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FS" sheetId="3" r:id="rId3"/>
  </sheets>
  <definedNames>
    <definedName name="_xlnm.Print_Area" localSheetId="2">'FS'!$A$1:$AB$33</definedName>
    <definedName name="_xlnm.Print_Titles" localSheetId="2">'FS'!$A:$B,'FS'!$1:$6</definedName>
  </definedNames>
  <calcPr fullCalcOnLoad="1"/>
</workbook>
</file>

<file path=xl/sharedStrings.xml><?xml version="1.0" encoding="utf-8"?>
<sst xmlns="http://schemas.openxmlformats.org/spreadsheetml/2006/main" count="589" uniqueCount="180">
  <si>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</si>
  <si>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</si>
  <si>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</si>
  <si>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</si>
  <si>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</si>
  <si>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</si>
  <si>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</si>
  <si>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</si>
  <si>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</si>
  <si>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</si>
  <si>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</si>
  <si>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</si>
  <si>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</si>
  <si>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</si>
  <si>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</si>
  <si>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</si>
  <si>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</si>
  <si>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</si>
  <si>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</si>
  <si>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</si>
  <si>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</si>
  <si>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</si>
  <si>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</si>
  <si>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</si>
  <si>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</si>
  <si>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</si>
  <si>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Was the 2009/10 budget prepared by muni officials?</t>
  </si>
  <si>
    <t>Free State Municipalities</t>
  </si>
  <si>
    <t>Letsemeng</t>
  </si>
  <si>
    <t>FS161</t>
  </si>
  <si>
    <t>Karen Botha</t>
  </si>
  <si>
    <t>FS162</t>
  </si>
  <si>
    <t>Mohokare</t>
  </si>
  <si>
    <t>FS163</t>
  </si>
  <si>
    <t>moorosi@mohokare.co.za</t>
  </si>
  <si>
    <t>DC16</t>
  </si>
  <si>
    <t>Thabo Panyani</t>
  </si>
  <si>
    <t>tpanyani@xhariep.co.za</t>
  </si>
  <si>
    <t>Naledi (FS)</t>
  </si>
  <si>
    <t>FS171</t>
  </si>
  <si>
    <t>Lydia Mofokeng</t>
  </si>
  <si>
    <t>iterns@naledimun.co.za</t>
  </si>
  <si>
    <t>Mangaung (NT Responsibility)</t>
  </si>
  <si>
    <t>FS172</t>
  </si>
  <si>
    <t>B. R. Taye</t>
  </si>
  <si>
    <t>Raymond.taye@mangaung.co.za</t>
  </si>
  <si>
    <t>Mantsopa</t>
  </si>
  <si>
    <t>FS173</t>
  </si>
  <si>
    <t>DJ Spangenberg</t>
  </si>
  <si>
    <t>dirkjs@xsinet.co.za</t>
  </si>
  <si>
    <t>DC17</t>
  </si>
  <si>
    <t>Kaleba Khabe &amp; Wongeza Duka</t>
  </si>
  <si>
    <t>kkhabe@motheo.co.za   -  wongeza@motheo.co.za</t>
  </si>
  <si>
    <t>Masilonyana</t>
  </si>
  <si>
    <t>FS181</t>
  </si>
  <si>
    <t>Itumeleng Tlatsi</t>
  </si>
  <si>
    <t>itumelengt@masilo.co.za</t>
  </si>
  <si>
    <t>Tokologo</t>
  </si>
  <si>
    <t>FS182</t>
  </si>
  <si>
    <t>Kevin Khoabane</t>
  </si>
  <si>
    <t>kevinkh@executivemail.co.za</t>
  </si>
  <si>
    <t>Tswelopele</t>
  </si>
  <si>
    <t>FS183</t>
  </si>
  <si>
    <t>SJ Tooi</t>
  </si>
  <si>
    <t>toois@tswelopele.org</t>
  </si>
  <si>
    <t>Matjhabeng</t>
  </si>
  <si>
    <t>FS184</t>
  </si>
  <si>
    <t>LB de Bruyn</t>
  </si>
  <si>
    <t>lb@matjhabeng.co.za</t>
  </si>
  <si>
    <t>Nala</t>
  </si>
  <si>
    <t>FS185</t>
  </si>
  <si>
    <t>M Dikoko</t>
  </si>
  <si>
    <t>mdikoko@nala.org.za</t>
  </si>
  <si>
    <t>DC18</t>
  </si>
  <si>
    <t>Loyi Gqoli</t>
  </si>
  <si>
    <t>loyi@lejwe.co.za</t>
  </si>
  <si>
    <t>Setsoto</t>
  </si>
  <si>
    <t>FS191</t>
  </si>
  <si>
    <t>Donald Matsie</t>
  </si>
  <si>
    <t>donald@setsoto.co.za</t>
  </si>
  <si>
    <t>Dihlabeng</t>
  </si>
  <si>
    <t>FS192</t>
  </si>
  <si>
    <t>M. Mahlalela</t>
  </si>
  <si>
    <t>cfo@dihlabeng.co.za</t>
  </si>
  <si>
    <t>Nketoana</t>
  </si>
  <si>
    <t>FS193</t>
  </si>
  <si>
    <t>Maluti A Phofung</t>
  </si>
  <si>
    <t>FS194</t>
  </si>
  <si>
    <t>MN Khiba</t>
  </si>
  <si>
    <t>mpolai@map.fs.gov.za</t>
  </si>
  <si>
    <t>Phumelela</t>
  </si>
  <si>
    <t>FS195</t>
  </si>
  <si>
    <t>Moloko Matloha</t>
  </si>
  <si>
    <t>DC19</t>
  </si>
  <si>
    <t>MR Mpakane</t>
  </si>
  <si>
    <t>Moqhaka</t>
  </si>
  <si>
    <t>FS201</t>
  </si>
  <si>
    <t>MJ Lenyehelo</t>
  </si>
  <si>
    <t>sheilas@moqhaka.gov.za</t>
  </si>
  <si>
    <t>Ngwathe</t>
  </si>
  <si>
    <t>FS203</t>
  </si>
  <si>
    <t>SE Mofokeng</t>
  </si>
  <si>
    <t>mofokengs@ngwathe.co.za</t>
  </si>
  <si>
    <t>Metsimaholo</t>
  </si>
  <si>
    <t>FS204</t>
  </si>
  <si>
    <t>A Venter</t>
  </si>
  <si>
    <t>emfs@lantic.net</t>
  </si>
  <si>
    <t>Mafube</t>
  </si>
  <si>
    <t>FS205</t>
  </si>
  <si>
    <t>Vincent Mkhefa</t>
  </si>
  <si>
    <t>vmkhefa@mafubemun.co.za</t>
  </si>
  <si>
    <t>DC20</t>
  </si>
  <si>
    <t>Diabo Sejane</t>
  </si>
  <si>
    <t>diabo@nfsdc.co.za</t>
  </si>
  <si>
    <t>25 Municipalities in total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</si>
  <si>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</si>
  <si>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</si>
  <si>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</si>
  <si>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</si>
  <si>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</si>
  <si>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</si>
  <si>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</si>
  <si>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</si>
  <si>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</si>
  <si>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</si>
  <si>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</si>
  <si>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</si>
  <si>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</si>
  <si>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</si>
  <si>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</si>
  <si>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Dinatla Consultants</t>
  </si>
  <si>
    <t>kb@vodamail.co.za</t>
  </si>
  <si>
    <t>Jaco Stayne</t>
  </si>
  <si>
    <t>Smith and Krugers</t>
  </si>
  <si>
    <t>Sipho Lekgalanyane</t>
  </si>
  <si>
    <t>mkhefa vincent</t>
  </si>
  <si>
    <t>vmkhefa@nketoanafs.co.za</t>
  </si>
  <si>
    <t>kduba@executivemail.co.za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</si>
  <si>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</si>
  <si>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</si>
  <si>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</si>
  <si>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</si>
  <si>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</si>
  <si>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</si>
  <si>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</si>
  <si>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Kopanong</t>
  </si>
  <si>
    <t>Muni to table another adjust-ment budget for 2008/09</t>
  </si>
  <si>
    <t>Did the muni adjust the original budget to include electricity tariff increase as per Government Gazette no 31195 of 27 June 2008?</t>
  </si>
  <si>
    <t>neels.kopanong@xhariep.co.za</t>
  </si>
  <si>
    <t>mohanoe.tm@lg.fs.gov.za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</si>
  <si>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</si>
  <si>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</si>
  <si>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</si>
  <si>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</si>
  <si>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</si>
  <si>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</si>
  <si>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</si>
  <si>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</si>
  <si>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</si>
  <si>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</si>
  <si>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</si>
  <si>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</si>
  <si>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</si>
  <si>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</si>
  <si>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</si>
  <si>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</si>
  <si>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</si>
  <si>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</si>
  <si>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</si>
  <si>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</si>
  <si>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</si>
  <si>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Xhariep</t>
    </r>
    <r>
      <rPr>
        <vertAlign val="superscript"/>
        <sz val="6.8"/>
        <color indexed="8"/>
        <rFont val="Arial"/>
        <family val="2"/>
      </rPr>
      <t>1</t>
    </r>
  </si>
  <si>
    <r>
      <t>Lejweleputswa</t>
    </r>
    <r>
      <rPr>
        <vertAlign val="superscript"/>
        <sz val="6.8"/>
        <color indexed="8"/>
        <rFont val="Arial"/>
        <family val="2"/>
      </rPr>
      <t>1</t>
    </r>
  </si>
  <si>
    <r>
      <t>Thabo Mofutsanyana</t>
    </r>
    <r>
      <rPr>
        <vertAlign val="superscript"/>
        <sz val="6.8"/>
        <color indexed="8"/>
        <rFont val="Arial"/>
        <family val="2"/>
      </rPr>
      <t>1</t>
    </r>
  </si>
  <si>
    <r>
      <t>Fezile Dabi</t>
    </r>
    <r>
      <rPr>
        <vertAlign val="superscript"/>
        <sz val="6.8"/>
        <color indexed="8"/>
        <rFont val="Arial"/>
        <family val="2"/>
      </rPr>
      <t>1</t>
    </r>
  </si>
  <si>
    <r>
      <t>Mothe</t>
    </r>
    <r>
      <rPr>
        <sz val="6.8"/>
        <color indexed="8"/>
        <rFont val="Arial"/>
        <family val="2"/>
      </rPr>
      <t>o</t>
    </r>
    <r>
      <rPr>
        <vertAlign val="superscript"/>
        <sz val="6.8"/>
        <color indexed="8"/>
        <rFont val="Arial"/>
        <family val="2"/>
      </rPr>
      <t>1</t>
    </r>
  </si>
  <si>
    <t>Ramathe</t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</si>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</sst>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i/>
      <sz val="9"/>
      <color indexed="9"/>
      <name val="ARIAL"/>
      <family val="2"/>
    </font>
    <font>
      <vertAlign val="superscript"/>
      <sz val="6.8"/>
      <color indexed="8"/>
      <name val="Arial"/>
      <family val="2"/>
    </font>
    <font>
      <sz val="6.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20" borderId="10" xfId="0" applyFont="1" applyFill="1" applyBorder="1" applyAlignment="1">
      <alignment/>
    </xf>
    <xf numFmtId="9" fontId="27" fillId="0" borderId="10" xfId="60" applyFont="1" applyBorder="1" applyAlignment="1">
      <alignment/>
    </xf>
    <xf numFmtId="9" fontId="28" fillId="20" borderId="10" xfId="60" applyFont="1" applyFill="1" applyBorder="1" applyAlignment="1">
      <alignment/>
    </xf>
    <xf numFmtId="1" fontId="27" fillId="0" borderId="10" xfId="0" applyNumberFormat="1" applyFont="1" applyBorder="1" applyAlignment="1">
      <alignment/>
    </xf>
    <xf numFmtId="0" fontId="28" fillId="20" borderId="11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4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top" wrapText="1"/>
      <protection/>
    </xf>
    <xf numFmtId="0" fontId="35" fillId="0" borderId="20" xfId="0" applyFont="1" applyFill="1" applyBorder="1" applyAlignment="1" applyProtection="1">
      <alignment horizontal="center" vertical="top" wrapText="1"/>
      <protection/>
    </xf>
    <xf numFmtId="0" fontId="35" fillId="0" borderId="21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2" xfId="54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1" fontId="1" fillId="0" borderId="18" xfId="0" applyNumberFormat="1" applyFont="1" applyFill="1" applyBorder="1" applyAlignment="1" applyProtection="1">
      <alignment horizontal="center" vertical="center"/>
      <protection/>
    </xf>
    <xf numFmtId="49" fontId="26" fillId="0" borderId="12" xfId="54" applyNumberFormat="1" applyFont="1" applyFill="1" applyBorder="1" applyAlignment="1" applyProtection="1">
      <alignment horizontal="left" vertical="center"/>
      <protection/>
    </xf>
    <xf numFmtId="49" fontId="0" fillId="21" borderId="16" xfId="0" applyNumberFormat="1" applyFont="1" applyFill="1" applyBorder="1" applyAlignment="1" applyProtection="1">
      <alignment horizontal="left" vertical="center"/>
      <protection/>
    </xf>
    <xf numFmtId="49" fontId="26" fillId="21" borderId="12" xfId="54" applyNumberFormat="1" applyFont="1" applyFill="1" applyBorder="1" applyAlignment="1" applyProtection="1">
      <alignment horizontal="left" vertical="center"/>
      <protection/>
    </xf>
    <xf numFmtId="49" fontId="0" fillId="21" borderId="17" xfId="0" applyNumberFormat="1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/>
      <protection/>
    </xf>
    <xf numFmtId="49" fontId="0" fillId="10" borderId="16" xfId="0" applyNumberFormat="1" applyFont="1" applyFill="1" applyBorder="1" applyAlignment="1" applyProtection="1">
      <alignment horizontal="left" vertical="center"/>
      <protection/>
    </xf>
    <xf numFmtId="49" fontId="13" fillId="10" borderId="12" xfId="54" applyNumberFormat="1" applyFont="1" applyFill="1" applyBorder="1" applyAlignment="1" applyProtection="1">
      <alignment horizontal="left" vertical="center"/>
      <protection/>
    </xf>
    <xf numFmtId="49" fontId="0" fillId="10" borderId="17" xfId="0" applyNumberFormat="1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49" fontId="13" fillId="21" borderId="12" xfId="54" applyNumberFormat="1" applyFont="1" applyFill="1" applyBorder="1" applyAlignment="1" applyProtection="1">
      <alignment horizontal="left" vertical="center"/>
      <protection/>
    </xf>
    <xf numFmtId="49" fontId="0" fillId="25" borderId="16" xfId="0" applyNumberFormat="1" applyFont="1" applyFill="1" applyBorder="1" applyAlignment="1" applyProtection="1">
      <alignment horizontal="left" vertical="center"/>
      <protection/>
    </xf>
    <xf numFmtId="49" fontId="13" fillId="25" borderId="12" xfId="54" applyNumberFormat="1" applyFont="1" applyFill="1" applyBorder="1" applyAlignment="1" applyProtection="1">
      <alignment horizontal="left" vertical="center"/>
      <protection/>
    </xf>
    <xf numFmtId="49" fontId="0" fillId="25" borderId="17" xfId="0" applyNumberFormat="1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8" fillId="20" borderId="10" xfId="0" applyFont="1" applyFill="1" applyBorder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10" xfId="0" applyNumberFormat="1" applyFont="1" applyBorder="1" applyAlignment="1">
      <alignment/>
    </xf>
    <xf numFmtId="10" fontId="27" fillId="0" borderId="10" xfId="0" applyNumberFormat="1" applyFont="1" applyBorder="1" applyAlignment="1">
      <alignment/>
    </xf>
    <xf numFmtId="1" fontId="27" fillId="20" borderId="10" xfId="0" applyNumberFormat="1" applyFont="1" applyFill="1" applyBorder="1" applyAlignment="1">
      <alignment/>
    </xf>
    <xf numFmtId="9" fontId="27" fillId="20" borderId="10" xfId="60" applyFont="1" applyFill="1" applyBorder="1" applyAlignment="1">
      <alignment/>
    </xf>
    <xf numFmtId="9" fontId="27" fillId="20" borderId="10" xfId="60" applyFont="1" applyFill="1" applyBorder="1" applyAlignment="1">
      <alignment/>
    </xf>
    <xf numFmtId="9" fontId="28" fillId="20" borderId="10" xfId="60" applyFont="1" applyFill="1" applyBorder="1" applyAlignment="1">
      <alignment/>
    </xf>
    <xf numFmtId="9" fontId="27" fillId="0" borderId="0" xfId="60" applyFont="1" applyAlignment="1">
      <alignment/>
    </xf>
    <xf numFmtId="9" fontId="27" fillId="0" borderId="0" xfId="0" applyNumberFormat="1" applyFont="1" applyAlignment="1">
      <alignment/>
    </xf>
    <xf numFmtId="49" fontId="40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4" fillId="0" borderId="23" xfId="0" applyNumberFormat="1" applyFont="1" applyFill="1" applyBorder="1" applyAlignment="1" applyProtection="1">
      <alignment horizontal="center" vertical="center" wrapText="1"/>
      <protection/>
    </xf>
    <xf numFmtId="18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84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49" fontId="34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25" xfId="0" applyFont="1" applyFill="1" applyBorder="1" applyAlignment="1" applyProtection="1">
      <alignment horizontal="left"/>
      <protection/>
    </xf>
    <xf numFmtId="0" fontId="33" fillId="0" borderId="26" xfId="0" applyFont="1" applyFill="1" applyBorder="1" applyAlignment="1" applyProtection="1">
      <alignment horizontal="left"/>
      <protection/>
    </xf>
    <xf numFmtId="0" fontId="33" fillId="0" borderId="27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33" fillId="0" borderId="28" xfId="0" applyFont="1" applyFill="1" applyBorder="1" applyAlignment="1" applyProtection="1">
      <alignment horizontal="left"/>
      <protection/>
    </xf>
    <xf numFmtId="0" fontId="33" fillId="0" borderId="29" xfId="0" applyFont="1" applyFill="1" applyBorder="1" applyAlignment="1" applyProtection="1">
      <alignment horizontal="left"/>
      <protection/>
    </xf>
    <xf numFmtId="0" fontId="33" fillId="0" borderId="30" xfId="0" applyFont="1" applyFill="1" applyBorder="1" applyAlignment="1" applyProtection="1">
      <alignment horizontal="left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1" fontId="1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12" xfId="44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1" fontId="34" fillId="0" borderId="23" xfId="0" applyNumberFormat="1" applyFont="1" applyFill="1" applyBorder="1" applyAlignment="1" applyProtection="1">
      <alignment vertical="center" wrapText="1"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7" xfId="0" applyNumberFormat="1" applyFont="1" applyFill="1" applyBorder="1" applyAlignment="1" applyProtection="1">
      <alignment horizontal="center" vertical="center"/>
      <protection/>
    </xf>
    <xf numFmtId="0" fontId="33" fillId="20" borderId="27" xfId="0" applyFont="1" applyFill="1" applyBorder="1" applyAlignment="1" applyProtection="1">
      <alignment horizontal="left"/>
      <protection/>
    </xf>
    <xf numFmtId="0" fontId="33" fillId="20" borderId="30" xfId="0" applyFont="1" applyFill="1" applyBorder="1" applyAlignment="1" applyProtection="1">
      <alignment horizontal="left"/>
      <protection/>
    </xf>
    <xf numFmtId="49" fontId="1" fillId="20" borderId="16" xfId="0" applyNumberFormat="1" applyFont="1" applyFill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left" vertical="center"/>
      <protection/>
    </xf>
    <xf numFmtId="41" fontId="1" fillId="20" borderId="16" xfId="0" applyNumberFormat="1" applyFont="1" applyFill="1" applyBorder="1" applyAlignment="1" applyProtection="1">
      <alignment horizontal="center" vertical="center"/>
      <protection/>
    </xf>
    <xf numFmtId="3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6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2" xfId="0" applyNumberFormat="1" applyFont="1" applyFill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 vertical="center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center" vertical="top" wrapText="1"/>
      <protection/>
    </xf>
    <xf numFmtId="0" fontId="27" fillId="0" borderId="35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7" fillId="24" borderId="35" xfId="0" applyFont="1" applyFill="1" applyBorder="1" applyAlignment="1">
      <alignment horizontal="center"/>
    </xf>
    <xf numFmtId="0" fontId="27" fillId="24" borderId="36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center" wrapText="1"/>
    </xf>
    <xf numFmtId="0" fontId="28" fillId="26" borderId="38" xfId="0" applyFont="1" applyFill="1" applyBorder="1" applyAlignment="1">
      <alignment horizontal="center" wrapText="1"/>
    </xf>
    <xf numFmtId="0" fontId="28" fillId="26" borderId="39" xfId="0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8" fillId="20" borderId="10" xfId="0" applyFont="1" applyFill="1" applyBorder="1" applyAlignment="1">
      <alignment horizontal="center" wrapText="1"/>
    </xf>
    <xf numFmtId="0" fontId="27" fillId="17" borderId="10" xfId="0" applyFont="1" applyFill="1" applyBorder="1" applyAlignment="1">
      <alignment horizontal="left"/>
    </xf>
    <xf numFmtId="0" fontId="28" fillId="20" borderId="11" xfId="0" applyFont="1" applyFill="1" applyBorder="1" applyAlignment="1">
      <alignment horizontal="center"/>
    </xf>
    <xf numFmtId="0" fontId="28" fillId="20" borderId="40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/>
    </xf>
    <xf numFmtId="0" fontId="28" fillId="20" borderId="10" xfId="0" applyFont="1" applyFill="1" applyBorder="1" applyAlignment="1">
      <alignment horizontal="center"/>
    </xf>
    <xf numFmtId="49" fontId="35" fillId="0" borderId="25" xfId="0" applyNumberFormat="1" applyFont="1" applyFill="1" applyBorder="1" applyAlignment="1" applyProtection="1">
      <alignment horizontal="left" wrapText="1"/>
      <protection/>
    </xf>
    <xf numFmtId="49" fontId="35" fillId="0" borderId="41" xfId="0" applyNumberFormat="1" applyFont="1" applyFill="1" applyBorder="1" applyAlignment="1" applyProtection="1">
      <alignment horizontal="left" wrapText="1"/>
      <protection/>
    </xf>
    <xf numFmtId="0" fontId="36" fillId="0" borderId="32" xfId="0" applyFont="1" applyBorder="1" applyAlignment="1" applyProtection="1">
      <alignment wrapText="1"/>
      <protection/>
    </xf>
    <xf numFmtId="49" fontId="35" fillId="0" borderId="28" xfId="0" applyNumberFormat="1" applyFont="1" applyFill="1" applyBorder="1" applyAlignment="1" applyProtection="1">
      <alignment horizontal="center" vertical="top" wrapText="1"/>
      <protection/>
    </xf>
    <xf numFmtId="49" fontId="35" fillId="0" borderId="42" xfId="0" applyNumberFormat="1" applyFont="1" applyFill="1" applyBorder="1" applyAlignment="1" applyProtection="1">
      <alignment horizontal="center" vertical="top" wrapText="1"/>
      <protection/>
    </xf>
    <xf numFmtId="0" fontId="36" fillId="0" borderId="33" xfId="0" applyFont="1" applyBorder="1" applyAlignment="1" applyProtection="1">
      <alignment horizontal="center" vertical="top" wrapText="1"/>
      <protection/>
    </xf>
    <xf numFmtId="49" fontId="35" fillId="0" borderId="43" xfId="0" applyNumberFormat="1" applyFont="1" applyFill="1" applyBorder="1" applyAlignment="1" applyProtection="1">
      <alignment horizontal="center" vertical="top" wrapText="1"/>
      <protection/>
    </xf>
    <xf numFmtId="49" fontId="35" fillId="0" borderId="44" xfId="0" applyNumberFormat="1" applyFont="1" applyFill="1" applyBorder="1" applyAlignment="1" applyProtection="1">
      <alignment horizontal="center" vertical="top" wrapText="1"/>
      <protection/>
    </xf>
    <xf numFmtId="0" fontId="36" fillId="0" borderId="45" xfId="0" applyFont="1" applyBorder="1" applyAlignment="1" applyProtection="1">
      <alignment horizontal="center" vertical="top" wrapText="1"/>
      <protection/>
    </xf>
    <xf numFmtId="49" fontId="35" fillId="0" borderId="46" xfId="0" applyNumberFormat="1" applyFont="1" applyFill="1" applyBorder="1" applyAlignment="1" applyProtection="1">
      <alignment horizontal="center" vertical="top" wrapText="1"/>
      <protection/>
    </xf>
    <xf numFmtId="0" fontId="36" fillId="0" borderId="47" xfId="0" applyFont="1" applyBorder="1" applyAlignment="1" applyProtection="1">
      <alignment horizontal="center" vertical="top" wrapText="1"/>
      <protection/>
    </xf>
    <xf numFmtId="49" fontId="35" fillId="0" borderId="48" xfId="0" applyNumberFormat="1" applyFont="1" applyFill="1" applyBorder="1" applyAlignment="1" applyProtection="1">
      <alignment horizontal="center" vertical="top" wrapText="1"/>
      <protection/>
    </xf>
    <xf numFmtId="49" fontId="35" fillId="0" borderId="49" xfId="0" applyNumberFormat="1" applyFont="1" applyFill="1" applyBorder="1" applyAlignment="1" applyProtection="1">
      <alignment horizontal="center" vertical="top" wrapText="1"/>
      <protection/>
    </xf>
    <xf numFmtId="49" fontId="35" fillId="0" borderId="45" xfId="0" applyNumberFormat="1" applyFont="1" applyFill="1" applyBorder="1" applyAlignment="1" applyProtection="1">
      <alignment horizontal="center" vertical="top" wrapText="1"/>
      <protection/>
    </xf>
    <xf numFmtId="49" fontId="22" fillId="0" borderId="43" xfId="0" applyNumberFormat="1" applyFont="1" applyFill="1" applyBorder="1" applyAlignment="1" applyProtection="1">
      <alignment horizontal="center" vertical="top" wrapText="1"/>
      <protection/>
    </xf>
    <xf numFmtId="49" fontId="22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Font="1" applyBorder="1" applyAlignment="1" applyProtection="1">
      <alignment horizontal="center" vertical="top" wrapText="1"/>
      <protection/>
    </xf>
    <xf numFmtId="49" fontId="22" fillId="0" borderId="50" xfId="0" applyNumberFormat="1" applyFont="1" applyFill="1" applyBorder="1" applyAlignment="1" applyProtection="1">
      <alignment horizontal="center" vertical="top" wrapText="1"/>
      <protection/>
    </xf>
    <xf numFmtId="49" fontId="22" fillId="0" borderId="51" xfId="0" applyNumberFormat="1" applyFont="1" applyFill="1" applyBorder="1" applyAlignment="1" applyProtection="1">
      <alignment horizontal="center" vertical="top" wrapText="1"/>
      <protection/>
    </xf>
    <xf numFmtId="0" fontId="0" fillId="0" borderId="52" xfId="0" applyFont="1" applyBorder="1" applyAlignment="1" applyProtection="1">
      <alignment horizontal="center" vertical="top" wrapText="1"/>
      <protection/>
    </xf>
    <xf numFmtId="49" fontId="35" fillId="0" borderId="53" xfId="0" applyNumberFormat="1" applyFont="1" applyFill="1" applyBorder="1" applyAlignment="1" applyProtection="1">
      <alignment horizontal="center" vertical="top" wrapText="1"/>
      <protection/>
    </xf>
    <xf numFmtId="0" fontId="36" fillId="0" borderId="54" xfId="0" applyFont="1" applyBorder="1" applyAlignment="1" applyProtection="1">
      <alignment horizontal="center" vertical="top" wrapText="1"/>
      <protection/>
    </xf>
    <xf numFmtId="0" fontId="35" fillId="0" borderId="55" xfId="0" applyFont="1" applyFill="1" applyBorder="1" applyAlignment="1" applyProtection="1">
      <alignment horizontal="center" vertical="top" wrapText="1"/>
      <protection/>
    </xf>
    <xf numFmtId="0" fontId="36" fillId="0" borderId="29" xfId="0" applyFont="1" applyBorder="1" applyAlignment="1" applyProtection="1">
      <alignment vertical="top" wrapText="1"/>
      <protection/>
    </xf>
    <xf numFmtId="0" fontId="36" fillId="0" borderId="56" xfId="0" applyFont="1" applyBorder="1" applyAlignment="1" applyProtection="1">
      <alignment vertical="top" wrapText="1"/>
      <protection/>
    </xf>
    <xf numFmtId="49" fontId="35" fillId="0" borderId="57" xfId="0" applyNumberFormat="1" applyFont="1" applyFill="1" applyBorder="1" applyAlignment="1" applyProtection="1">
      <alignment horizontal="center" vertical="top" wrapText="1"/>
      <protection/>
    </xf>
    <xf numFmtId="0" fontId="36" fillId="0" borderId="49" xfId="0" applyFont="1" applyBorder="1" applyAlignment="1" applyProtection="1">
      <alignment horizontal="center" vertical="top" wrapText="1"/>
      <protection/>
    </xf>
    <xf numFmtId="49" fontId="35" fillId="0" borderId="50" xfId="0" applyNumberFormat="1" applyFont="1" applyFill="1" applyBorder="1" applyAlignment="1" applyProtection="1">
      <alignment horizontal="center" vertical="top" wrapText="1"/>
      <protection/>
    </xf>
    <xf numFmtId="49" fontId="35" fillId="0" borderId="51" xfId="0" applyNumberFormat="1" applyFont="1" applyFill="1" applyBorder="1" applyAlignment="1" applyProtection="1">
      <alignment horizontal="center" vertical="top" wrapText="1"/>
      <protection/>
    </xf>
    <xf numFmtId="0" fontId="36" fillId="0" borderId="52" xfId="0" applyFont="1" applyBorder="1" applyAlignment="1" applyProtection="1">
      <alignment horizontal="center" vertical="top" wrapText="1"/>
      <protection/>
    </xf>
    <xf numFmtId="0" fontId="35" fillId="0" borderId="58" xfId="0" applyFont="1" applyFill="1" applyBorder="1" applyAlignment="1" applyProtection="1">
      <alignment horizontal="center" vertical="top" wrapText="1"/>
      <protection/>
    </xf>
    <xf numFmtId="0" fontId="35" fillId="0" borderId="22" xfId="0" applyFont="1" applyFill="1" applyBorder="1" applyAlignment="1" applyProtection="1">
      <alignment horizontal="center" vertical="top" wrapText="1"/>
      <protection/>
    </xf>
    <xf numFmtId="0" fontId="35" fillId="0" borderId="59" xfId="0" applyFont="1" applyFill="1" applyBorder="1" applyAlignment="1" applyProtection="1">
      <alignment horizontal="center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49" fontId="35" fillId="0" borderId="54" xfId="0" applyNumberFormat="1" applyFont="1" applyFill="1" applyBorder="1" applyAlignment="1" applyProtection="1">
      <alignment horizontal="center" vertical="top" wrapText="1"/>
      <protection/>
    </xf>
    <xf numFmtId="49" fontId="35" fillId="0" borderId="60" xfId="0" applyNumberFormat="1" applyFont="1" applyFill="1" applyBorder="1" applyAlignment="1" applyProtection="1">
      <alignment horizontal="center" vertical="top" wrapText="1"/>
      <protection/>
    </xf>
    <xf numFmtId="0" fontId="23" fillId="0" borderId="61" xfId="0" applyFont="1" applyFill="1" applyBorder="1" applyAlignment="1" applyProtection="1">
      <alignment horizontal="left" vertical="center" wrapText="1"/>
      <protection/>
    </xf>
    <xf numFmtId="0" fontId="23" fillId="0" borderId="61" xfId="0" applyFont="1" applyFill="1" applyBorder="1" applyAlignment="1" applyProtection="1">
      <alignment horizontal="left" wrapText="1"/>
      <protection/>
    </xf>
    <xf numFmtId="0" fontId="23" fillId="0" borderId="61" xfId="0" applyFont="1" applyFill="1" applyBorder="1" applyAlignment="1" applyProtection="1">
      <alignment wrapText="1"/>
      <protection/>
    </xf>
    <xf numFmtId="0" fontId="36" fillId="0" borderId="62" xfId="0" applyFont="1" applyBorder="1" applyAlignment="1" applyProtection="1">
      <alignment horizontal="center" vertical="top" wrapText="1"/>
      <protection/>
    </xf>
    <xf numFmtId="49" fontId="35" fillId="0" borderId="63" xfId="0" applyNumberFormat="1" applyFont="1" applyFill="1" applyBorder="1" applyAlignment="1" applyProtection="1">
      <alignment horizontal="center" vertical="top" wrapText="1"/>
      <protection/>
    </xf>
    <xf numFmtId="0" fontId="36" fillId="0" borderId="45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/>
    </xf>
    <xf numFmtId="49" fontId="22" fillId="0" borderId="48" xfId="0" applyNumberFormat="1" applyFont="1" applyFill="1" applyBorder="1" applyAlignment="1" applyProtection="1">
      <alignment horizontal="center" vertical="top" wrapText="1"/>
      <protection/>
    </xf>
    <xf numFmtId="49" fontId="22" fillId="0" borderId="57" xfId="0" applyNumberFormat="1" applyFont="1" applyFill="1" applyBorder="1" applyAlignment="1" applyProtection="1">
      <alignment horizontal="center" vertical="top" wrapText="1"/>
      <protection/>
    </xf>
    <xf numFmtId="0" fontId="0" fillId="0" borderId="49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 Consolidated (All Except Mangaung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b@vodamail.co.za" TargetMode="External" /><Relationship Id="rId2" Type="http://schemas.openxmlformats.org/officeDocument/2006/relationships/hyperlink" Target="mailto:vmkhefa@nketoanafs.co.za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9" t="s">
        <v>138</v>
      </c>
      <c r="B1" s="9" t="s">
        <v>124</v>
      </c>
      <c r="C1" s="9" t="s">
        <v>126</v>
      </c>
      <c r="D1" s="9" t="s">
        <v>127</v>
      </c>
      <c r="E1" s="9" t="s">
        <v>125</v>
      </c>
      <c r="F1" s="9" t="s">
        <v>129</v>
      </c>
      <c r="G1" s="150" t="s">
        <v>139</v>
      </c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2.75">
      <c r="A2" s="2">
        <v>1</v>
      </c>
      <c r="B2" s="2" t="s">
        <v>115</v>
      </c>
      <c r="C2" s="2">
        <v>32</v>
      </c>
      <c r="D2" s="2" t="e">
        <f>#REF!+#REF!</f>
        <v>#REF!</v>
      </c>
      <c r="E2" s="2" t="e">
        <f>C2-D2</f>
        <v>#REF!</v>
      </c>
      <c r="F2" s="4" t="e">
        <f>E2/C2</f>
        <v>#REF!</v>
      </c>
      <c r="G2" s="139" t="s">
        <v>140</v>
      </c>
      <c r="H2" s="140"/>
      <c r="I2" s="140"/>
      <c r="J2" s="140"/>
      <c r="K2" s="140"/>
      <c r="L2" s="140"/>
      <c r="M2" s="140"/>
      <c r="N2" s="140"/>
      <c r="O2" s="140"/>
      <c r="P2" s="141"/>
    </row>
    <row r="3" spans="1:16" ht="12.75">
      <c r="A3" s="2">
        <v>2</v>
      </c>
      <c r="B3" s="2" t="s">
        <v>117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39" t="s">
        <v>140</v>
      </c>
      <c r="H3" s="140"/>
      <c r="I3" s="140"/>
      <c r="J3" s="140"/>
      <c r="K3" s="140"/>
      <c r="L3" s="140"/>
      <c r="M3" s="140"/>
      <c r="N3" s="140"/>
      <c r="O3" s="140"/>
      <c r="P3" s="141"/>
    </row>
    <row r="4" spans="1:16" ht="12.75">
      <c r="A4" s="2">
        <v>3</v>
      </c>
      <c r="B4" s="2" t="s">
        <v>118</v>
      </c>
      <c r="C4" s="2">
        <v>30</v>
      </c>
      <c r="D4" s="2" t="e">
        <f>#REF!+#REF!</f>
        <v>#REF!</v>
      </c>
      <c r="E4" s="2" t="e">
        <f t="shared" si="0"/>
        <v>#REF!</v>
      </c>
      <c r="F4" s="4" t="e">
        <f t="shared" si="1"/>
        <v>#REF!</v>
      </c>
      <c r="G4" s="139" t="s">
        <v>140</v>
      </c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2.75">
      <c r="A5" s="2">
        <v>4</v>
      </c>
      <c r="B5" s="2" t="s">
        <v>119</v>
      </c>
      <c r="C5" s="2">
        <v>21</v>
      </c>
      <c r="D5" s="6" t="e">
        <f>#REF!+#REF!</f>
        <v>#REF!</v>
      </c>
      <c r="E5" s="6" t="e">
        <f>C5-D5</f>
        <v>#REF!</v>
      </c>
      <c r="F5" s="4" t="e">
        <f t="shared" si="1"/>
        <v>#REF!</v>
      </c>
      <c r="G5" s="139" t="s">
        <v>140</v>
      </c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2.75">
      <c r="A6" s="2">
        <v>5</v>
      </c>
      <c r="B6" s="2" t="s">
        <v>120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39" t="s">
        <v>140</v>
      </c>
      <c r="H6" s="140"/>
      <c r="I6" s="140"/>
      <c r="J6" s="140"/>
      <c r="K6" s="140"/>
      <c r="L6" s="140"/>
      <c r="M6" s="140"/>
      <c r="N6" s="140"/>
      <c r="O6" s="140"/>
      <c r="P6" s="141"/>
    </row>
    <row r="7" spans="1:16" ht="12.75">
      <c r="A7" s="2">
        <v>6</v>
      </c>
      <c r="B7" s="2" t="s">
        <v>121</v>
      </c>
      <c r="C7" s="2">
        <v>14</v>
      </c>
      <c r="D7" s="2" t="e">
        <f>#REF!+#REF!-1</f>
        <v>#REF!</v>
      </c>
      <c r="E7" s="2" t="e">
        <f>C7-D7-1</f>
        <v>#REF!</v>
      </c>
      <c r="F7" s="4" t="e">
        <f t="shared" si="1"/>
        <v>#REF!</v>
      </c>
      <c r="G7" s="139" t="s">
        <v>140</v>
      </c>
      <c r="H7" s="140"/>
      <c r="I7" s="140"/>
      <c r="J7" s="140"/>
      <c r="K7" s="140"/>
      <c r="L7" s="140"/>
      <c r="M7" s="140"/>
      <c r="N7" s="140"/>
      <c r="O7" s="140"/>
      <c r="P7" s="141"/>
    </row>
    <row r="8" spans="1:16" ht="12.75">
      <c r="A8" s="2">
        <v>7</v>
      </c>
      <c r="B8" s="2" t="s">
        <v>122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39" t="s">
        <v>140</v>
      </c>
      <c r="H8" s="140"/>
      <c r="I8" s="140"/>
      <c r="J8" s="140"/>
      <c r="K8" s="140"/>
      <c r="L8" s="140"/>
      <c r="M8" s="140"/>
      <c r="N8" s="140"/>
      <c r="O8" s="140"/>
      <c r="P8" s="141"/>
    </row>
    <row r="9" spans="1:16" ht="12.75">
      <c r="A9" s="2">
        <v>8</v>
      </c>
      <c r="B9" s="2" t="s">
        <v>123</v>
      </c>
      <c r="C9" s="2">
        <v>30</v>
      </c>
      <c r="D9" s="2" t="e">
        <f>#REF!+#REF!-7</f>
        <v>#REF!</v>
      </c>
      <c r="E9" s="2" t="e">
        <f>C9-D9-1-1-1</f>
        <v>#REF!</v>
      </c>
      <c r="F9" s="4" t="e">
        <f t="shared" si="1"/>
        <v>#REF!</v>
      </c>
      <c r="G9" s="151" t="s">
        <v>144</v>
      </c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>
      <c r="A10" s="2">
        <v>9</v>
      </c>
      <c r="B10" s="2" t="s">
        <v>116</v>
      </c>
      <c r="C10" s="2">
        <v>25</v>
      </c>
      <c r="D10" s="2">
        <f>'FS'!D32+'FS'!C32-4</f>
        <v>21</v>
      </c>
      <c r="E10" s="2">
        <f>C10-D10-4</f>
        <v>0</v>
      </c>
      <c r="F10" s="4">
        <f t="shared" si="1"/>
        <v>0</v>
      </c>
      <c r="G10" s="139" t="s">
        <v>140</v>
      </c>
      <c r="H10" s="140"/>
      <c r="I10" s="140"/>
      <c r="J10" s="140"/>
      <c r="K10" s="140"/>
      <c r="L10" s="140"/>
      <c r="M10" s="140"/>
      <c r="N10" s="140"/>
      <c r="O10" s="140"/>
      <c r="P10" s="141"/>
    </row>
    <row r="11" spans="1:16" ht="12.75">
      <c r="A11" s="3"/>
      <c r="B11" s="3" t="s">
        <v>128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42"/>
      <c r="H11" s="143"/>
      <c r="I11" s="143"/>
      <c r="J11" s="143"/>
      <c r="K11" s="143"/>
      <c r="L11" s="143"/>
      <c r="M11" s="143"/>
      <c r="N11" s="143"/>
      <c r="O11" s="143"/>
      <c r="P11" s="144"/>
    </row>
    <row r="14" ht="13.5" thickBot="1"/>
    <row r="15" spans="2:7" ht="27.75" customHeight="1" thickBot="1">
      <c r="B15" s="146" t="s">
        <v>141</v>
      </c>
      <c r="C15" s="147"/>
      <c r="D15" s="148"/>
      <c r="E15" s="8"/>
      <c r="F15" s="8"/>
      <c r="G15" s="8"/>
    </row>
    <row r="16" spans="2:4" ht="12.75">
      <c r="B16" s="145" t="str">
        <f>B9</f>
        <v>LP</v>
      </c>
      <c r="C16" s="149" t="s">
        <v>22</v>
      </c>
      <c r="D16" s="149"/>
    </row>
    <row r="17" spans="2:4" ht="12.75">
      <c r="B17" s="145"/>
      <c r="C17" s="149" t="s">
        <v>23</v>
      </c>
      <c r="D17" s="149"/>
    </row>
    <row r="18" spans="2:4" ht="12.75">
      <c r="B18" s="145"/>
      <c r="C18" s="149" t="s">
        <v>24</v>
      </c>
      <c r="D18" s="149"/>
    </row>
    <row r="19" spans="2:4" ht="12.75">
      <c r="B19" s="145"/>
      <c r="C19" s="149" t="s">
        <v>25</v>
      </c>
      <c r="D19" s="149"/>
    </row>
    <row r="20" spans="2:4" ht="12.75">
      <c r="B20" s="145"/>
      <c r="C20" s="149"/>
      <c r="D20" s="149"/>
    </row>
    <row r="21" spans="2:4" ht="12.75">
      <c r="B21" s="145"/>
      <c r="C21" s="154"/>
      <c r="D21" s="154"/>
    </row>
    <row r="22" spans="1:4" ht="13.5" thickBot="1">
      <c r="A22" s="1">
        <f>+A21</f>
        <v>0</v>
      </c>
      <c r="B22" s="7" t="s">
        <v>142</v>
      </c>
      <c r="C22" s="152">
        <f>COUNTA(C16:C21)</f>
        <v>4</v>
      </c>
      <c r="D22" s="153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76" t="s">
        <v>138</v>
      </c>
      <c r="B1" s="76" t="s">
        <v>124</v>
      </c>
      <c r="C1" s="76" t="s">
        <v>150</v>
      </c>
      <c r="D1" s="76" t="s">
        <v>151</v>
      </c>
      <c r="E1" s="76" t="s">
        <v>152</v>
      </c>
      <c r="F1" s="76" t="s">
        <v>153</v>
      </c>
      <c r="G1" s="76" t="s">
        <v>154</v>
      </c>
      <c r="H1" s="77"/>
      <c r="I1" s="77"/>
      <c r="J1" s="76" t="s">
        <v>138</v>
      </c>
      <c r="K1" s="76" t="s">
        <v>124</v>
      </c>
      <c r="L1" s="76" t="s">
        <v>155</v>
      </c>
      <c r="M1" s="76" t="s">
        <v>156</v>
      </c>
      <c r="N1" s="76" t="s">
        <v>146</v>
      </c>
      <c r="O1" s="76" t="s">
        <v>157</v>
      </c>
      <c r="P1" s="76" t="s">
        <v>158</v>
      </c>
    </row>
    <row r="2" spans="1:16" ht="12.75">
      <c r="A2" s="2">
        <v>1</v>
      </c>
      <c r="B2" s="2" t="s">
        <v>122</v>
      </c>
      <c r="C2" s="78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79" t="e">
        <f aca="true" t="shared" si="1" ref="G2:G11">E2-F2</f>
        <v>#REF!</v>
      </c>
      <c r="J2" s="2">
        <v>1</v>
      </c>
      <c r="K2" s="2" t="s">
        <v>122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116</v>
      </c>
      <c r="C3" s="2">
        <v>25</v>
      </c>
      <c r="D3" s="2">
        <f>'FS'!C32</f>
        <v>19</v>
      </c>
      <c r="E3" s="4">
        <f t="shared" si="0"/>
        <v>0.76</v>
      </c>
      <c r="F3" s="4">
        <f>14/C3</f>
        <v>0.56</v>
      </c>
      <c r="G3" s="79">
        <f t="shared" si="1"/>
        <v>0.19999999999999996</v>
      </c>
      <c r="J3" s="2">
        <v>2</v>
      </c>
      <c r="K3" s="2" t="s">
        <v>116</v>
      </c>
      <c r="L3" s="4">
        <f>'FS'!H32/C3</f>
        <v>0.84</v>
      </c>
      <c r="M3" s="4">
        <f>'FS'!M32/Summary!C3</f>
        <v>0.52</v>
      </c>
      <c r="N3" s="4">
        <f>'FS'!W32/C3</f>
        <v>0.08</v>
      </c>
      <c r="O3" s="4">
        <f>'FS'!Y32/C3</f>
        <v>0.28</v>
      </c>
      <c r="P3" s="4">
        <f>'FS'!AA32/C3</f>
        <v>0.4</v>
      </c>
    </row>
    <row r="4" spans="1:16" ht="12.75">
      <c r="A4" s="2">
        <v>3</v>
      </c>
      <c r="B4" s="2" t="s">
        <v>121</v>
      </c>
      <c r="C4" s="2">
        <v>14</v>
      </c>
      <c r="D4" s="2" t="e">
        <f>#REF!</f>
        <v>#REF!</v>
      </c>
      <c r="E4" s="4" t="e">
        <f t="shared" si="0"/>
        <v>#REF!</v>
      </c>
      <c r="F4" s="4">
        <f>C4/14</f>
        <v>1</v>
      </c>
      <c r="G4" s="79" t="e">
        <f t="shared" si="1"/>
        <v>#REF!</v>
      </c>
      <c r="J4" s="2">
        <v>3</v>
      </c>
      <c r="K4" s="2" t="s">
        <v>121</v>
      </c>
      <c r="L4" s="4" t="e">
        <f>#REF!/C4</f>
        <v>#REF!</v>
      </c>
      <c r="M4" s="4" t="e">
        <f>#REF!/Summary!C4</f>
        <v>#REF!</v>
      </c>
      <c r="N4" s="4" t="e">
        <f>#REF!/C4</f>
        <v>#REF!</v>
      </c>
      <c r="O4" s="4" t="e">
        <f>#REF!/C4</f>
        <v>#REF!</v>
      </c>
      <c r="P4" s="4" t="e">
        <f>#REF!/C4</f>
        <v>#REF!</v>
      </c>
    </row>
    <row r="5" spans="1:16" ht="12.75">
      <c r="A5" s="2">
        <v>4</v>
      </c>
      <c r="B5" s="2" t="s">
        <v>120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79" t="e">
        <f t="shared" si="1"/>
        <v>#REF!</v>
      </c>
      <c r="J5" s="2">
        <v>4</v>
      </c>
      <c r="K5" s="2" t="s">
        <v>120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123</v>
      </c>
      <c r="C6" s="2">
        <v>30</v>
      </c>
      <c r="D6" s="2" t="e">
        <f>#REF!</f>
        <v>#REF!</v>
      </c>
      <c r="E6" s="4" t="e">
        <f t="shared" si="0"/>
        <v>#REF!</v>
      </c>
      <c r="F6" s="4">
        <f>25/C6</f>
        <v>0.8333333333333334</v>
      </c>
      <c r="G6" s="79" t="e">
        <f t="shared" si="1"/>
        <v>#REF!</v>
      </c>
      <c r="J6" s="2">
        <v>5</v>
      </c>
      <c r="K6" s="2" t="s">
        <v>123</v>
      </c>
      <c r="L6" s="4" t="e">
        <f>#REF!/C6</f>
        <v>#REF!</v>
      </c>
      <c r="M6" s="4" t="e">
        <f>#REF!/Summary!C6</f>
        <v>#REF!</v>
      </c>
      <c r="N6" s="4" t="e">
        <f>#REF!/C6</f>
        <v>#REF!</v>
      </c>
      <c r="O6" s="4" t="e">
        <f>#REF!/C6</f>
        <v>#REF!</v>
      </c>
      <c r="P6" s="4" t="e">
        <f>#REF!/C6</f>
        <v>#REF!</v>
      </c>
    </row>
    <row r="7" spans="1:16" ht="12.75">
      <c r="A7" s="2">
        <v>6</v>
      </c>
      <c r="B7" s="2" t="s">
        <v>119</v>
      </c>
      <c r="C7" s="2">
        <v>21</v>
      </c>
      <c r="D7" s="6" t="e">
        <f>#REF!</f>
        <v>#REF!</v>
      </c>
      <c r="E7" s="4" t="e">
        <f t="shared" si="0"/>
        <v>#REF!</v>
      </c>
      <c r="F7" s="4">
        <f>17/C7</f>
        <v>0.8095238095238095</v>
      </c>
      <c r="G7" s="79" t="e">
        <f t="shared" si="1"/>
        <v>#REF!</v>
      </c>
      <c r="J7" s="2">
        <v>6</v>
      </c>
      <c r="K7" s="2" t="s">
        <v>119</v>
      </c>
      <c r="L7" s="4" t="e">
        <f>#REF!/C7</f>
        <v>#REF!</v>
      </c>
      <c r="M7" s="4" t="e">
        <f>#REF!/Summary!C7</f>
        <v>#REF!</v>
      </c>
      <c r="N7" s="4" t="e">
        <f>#REF!/C7</f>
        <v>#REF!</v>
      </c>
      <c r="O7" s="4" t="e">
        <f>#REF!/C7</f>
        <v>#REF!</v>
      </c>
      <c r="P7" s="4" t="e">
        <f>#REF!/C7</f>
        <v>#REF!</v>
      </c>
    </row>
    <row r="8" spans="1:16" ht="12.75">
      <c r="A8" s="2">
        <v>7</v>
      </c>
      <c r="B8" s="2" t="s">
        <v>115</v>
      </c>
      <c r="C8" s="2">
        <v>32</v>
      </c>
      <c r="D8" s="2" t="e">
        <f>#REF!</f>
        <v>#REF!</v>
      </c>
      <c r="E8" s="4" t="e">
        <f t="shared" si="0"/>
        <v>#REF!</v>
      </c>
      <c r="F8" s="4">
        <f>28/C8</f>
        <v>0.875</v>
      </c>
      <c r="G8" s="79" t="e">
        <f t="shared" si="1"/>
        <v>#REF!</v>
      </c>
      <c r="J8" s="2">
        <v>7</v>
      </c>
      <c r="K8" s="2" t="s">
        <v>115</v>
      </c>
      <c r="L8" s="4" t="e">
        <f>#REF!/C8</f>
        <v>#REF!</v>
      </c>
      <c r="M8" s="4" t="e">
        <f>#REF!/Summary!C8</f>
        <v>#REF!</v>
      </c>
      <c r="N8" s="4" t="e">
        <f>#REF!/C8</f>
        <v>#REF!</v>
      </c>
      <c r="O8" s="4" t="e">
        <f>#REF!/C8</f>
        <v>#REF!</v>
      </c>
      <c r="P8" s="4" t="e">
        <f>#REF!/C8</f>
        <v>#REF!</v>
      </c>
    </row>
    <row r="9" spans="1:16" ht="12.75">
      <c r="A9" s="2">
        <v>8</v>
      </c>
      <c r="B9" s="2" t="s">
        <v>117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79" t="e">
        <f t="shared" si="1"/>
        <v>#REF!</v>
      </c>
      <c r="J9" s="2">
        <v>8</v>
      </c>
      <c r="K9" s="2" t="s">
        <v>117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118</v>
      </c>
      <c r="C10" s="2">
        <v>30</v>
      </c>
      <c r="D10" s="2" t="e">
        <f>#REF!</f>
        <v>#REF!</v>
      </c>
      <c r="E10" s="4" t="e">
        <f t="shared" si="0"/>
        <v>#REF!</v>
      </c>
      <c r="F10" s="4">
        <f>24/C10</f>
        <v>0.8</v>
      </c>
      <c r="G10" s="79" t="e">
        <f t="shared" si="1"/>
        <v>#REF!</v>
      </c>
      <c r="J10" s="2">
        <v>9</v>
      </c>
      <c r="K10" s="2" t="s">
        <v>118</v>
      </c>
      <c r="L10" s="4" t="e">
        <f>#REF!/C10</f>
        <v>#REF!</v>
      </c>
      <c r="M10" s="4" t="e">
        <f>#REF!/Summary!C10</f>
        <v>#REF!</v>
      </c>
      <c r="N10" s="4" t="e">
        <f>#REF!/C10</f>
        <v>#REF!</v>
      </c>
      <c r="O10" s="4" t="e">
        <f>#REF!/C10</f>
        <v>#REF!</v>
      </c>
      <c r="P10" s="4" t="e">
        <f>#REF!/C10</f>
        <v>#REF!</v>
      </c>
    </row>
    <row r="11" spans="1:16" ht="12.75">
      <c r="A11" s="155" t="s">
        <v>159</v>
      </c>
      <c r="B11" s="155"/>
      <c r="C11" s="80">
        <f>SUM(C2:C10)</f>
        <v>283</v>
      </c>
      <c r="D11" s="80" t="e">
        <f>SUM(D2:D10)</f>
        <v>#REF!</v>
      </c>
      <c r="E11" s="81" t="e">
        <f t="shared" si="0"/>
        <v>#REF!</v>
      </c>
      <c r="F11" s="82">
        <f>229/C11</f>
        <v>0.8091872791519434</v>
      </c>
      <c r="G11" s="82" t="e">
        <f t="shared" si="1"/>
        <v>#REF!</v>
      </c>
      <c r="J11" s="156" t="s">
        <v>159</v>
      </c>
      <c r="K11" s="156"/>
      <c r="L11" s="83" t="e">
        <f>(#REF!+'FS'!H32+#REF!+#REF!+#REF!+#REF!+#REF!+#REF!+#REF!)/C11</f>
        <v>#REF!</v>
      </c>
      <c r="M11" s="83">
        <f>89/C11</f>
        <v>0.31448763250883394</v>
      </c>
      <c r="N11" s="83">
        <f>27/C11</f>
        <v>0.09540636042402827</v>
      </c>
      <c r="O11" s="83">
        <f>164/C11</f>
        <v>0.5795053003533569</v>
      </c>
      <c r="P11" s="83">
        <f>188/C11</f>
        <v>0.6643109540636042</v>
      </c>
    </row>
    <row r="12" spans="4:16" ht="12.75">
      <c r="D12" s="1" t="s">
        <v>125</v>
      </c>
      <c r="E12" s="84">
        <f>(4)/C11</f>
        <v>0.014134275618374558</v>
      </c>
      <c r="F12" s="84"/>
      <c r="G12" s="84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160</v>
      </c>
      <c r="E13" s="84">
        <f>(32-4)/C11</f>
        <v>0.0989399293286219</v>
      </c>
      <c r="F13" s="84"/>
      <c r="G13" s="84"/>
    </row>
    <row r="14" spans="4:7" ht="12.75">
      <c r="D14" s="1" t="s">
        <v>142</v>
      </c>
      <c r="E14" s="85" t="e">
        <f>SUM(E11:E13)</f>
        <v>#REF!</v>
      </c>
      <c r="F14" s="85"/>
      <c r="G14" s="85"/>
    </row>
    <row r="16" spans="1:7" ht="38.25">
      <c r="A16" s="76" t="s">
        <v>138</v>
      </c>
      <c r="B16" s="76" t="s">
        <v>124</v>
      </c>
      <c r="C16" s="76" t="s">
        <v>150</v>
      </c>
      <c r="D16" s="76" t="s">
        <v>161</v>
      </c>
      <c r="E16" s="76" t="s">
        <v>160</v>
      </c>
      <c r="F16" s="76" t="s">
        <v>163</v>
      </c>
      <c r="G16" s="76" t="s">
        <v>165</v>
      </c>
    </row>
    <row r="17" spans="1:7" ht="12.75">
      <c r="A17" s="2">
        <v>1</v>
      </c>
      <c r="B17" s="2" t="s">
        <v>122</v>
      </c>
      <c r="C17" s="78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116</v>
      </c>
      <c r="C18" s="2">
        <v>25</v>
      </c>
      <c r="D18" s="2">
        <f>'FS'!G36</f>
        <v>8</v>
      </c>
      <c r="E18" s="2">
        <f>'FS'!G34</f>
        <v>12</v>
      </c>
      <c r="F18" s="2">
        <f>'FS'!G35</f>
        <v>5</v>
      </c>
      <c r="G18" s="4">
        <f aca="true" t="shared" si="2" ref="G18:G25">D18/C18</f>
        <v>0.32</v>
      </c>
      <c r="K18" s="65"/>
      <c r="L18" s="65"/>
    </row>
    <row r="19" spans="1:12" ht="20.25">
      <c r="A19" s="2">
        <v>3</v>
      </c>
      <c r="B19" s="2" t="s">
        <v>121</v>
      </c>
      <c r="C19" s="2">
        <v>14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4" t="e">
        <f t="shared" si="2"/>
        <v>#REF!</v>
      </c>
      <c r="K19" s="67"/>
      <c r="L19" s="67"/>
    </row>
    <row r="20" spans="1:12" ht="17.25" customHeight="1">
      <c r="A20" s="2">
        <v>4</v>
      </c>
      <c r="B20" s="2" t="s">
        <v>120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69"/>
      <c r="L20" s="69"/>
    </row>
    <row r="21" spans="1:7" ht="12.75">
      <c r="A21" s="2">
        <v>5</v>
      </c>
      <c r="B21" s="2" t="s">
        <v>123</v>
      </c>
      <c r="C21" s="2">
        <v>30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4" t="e">
        <f t="shared" si="2"/>
        <v>#REF!</v>
      </c>
    </row>
    <row r="22" spans="1:7" ht="12.75">
      <c r="A22" s="2">
        <v>6</v>
      </c>
      <c r="B22" s="2" t="s">
        <v>119</v>
      </c>
      <c r="C22" s="2">
        <v>21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4" t="e">
        <f t="shared" si="2"/>
        <v>#REF!</v>
      </c>
    </row>
    <row r="23" spans="1:7" ht="12.75">
      <c r="A23" s="2">
        <v>7</v>
      </c>
      <c r="B23" s="2" t="s">
        <v>115</v>
      </c>
      <c r="C23" s="2">
        <v>32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4" t="e">
        <f t="shared" si="2"/>
        <v>#REF!</v>
      </c>
    </row>
    <row r="24" spans="1:7" ht="12.75">
      <c r="A24" s="2">
        <v>8</v>
      </c>
      <c r="B24" s="2" t="s">
        <v>117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118</v>
      </c>
      <c r="C25" s="2">
        <v>30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4" t="e">
        <f t="shared" si="2"/>
        <v>#REF!</v>
      </c>
    </row>
    <row r="26" spans="1:7" ht="12.75">
      <c r="A26" s="155" t="s">
        <v>159</v>
      </c>
      <c r="B26" s="155"/>
      <c r="C26" s="80">
        <f>SUM(C17:C25)</f>
        <v>283</v>
      </c>
      <c r="D26" s="80" t="e">
        <f>SUM(D17:D25)</f>
        <v>#REF!</v>
      </c>
      <c r="E26" s="80" t="e">
        <f>SUM(E17:E25)</f>
        <v>#REF!</v>
      </c>
      <c r="F26" s="80" t="e">
        <f>SUM(F17:F25)</f>
        <v>#REF!</v>
      </c>
      <c r="G26" s="81" t="e">
        <f>D26/C26</f>
        <v>#REF!</v>
      </c>
    </row>
    <row r="27" spans="5:6" ht="12.75">
      <c r="E27" s="84" t="e">
        <f>E26/C26</f>
        <v>#REF!</v>
      </c>
      <c r="F27" s="84" t="e">
        <f>F26/C26</f>
        <v>#REF!</v>
      </c>
    </row>
    <row r="29" ht="12.75">
      <c r="G29" s="1" t="s">
        <v>162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583"/>
  <sheetViews>
    <sheetView showGridLines="0" tabSelected="1" zoomScale="85" zoomScaleNormal="85" zoomScaleSheetLayoutView="85" zoomScalePageLayoutView="0" workbookViewId="0" topLeftCell="G1">
      <selection activeCell="K13" sqref="K13"/>
    </sheetView>
  </sheetViews>
  <sheetFormatPr defaultColWidth="9.140625" defaultRowHeight="12.75"/>
  <cols>
    <col min="1" max="1" width="40.7109375" style="74" customWidth="1"/>
    <col min="2" max="2" width="16.421875" style="75" customWidth="1"/>
    <col min="3" max="4" width="10.7109375" style="75" customWidth="1"/>
    <col min="5" max="7" width="20.7109375" style="75" customWidth="1"/>
    <col min="8" max="9" width="10.7109375" style="75" customWidth="1"/>
    <col min="10" max="10" width="40.7109375" style="75" customWidth="1"/>
    <col min="11" max="11" width="15.7109375" style="75" customWidth="1"/>
    <col min="12" max="12" width="30.7109375" style="75" customWidth="1"/>
    <col min="13" max="14" width="10.7109375" style="75" customWidth="1"/>
    <col min="15" max="18" width="15.7109375" style="75" customWidth="1"/>
    <col min="19" max="27" width="10.7109375" style="75" customWidth="1"/>
    <col min="28" max="28" width="11.8515625" style="75" customWidth="1"/>
    <col min="29" max="29" width="35.7109375" style="75" hidden="1" customWidth="1"/>
    <col min="30" max="30" width="62.8515625" style="75" hidden="1" customWidth="1"/>
    <col min="31" max="31" width="9.00390625" style="63" hidden="1" customWidth="1"/>
    <col min="32" max="73" width="9.140625" style="63" hidden="1" customWidth="1"/>
    <col min="74" max="74" width="0" style="63" hidden="1" customWidth="1"/>
    <col min="75" max="75" width="9.140625" style="63" customWidth="1"/>
    <col min="76" max="16384" width="0" style="63" hidden="1" customWidth="1"/>
  </cols>
  <sheetData>
    <row r="1" spans="1:72" s="23" customFormat="1" ht="15" customHeight="1">
      <c r="A1" s="18" t="s">
        <v>0</v>
      </c>
      <c r="B1" s="19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0"/>
      <c r="Y1" s="20"/>
      <c r="Z1" s="20"/>
      <c r="AA1" s="199"/>
      <c r="AB1" s="199"/>
      <c r="AC1" s="21"/>
      <c r="AD1" s="21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</row>
    <row r="2" spans="1:28" s="27" customFormat="1" ht="9.75" customHeight="1">
      <c r="A2" s="24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</row>
    <row r="3" spans="1:30" s="23" customFormat="1" ht="54" customHeight="1">
      <c r="A3" s="28" t="s">
        <v>27</v>
      </c>
      <c r="B3" s="29"/>
      <c r="C3" s="30"/>
      <c r="D3" s="193" t="s">
        <v>169</v>
      </c>
      <c r="E3" s="194"/>
      <c r="F3" s="194"/>
      <c r="G3" s="194"/>
      <c r="H3" s="195"/>
      <c r="I3" s="195"/>
      <c r="J3" s="195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29"/>
      <c r="AD3" s="29"/>
    </row>
    <row r="4" spans="1:72" s="23" customFormat="1" ht="51.75" customHeight="1">
      <c r="A4" s="157" t="s">
        <v>1</v>
      </c>
      <c r="B4" s="160" t="s">
        <v>2</v>
      </c>
      <c r="C4" s="166" t="s">
        <v>3</v>
      </c>
      <c r="D4" s="167"/>
      <c r="E4" s="163" t="s">
        <v>4</v>
      </c>
      <c r="F4" s="163" t="s">
        <v>5</v>
      </c>
      <c r="G4" s="184" t="s">
        <v>6</v>
      </c>
      <c r="H4" s="166" t="s">
        <v>26</v>
      </c>
      <c r="I4" s="197"/>
      <c r="J4" s="163" t="s">
        <v>7</v>
      </c>
      <c r="K4" s="168" t="s">
        <v>170</v>
      </c>
      <c r="L4" s="184" t="s">
        <v>8</v>
      </c>
      <c r="M4" s="191" t="s">
        <v>147</v>
      </c>
      <c r="N4" s="191"/>
      <c r="O4" s="191"/>
      <c r="P4" s="191"/>
      <c r="Q4" s="191"/>
      <c r="R4" s="192"/>
      <c r="S4" s="177" t="s">
        <v>9</v>
      </c>
      <c r="T4" s="178"/>
      <c r="U4" s="178"/>
      <c r="V4" s="196"/>
      <c r="W4" s="177" t="s">
        <v>177</v>
      </c>
      <c r="X4" s="178"/>
      <c r="Y4" s="177" t="s">
        <v>10</v>
      </c>
      <c r="Z4" s="178"/>
      <c r="AA4" s="178"/>
      <c r="AB4" s="196"/>
      <c r="AC4" s="200" t="s">
        <v>11</v>
      </c>
      <c r="AD4" s="171" t="s">
        <v>12</v>
      </c>
      <c r="AE4" s="174" t="s">
        <v>13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s="23" customFormat="1" ht="39.75" customHeight="1">
      <c r="A5" s="158"/>
      <c r="B5" s="161"/>
      <c r="C5" s="168" t="s">
        <v>14</v>
      </c>
      <c r="D5" s="163" t="s">
        <v>15</v>
      </c>
      <c r="E5" s="164"/>
      <c r="F5" s="164"/>
      <c r="G5" s="185"/>
      <c r="H5" s="168" t="s">
        <v>14</v>
      </c>
      <c r="I5" s="163" t="s">
        <v>15</v>
      </c>
      <c r="J5" s="164"/>
      <c r="K5" s="182"/>
      <c r="L5" s="185"/>
      <c r="M5" s="187"/>
      <c r="N5" s="181"/>
      <c r="O5" s="188" t="s">
        <v>16</v>
      </c>
      <c r="P5" s="189"/>
      <c r="Q5" s="189"/>
      <c r="R5" s="190"/>
      <c r="S5" s="179" t="s">
        <v>17</v>
      </c>
      <c r="T5" s="181"/>
      <c r="U5" s="179" t="s">
        <v>18</v>
      </c>
      <c r="V5" s="180"/>
      <c r="W5" s="163" t="s">
        <v>14</v>
      </c>
      <c r="X5" s="163" t="s">
        <v>15</v>
      </c>
      <c r="Y5" s="179" t="s">
        <v>178</v>
      </c>
      <c r="Z5" s="181"/>
      <c r="AA5" s="179" t="s">
        <v>179</v>
      </c>
      <c r="AB5" s="180"/>
      <c r="AC5" s="201"/>
      <c r="AD5" s="172"/>
      <c r="AE5" s="175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</row>
    <row r="6" spans="1:72" s="35" customFormat="1" ht="39.75" customHeight="1">
      <c r="A6" s="159"/>
      <c r="B6" s="162"/>
      <c r="C6" s="169"/>
      <c r="D6" s="170"/>
      <c r="E6" s="165"/>
      <c r="F6" s="165"/>
      <c r="G6" s="186"/>
      <c r="H6" s="169"/>
      <c r="I6" s="170"/>
      <c r="J6" s="198"/>
      <c r="K6" s="183"/>
      <c r="L6" s="186"/>
      <c r="M6" s="138" t="s">
        <v>14</v>
      </c>
      <c r="N6" s="32" t="s">
        <v>15</v>
      </c>
      <c r="O6" s="31" t="s">
        <v>19</v>
      </c>
      <c r="P6" s="31" t="s">
        <v>166</v>
      </c>
      <c r="Q6" s="31" t="s">
        <v>20</v>
      </c>
      <c r="R6" s="31" t="s">
        <v>167</v>
      </c>
      <c r="S6" s="138" t="s">
        <v>14</v>
      </c>
      <c r="T6" s="32" t="s">
        <v>15</v>
      </c>
      <c r="U6" s="31" t="s">
        <v>14</v>
      </c>
      <c r="V6" s="33" t="s">
        <v>15</v>
      </c>
      <c r="W6" s="170"/>
      <c r="X6" s="170"/>
      <c r="Y6" s="31" t="s">
        <v>14</v>
      </c>
      <c r="Z6" s="32" t="s">
        <v>15</v>
      </c>
      <c r="AA6" s="31" t="s">
        <v>14</v>
      </c>
      <c r="AB6" s="33" t="s">
        <v>15</v>
      </c>
      <c r="AC6" s="202"/>
      <c r="AD6" s="173"/>
      <c r="AE6" s="176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</row>
    <row r="7" spans="1:31" s="35" customFormat="1" ht="13.5" customHeight="1">
      <c r="A7" s="102" t="s">
        <v>28</v>
      </c>
      <c r="B7" s="108" t="s">
        <v>29</v>
      </c>
      <c r="C7" s="17" t="s">
        <v>21</v>
      </c>
      <c r="D7" s="17" t="s">
        <v>15</v>
      </c>
      <c r="E7" s="10" t="s">
        <v>21</v>
      </c>
      <c r="F7" s="10">
        <v>39976</v>
      </c>
      <c r="G7" s="97">
        <v>39986</v>
      </c>
      <c r="H7" s="17" t="s">
        <v>21</v>
      </c>
      <c r="I7" s="17" t="s">
        <v>15</v>
      </c>
      <c r="J7" s="122" t="s">
        <v>130</v>
      </c>
      <c r="K7" s="114">
        <v>1</v>
      </c>
      <c r="L7" s="16">
        <v>39783</v>
      </c>
      <c r="M7" s="36" t="s">
        <v>14</v>
      </c>
      <c r="N7" s="10"/>
      <c r="O7" s="100">
        <v>8122</v>
      </c>
      <c r="P7" s="100">
        <v>6885</v>
      </c>
      <c r="Q7" s="100">
        <v>8474</v>
      </c>
      <c r="R7" s="100">
        <v>6885</v>
      </c>
      <c r="S7" s="10" t="s">
        <v>14</v>
      </c>
      <c r="T7" s="10">
        <f>IF(S7="Yes","","no")</f>
      </c>
      <c r="U7" s="10" t="s">
        <v>14</v>
      </c>
      <c r="V7" s="97">
        <f>IF(U7="Yes","","no")</f>
      </c>
      <c r="W7" s="36"/>
      <c r="X7" s="37" t="s">
        <v>15</v>
      </c>
      <c r="Y7" s="37" t="s">
        <v>14</v>
      </c>
      <c r="Z7" s="38">
        <f>IF(Y7="Yes","","no")</f>
      </c>
      <c r="AA7" s="38" t="s">
        <v>14</v>
      </c>
      <c r="AB7" s="39">
        <f>IF(AA7="Yes","","no")</f>
      </c>
      <c r="AC7" s="40" t="s">
        <v>30</v>
      </c>
      <c r="AD7" s="41" t="s">
        <v>131</v>
      </c>
      <c r="AE7" s="42"/>
    </row>
    <row r="8" spans="1:31" s="35" customFormat="1" ht="13.5" customHeight="1">
      <c r="A8" s="103" t="s">
        <v>145</v>
      </c>
      <c r="B8" s="109" t="s">
        <v>31</v>
      </c>
      <c r="C8" s="15" t="s">
        <v>21</v>
      </c>
      <c r="D8" s="15" t="s">
        <v>15</v>
      </c>
      <c r="E8" s="10" t="s">
        <v>21</v>
      </c>
      <c r="F8" s="10">
        <v>39927</v>
      </c>
      <c r="G8" s="16">
        <v>39976</v>
      </c>
      <c r="H8" s="15" t="s">
        <v>14</v>
      </c>
      <c r="I8" s="15">
        <f>IF(H8="Yes","","no")</f>
      </c>
      <c r="J8" s="113">
        <f>IF(I8&lt;&gt;"no","","Error-Provider??")</f>
      </c>
      <c r="K8" s="43"/>
      <c r="L8" s="16" t="s">
        <v>21</v>
      </c>
      <c r="M8" s="36" t="s">
        <v>21</v>
      </c>
      <c r="N8" s="10" t="s">
        <v>15</v>
      </c>
      <c r="O8" s="100" t="s">
        <v>21</v>
      </c>
      <c r="P8" s="100"/>
      <c r="Q8" s="100"/>
      <c r="R8" s="100"/>
      <c r="S8" s="10" t="s">
        <v>21</v>
      </c>
      <c r="T8" s="10" t="s">
        <v>15</v>
      </c>
      <c r="U8" s="10" t="s">
        <v>21</v>
      </c>
      <c r="V8" s="16" t="s">
        <v>15</v>
      </c>
      <c r="W8" s="36"/>
      <c r="X8" s="37" t="s">
        <v>15</v>
      </c>
      <c r="Y8" s="37" t="s">
        <v>21</v>
      </c>
      <c r="Z8" s="38" t="s">
        <v>15</v>
      </c>
      <c r="AA8" s="38" t="s">
        <v>21</v>
      </c>
      <c r="AB8" s="39" t="s">
        <v>15</v>
      </c>
      <c r="AC8" s="40" t="s">
        <v>132</v>
      </c>
      <c r="AD8" s="41" t="s">
        <v>148</v>
      </c>
      <c r="AE8" s="42"/>
    </row>
    <row r="9" spans="1:31" s="35" customFormat="1" ht="13.5" customHeight="1">
      <c r="A9" s="104" t="s">
        <v>32</v>
      </c>
      <c r="B9" s="110" t="s">
        <v>33</v>
      </c>
      <c r="C9" s="15"/>
      <c r="D9" s="15" t="s">
        <v>15</v>
      </c>
      <c r="E9" s="10" t="s">
        <v>21</v>
      </c>
      <c r="F9" s="10">
        <v>39918</v>
      </c>
      <c r="G9" s="16">
        <v>39967</v>
      </c>
      <c r="H9" s="15"/>
      <c r="I9" s="15" t="s">
        <v>15</v>
      </c>
      <c r="J9" s="113" t="s">
        <v>133</v>
      </c>
      <c r="K9" s="114" t="s">
        <v>21</v>
      </c>
      <c r="L9" s="16" t="s">
        <v>21</v>
      </c>
      <c r="M9" s="36" t="s">
        <v>21</v>
      </c>
      <c r="N9" s="10" t="s">
        <v>15</v>
      </c>
      <c r="O9" s="100" t="s">
        <v>21</v>
      </c>
      <c r="P9" s="100"/>
      <c r="Q9" s="100"/>
      <c r="R9" s="100"/>
      <c r="S9" s="10"/>
      <c r="T9" s="10" t="s">
        <v>15</v>
      </c>
      <c r="U9" s="10" t="s">
        <v>14</v>
      </c>
      <c r="V9" s="16">
        <f>IF(U9="Yes","","no")</f>
      </c>
      <c r="W9" s="36"/>
      <c r="X9" s="37" t="s">
        <v>15</v>
      </c>
      <c r="Y9" s="37" t="s">
        <v>14</v>
      </c>
      <c r="Z9" s="38">
        <f>IF(Y9="Yes","","no")</f>
      </c>
      <c r="AA9" s="38" t="s">
        <v>14</v>
      </c>
      <c r="AB9" s="39">
        <f>IF(AA9="Yes","","no")</f>
      </c>
      <c r="AC9" s="40" t="s">
        <v>134</v>
      </c>
      <c r="AD9" s="44" t="s">
        <v>34</v>
      </c>
      <c r="AE9" s="42"/>
    </row>
    <row r="10" spans="1:72" s="35" customFormat="1" ht="13.5" customHeight="1">
      <c r="A10" s="104" t="s">
        <v>171</v>
      </c>
      <c r="B10" s="110" t="s">
        <v>35</v>
      </c>
      <c r="C10" s="15"/>
      <c r="D10" s="15" t="s">
        <v>15</v>
      </c>
      <c r="E10" s="98" t="s">
        <v>21</v>
      </c>
      <c r="F10" s="10">
        <v>39906</v>
      </c>
      <c r="G10" s="16">
        <v>39982</v>
      </c>
      <c r="H10" s="15" t="s">
        <v>14</v>
      </c>
      <c r="I10" s="15">
        <f>IF(H10="Yes","","no")</f>
      </c>
      <c r="J10" s="113">
        <f>IF(I10&lt;&gt;"no","","Error-Provider??")</f>
      </c>
      <c r="K10" s="114">
        <v>1</v>
      </c>
      <c r="L10" s="16">
        <v>39904</v>
      </c>
      <c r="M10" s="36" t="s">
        <v>21</v>
      </c>
      <c r="N10" s="10" t="s">
        <v>15</v>
      </c>
      <c r="O10" s="100" t="s">
        <v>21</v>
      </c>
      <c r="P10" s="100"/>
      <c r="Q10" s="100"/>
      <c r="R10" s="100"/>
      <c r="S10" s="10"/>
      <c r="T10" s="10" t="s">
        <v>15</v>
      </c>
      <c r="U10" s="10" t="s">
        <v>14</v>
      </c>
      <c r="V10" s="16">
        <f>IF(U10="Yes","","no")</f>
      </c>
      <c r="W10" s="36"/>
      <c r="X10" s="37" t="s">
        <v>15</v>
      </c>
      <c r="Y10" s="37" t="s">
        <v>14</v>
      </c>
      <c r="Z10" s="38">
        <f>IF(Y10="Yes","","no")</f>
      </c>
      <c r="AA10" s="38" t="s">
        <v>14</v>
      </c>
      <c r="AB10" s="39">
        <f>IF(AA10="Yes","","no")</f>
      </c>
      <c r="AC10" s="45" t="s">
        <v>36</v>
      </c>
      <c r="AD10" s="46" t="s">
        <v>37</v>
      </c>
      <c r="AE10" s="47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</row>
    <row r="11" spans="1:31" s="35" customFormat="1" ht="13.5" customHeight="1">
      <c r="A11" s="104" t="s">
        <v>38</v>
      </c>
      <c r="B11" s="110" t="s">
        <v>39</v>
      </c>
      <c r="C11" s="15" t="s">
        <v>14</v>
      </c>
      <c r="D11" s="15">
        <f>IF(C11="Yes","","no")</f>
      </c>
      <c r="E11" s="10">
        <v>39903</v>
      </c>
      <c r="F11" s="10" t="s">
        <v>21</v>
      </c>
      <c r="G11" s="16"/>
      <c r="H11" s="15"/>
      <c r="I11" s="15" t="s">
        <v>15</v>
      </c>
      <c r="J11" s="113" t="s">
        <v>176</v>
      </c>
      <c r="K11" s="114">
        <v>1</v>
      </c>
      <c r="L11" s="16" t="s">
        <v>21</v>
      </c>
      <c r="M11" s="36" t="s">
        <v>14</v>
      </c>
      <c r="N11" s="10" t="s">
        <v>21</v>
      </c>
      <c r="O11" s="100">
        <v>39898</v>
      </c>
      <c r="P11" s="100">
        <v>39788</v>
      </c>
      <c r="Q11" s="100"/>
      <c r="R11" s="100"/>
      <c r="S11" s="10" t="s">
        <v>14</v>
      </c>
      <c r="T11" s="10">
        <f>IF(S11="Yes","","no")</f>
      </c>
      <c r="U11" s="10" t="s">
        <v>14</v>
      </c>
      <c r="V11" s="16">
        <f>IF(U11="Yes","","no")</f>
      </c>
      <c r="W11" s="36"/>
      <c r="X11" s="37" t="s">
        <v>15</v>
      </c>
      <c r="Y11" s="37"/>
      <c r="Z11" s="38" t="s">
        <v>15</v>
      </c>
      <c r="AA11" s="38"/>
      <c r="AB11" s="39" t="s">
        <v>15</v>
      </c>
      <c r="AC11" s="40" t="s">
        <v>40</v>
      </c>
      <c r="AD11" s="41" t="s">
        <v>41</v>
      </c>
      <c r="AE11" s="42"/>
    </row>
    <row r="12" spans="1:256" s="52" customFormat="1" ht="13.5" customHeight="1">
      <c r="A12" s="126" t="s">
        <v>42</v>
      </c>
      <c r="B12" s="127" t="s">
        <v>43</v>
      </c>
      <c r="C12" s="128" t="s">
        <v>21</v>
      </c>
      <c r="D12" s="128" t="s">
        <v>15</v>
      </c>
      <c r="E12" s="124" t="s">
        <v>21</v>
      </c>
      <c r="F12" s="124">
        <v>39917</v>
      </c>
      <c r="G12" s="125">
        <v>39989</v>
      </c>
      <c r="H12" s="128" t="s">
        <v>14</v>
      </c>
      <c r="I12" s="128" t="s">
        <v>143</v>
      </c>
      <c r="J12" s="129" t="s">
        <v>143</v>
      </c>
      <c r="K12" s="130">
        <v>1</v>
      </c>
      <c r="L12" s="125">
        <v>39878</v>
      </c>
      <c r="M12" s="132" t="s">
        <v>14</v>
      </c>
      <c r="N12" s="124"/>
      <c r="O12" s="131">
        <v>658769</v>
      </c>
      <c r="P12" s="131">
        <v>589002</v>
      </c>
      <c r="Q12" s="131">
        <v>738697</v>
      </c>
      <c r="R12" s="131">
        <v>667830</v>
      </c>
      <c r="S12" s="124" t="s">
        <v>14</v>
      </c>
      <c r="T12" s="124"/>
      <c r="U12" s="124" t="s">
        <v>14</v>
      </c>
      <c r="V12" s="125"/>
      <c r="W12" s="132" t="s">
        <v>14</v>
      </c>
      <c r="X12" s="133" t="s">
        <v>143</v>
      </c>
      <c r="Y12" s="133"/>
      <c r="Z12" s="134" t="s">
        <v>15</v>
      </c>
      <c r="AA12" s="134"/>
      <c r="AB12" s="135" t="s">
        <v>15</v>
      </c>
      <c r="AC12" s="49" t="s">
        <v>44</v>
      </c>
      <c r="AD12" s="50" t="s">
        <v>45</v>
      </c>
      <c r="AE12" s="51"/>
      <c r="BU12" s="53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31" s="35" customFormat="1" ht="13.5" customHeight="1">
      <c r="A13" s="104" t="s">
        <v>46</v>
      </c>
      <c r="B13" s="110" t="s">
        <v>47</v>
      </c>
      <c r="C13" s="15" t="s">
        <v>14</v>
      </c>
      <c r="D13" s="15">
        <f>IF(C13="Yes","","no")</f>
      </c>
      <c r="E13" s="10">
        <v>39903</v>
      </c>
      <c r="F13" s="10" t="s">
        <v>21</v>
      </c>
      <c r="G13" s="16">
        <v>39990</v>
      </c>
      <c r="H13" s="15" t="s">
        <v>14</v>
      </c>
      <c r="I13" s="15">
        <f>IF(H13="Yes","","no")</f>
      </c>
      <c r="J13" s="113">
        <f>IF(I13&lt;&gt;"no","","Error-Provider??")</f>
      </c>
      <c r="K13" s="114">
        <v>1</v>
      </c>
      <c r="L13" s="16">
        <v>39874</v>
      </c>
      <c r="M13" s="36" t="s">
        <v>14</v>
      </c>
      <c r="N13" s="10" t="s">
        <v>21</v>
      </c>
      <c r="O13" s="100">
        <v>99755</v>
      </c>
      <c r="P13" s="100">
        <v>86679</v>
      </c>
      <c r="Q13" s="100">
        <v>99755</v>
      </c>
      <c r="R13" s="100">
        <v>99752</v>
      </c>
      <c r="S13" s="10" t="s">
        <v>14</v>
      </c>
      <c r="T13" s="10">
        <f>IF(S13="Yes","","no")</f>
      </c>
      <c r="U13" s="10" t="s">
        <v>14</v>
      </c>
      <c r="V13" s="16">
        <f>IF(U13="Yes","","no")</f>
      </c>
      <c r="W13" s="36"/>
      <c r="X13" s="37" t="s">
        <v>15</v>
      </c>
      <c r="Y13" s="37" t="s">
        <v>21</v>
      </c>
      <c r="Z13" s="38" t="s">
        <v>15</v>
      </c>
      <c r="AA13" s="38" t="s">
        <v>21</v>
      </c>
      <c r="AB13" s="39" t="s">
        <v>15</v>
      </c>
      <c r="AC13" s="40" t="s">
        <v>48</v>
      </c>
      <c r="AD13" s="41" t="s">
        <v>49</v>
      </c>
      <c r="AE13" s="42"/>
    </row>
    <row r="14" spans="1:73" s="35" customFormat="1" ht="13.5" customHeight="1">
      <c r="A14" s="104" t="s">
        <v>175</v>
      </c>
      <c r="B14" s="110" t="s">
        <v>50</v>
      </c>
      <c r="C14" s="15" t="s">
        <v>14</v>
      </c>
      <c r="D14" s="15" t="s">
        <v>143</v>
      </c>
      <c r="E14" s="10">
        <v>39920</v>
      </c>
      <c r="F14" s="10" t="s">
        <v>21</v>
      </c>
      <c r="G14" s="16">
        <v>39989</v>
      </c>
      <c r="H14" s="15" t="s">
        <v>14</v>
      </c>
      <c r="I14" s="15" t="s">
        <v>143</v>
      </c>
      <c r="J14" s="113" t="s">
        <v>143</v>
      </c>
      <c r="K14" s="114">
        <v>2</v>
      </c>
      <c r="L14" s="16">
        <v>39994</v>
      </c>
      <c r="M14" s="36" t="s">
        <v>14</v>
      </c>
      <c r="N14" s="10"/>
      <c r="O14" s="100">
        <v>131146</v>
      </c>
      <c r="P14" s="100">
        <v>131112</v>
      </c>
      <c r="Q14" s="100">
        <v>136558</v>
      </c>
      <c r="R14" s="100">
        <v>135196</v>
      </c>
      <c r="S14" s="10" t="s">
        <v>21</v>
      </c>
      <c r="T14" s="10" t="s">
        <v>15</v>
      </c>
      <c r="U14" s="10" t="s">
        <v>14</v>
      </c>
      <c r="V14" s="16" t="s">
        <v>143</v>
      </c>
      <c r="W14" s="36" t="s">
        <v>21</v>
      </c>
      <c r="X14" s="37" t="s">
        <v>15</v>
      </c>
      <c r="Y14" s="37" t="s">
        <v>14</v>
      </c>
      <c r="Z14" s="38" t="s">
        <v>143</v>
      </c>
      <c r="AA14" s="38" t="s">
        <v>14</v>
      </c>
      <c r="AB14" s="39" t="s">
        <v>143</v>
      </c>
      <c r="AC14" s="45" t="s">
        <v>51</v>
      </c>
      <c r="AD14" s="54" t="s">
        <v>52</v>
      </c>
      <c r="AE14" s="47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53"/>
    </row>
    <row r="15" spans="1:31" s="35" customFormat="1" ht="13.5" customHeight="1">
      <c r="A15" s="104" t="s">
        <v>53</v>
      </c>
      <c r="B15" s="110" t="s">
        <v>54</v>
      </c>
      <c r="C15" s="15" t="s">
        <v>14</v>
      </c>
      <c r="D15" s="15">
        <f>IF(C15="Yes","","no")</f>
      </c>
      <c r="E15" s="10">
        <v>39903</v>
      </c>
      <c r="F15" s="10" t="s">
        <v>21</v>
      </c>
      <c r="G15" s="16">
        <v>39962</v>
      </c>
      <c r="H15" s="15" t="s">
        <v>14</v>
      </c>
      <c r="I15" s="15">
        <f>IF(H15="Yes","","no")</f>
      </c>
      <c r="J15" s="113">
        <f>IF(I15&lt;&gt;"no","","Error-Provider??")</f>
      </c>
      <c r="K15" s="114">
        <v>2</v>
      </c>
      <c r="L15" s="16" t="s">
        <v>21</v>
      </c>
      <c r="M15" s="36" t="s">
        <v>14</v>
      </c>
      <c r="N15" s="10"/>
      <c r="O15" s="100">
        <v>99490</v>
      </c>
      <c r="P15" s="100">
        <v>99438</v>
      </c>
      <c r="Q15" s="100">
        <v>100014</v>
      </c>
      <c r="R15" s="100">
        <v>99978</v>
      </c>
      <c r="S15" s="10"/>
      <c r="T15" s="10" t="s">
        <v>15</v>
      </c>
      <c r="U15" s="10" t="s">
        <v>21</v>
      </c>
      <c r="V15" s="16" t="s">
        <v>15</v>
      </c>
      <c r="W15" s="36"/>
      <c r="X15" s="37" t="s">
        <v>15</v>
      </c>
      <c r="Y15" s="37" t="s">
        <v>21</v>
      </c>
      <c r="Z15" s="38" t="s">
        <v>15</v>
      </c>
      <c r="AA15" s="38" t="s">
        <v>21</v>
      </c>
      <c r="AB15" s="39" t="s">
        <v>15</v>
      </c>
      <c r="AC15" s="40" t="s">
        <v>55</v>
      </c>
      <c r="AD15" s="41" t="s">
        <v>56</v>
      </c>
      <c r="AE15" s="42"/>
    </row>
    <row r="16" spans="1:73" s="35" customFormat="1" ht="13.5" customHeight="1">
      <c r="A16" s="104" t="s">
        <v>57</v>
      </c>
      <c r="B16" s="110" t="s">
        <v>58</v>
      </c>
      <c r="C16" s="15" t="s">
        <v>14</v>
      </c>
      <c r="D16" s="15" t="s">
        <v>143</v>
      </c>
      <c r="E16" s="10">
        <v>39905</v>
      </c>
      <c r="F16" s="10" t="s">
        <v>21</v>
      </c>
      <c r="G16" s="16">
        <v>39981</v>
      </c>
      <c r="H16" s="15" t="s">
        <v>14</v>
      </c>
      <c r="I16" s="15" t="s">
        <v>143</v>
      </c>
      <c r="J16" s="113" t="s">
        <v>143</v>
      </c>
      <c r="K16" s="114">
        <v>1</v>
      </c>
      <c r="L16" s="16">
        <v>39843</v>
      </c>
      <c r="M16" s="36"/>
      <c r="N16" s="10" t="s">
        <v>15</v>
      </c>
      <c r="O16" s="100" t="s">
        <v>21</v>
      </c>
      <c r="P16" s="100"/>
      <c r="Q16" s="100"/>
      <c r="R16" s="100"/>
      <c r="S16" s="10"/>
      <c r="T16" s="10" t="s">
        <v>15</v>
      </c>
      <c r="U16" s="10" t="s">
        <v>14</v>
      </c>
      <c r="V16" s="16" t="s">
        <v>143</v>
      </c>
      <c r="W16" s="36" t="s">
        <v>21</v>
      </c>
      <c r="X16" s="37" t="s">
        <v>15</v>
      </c>
      <c r="Y16" s="37" t="s">
        <v>21</v>
      </c>
      <c r="Z16" s="38" t="s">
        <v>15</v>
      </c>
      <c r="AA16" s="38" t="s">
        <v>14</v>
      </c>
      <c r="AB16" s="39" t="s">
        <v>143</v>
      </c>
      <c r="AC16" s="40" t="s">
        <v>59</v>
      </c>
      <c r="AD16" s="41" t="s">
        <v>60</v>
      </c>
      <c r="AE16" s="42"/>
      <c r="BU16" s="53"/>
    </row>
    <row r="17" spans="1:73" s="35" customFormat="1" ht="13.5" customHeight="1">
      <c r="A17" s="104" t="s">
        <v>61</v>
      </c>
      <c r="B17" s="110" t="s">
        <v>62</v>
      </c>
      <c r="C17" s="15" t="s">
        <v>14</v>
      </c>
      <c r="D17" s="15" t="s">
        <v>143</v>
      </c>
      <c r="E17" s="10">
        <v>39903</v>
      </c>
      <c r="F17" s="10" t="s">
        <v>21</v>
      </c>
      <c r="G17" s="16">
        <v>39964</v>
      </c>
      <c r="H17" s="15" t="s">
        <v>14</v>
      </c>
      <c r="I17" s="15" t="s">
        <v>143</v>
      </c>
      <c r="J17" s="113" t="s">
        <v>143</v>
      </c>
      <c r="K17" s="114">
        <v>2</v>
      </c>
      <c r="L17" s="16">
        <v>39903</v>
      </c>
      <c r="M17" s="36" t="s">
        <v>14</v>
      </c>
      <c r="N17" s="10" t="s">
        <v>21</v>
      </c>
      <c r="O17" s="100">
        <v>84511</v>
      </c>
      <c r="P17" s="100">
        <v>84504</v>
      </c>
      <c r="Q17" s="100">
        <v>84725</v>
      </c>
      <c r="R17" s="100">
        <v>84723</v>
      </c>
      <c r="S17" s="10" t="s">
        <v>14</v>
      </c>
      <c r="T17" s="10" t="s">
        <v>143</v>
      </c>
      <c r="U17" s="10" t="s">
        <v>14</v>
      </c>
      <c r="V17" s="16" t="s">
        <v>143</v>
      </c>
      <c r="W17" s="36"/>
      <c r="X17" s="37" t="s">
        <v>15</v>
      </c>
      <c r="Y17" s="37" t="s">
        <v>21</v>
      </c>
      <c r="Z17" s="38" t="s">
        <v>15</v>
      </c>
      <c r="AA17" s="38" t="s">
        <v>14</v>
      </c>
      <c r="AB17" s="39" t="s">
        <v>143</v>
      </c>
      <c r="AC17" s="40" t="s">
        <v>63</v>
      </c>
      <c r="AD17" s="41" t="s">
        <v>64</v>
      </c>
      <c r="AE17" s="42"/>
      <c r="BU17" s="53"/>
    </row>
    <row r="18" spans="1:31" s="35" customFormat="1" ht="13.5" customHeight="1">
      <c r="A18" s="104" t="s">
        <v>65</v>
      </c>
      <c r="B18" s="110" t="s">
        <v>66</v>
      </c>
      <c r="C18" s="15" t="s">
        <v>14</v>
      </c>
      <c r="D18" s="15">
        <f>IF(C18="Yes","","no")</f>
      </c>
      <c r="E18" s="10">
        <v>39903</v>
      </c>
      <c r="F18" s="10" t="s">
        <v>21</v>
      </c>
      <c r="G18" s="16">
        <v>39961</v>
      </c>
      <c r="H18" s="15" t="s">
        <v>14</v>
      </c>
      <c r="I18" s="15">
        <f>IF(H18="Yes","","no")</f>
      </c>
      <c r="J18" s="113">
        <f>IF(I18&lt;&gt;"no","","Error-Provider??")</f>
      </c>
      <c r="K18" s="114" t="s">
        <v>21</v>
      </c>
      <c r="L18" s="16" t="s">
        <v>21</v>
      </c>
      <c r="M18" s="36" t="s">
        <v>14</v>
      </c>
      <c r="N18" s="10" t="s">
        <v>21</v>
      </c>
      <c r="O18" s="100">
        <v>1022119</v>
      </c>
      <c r="P18" s="100">
        <v>1022119</v>
      </c>
      <c r="Q18" s="100">
        <v>1065071</v>
      </c>
      <c r="R18" s="100">
        <v>1065071</v>
      </c>
      <c r="S18" s="10" t="s">
        <v>21</v>
      </c>
      <c r="T18" s="10" t="s">
        <v>15</v>
      </c>
      <c r="U18" s="10" t="s">
        <v>21</v>
      </c>
      <c r="V18" s="16" t="s">
        <v>15</v>
      </c>
      <c r="W18" s="36"/>
      <c r="X18" s="37" t="s">
        <v>15</v>
      </c>
      <c r="Y18" s="37" t="s">
        <v>21</v>
      </c>
      <c r="Z18" s="38" t="s">
        <v>15</v>
      </c>
      <c r="AA18" s="38" t="s">
        <v>21</v>
      </c>
      <c r="AB18" s="39" t="s">
        <v>15</v>
      </c>
      <c r="AC18" s="40" t="s">
        <v>67</v>
      </c>
      <c r="AD18" s="41" t="s">
        <v>68</v>
      </c>
      <c r="AE18" s="42"/>
    </row>
    <row r="19" spans="1:73" s="35" customFormat="1" ht="13.5" customHeight="1">
      <c r="A19" s="104" t="s">
        <v>69</v>
      </c>
      <c r="B19" s="110" t="s">
        <v>70</v>
      </c>
      <c r="C19" s="15" t="s">
        <v>14</v>
      </c>
      <c r="D19" s="15" t="s">
        <v>143</v>
      </c>
      <c r="E19" s="10">
        <v>39903</v>
      </c>
      <c r="F19" s="10" t="s">
        <v>21</v>
      </c>
      <c r="G19" s="16">
        <v>39974</v>
      </c>
      <c r="H19" s="15" t="s">
        <v>14</v>
      </c>
      <c r="I19" s="15" t="s">
        <v>143</v>
      </c>
      <c r="J19" s="113" t="s">
        <v>143</v>
      </c>
      <c r="K19" s="114">
        <v>1</v>
      </c>
      <c r="L19" s="16">
        <v>39864</v>
      </c>
      <c r="M19" s="36" t="s">
        <v>21</v>
      </c>
      <c r="N19" s="10" t="s">
        <v>15</v>
      </c>
      <c r="O19" s="100" t="s">
        <v>21</v>
      </c>
      <c r="P19" s="100"/>
      <c r="Q19" s="100"/>
      <c r="R19" s="100"/>
      <c r="S19" s="10"/>
      <c r="T19" s="10" t="s">
        <v>15</v>
      </c>
      <c r="U19" s="10" t="s">
        <v>14</v>
      </c>
      <c r="V19" s="16" t="s">
        <v>143</v>
      </c>
      <c r="W19" s="36"/>
      <c r="X19" s="37" t="s">
        <v>15</v>
      </c>
      <c r="Y19" s="37"/>
      <c r="Z19" s="38" t="s">
        <v>15</v>
      </c>
      <c r="AA19" s="38"/>
      <c r="AB19" s="39" t="s">
        <v>15</v>
      </c>
      <c r="AC19" s="40" t="s">
        <v>71</v>
      </c>
      <c r="AD19" s="41" t="s">
        <v>72</v>
      </c>
      <c r="AE19" s="42"/>
      <c r="BU19" s="53"/>
    </row>
    <row r="20" spans="1:72" s="35" customFormat="1" ht="13.5" customHeight="1">
      <c r="A20" s="104" t="s">
        <v>172</v>
      </c>
      <c r="B20" s="110" t="s">
        <v>73</v>
      </c>
      <c r="C20" s="15" t="s">
        <v>14</v>
      </c>
      <c r="D20" s="15">
        <f aca="true" t="shared" si="0" ref="D20:D25">IF(C20="Yes","","no")</f>
      </c>
      <c r="E20" s="10">
        <v>39897</v>
      </c>
      <c r="F20" s="10" t="s">
        <v>21</v>
      </c>
      <c r="G20" s="16">
        <v>39953</v>
      </c>
      <c r="H20" s="15" t="s">
        <v>14</v>
      </c>
      <c r="I20" s="15">
        <f>IF(H20="Yes","","no")</f>
      </c>
      <c r="J20" s="113">
        <f>IF(I20&lt;&gt;"no","","Error-Provider??")</f>
      </c>
      <c r="K20" s="114">
        <v>2</v>
      </c>
      <c r="L20" s="16">
        <v>39897</v>
      </c>
      <c r="M20" s="36" t="s">
        <v>21</v>
      </c>
      <c r="N20" s="10" t="s">
        <v>15</v>
      </c>
      <c r="O20" s="100"/>
      <c r="P20" s="100" t="s">
        <v>21</v>
      </c>
      <c r="Q20" s="100"/>
      <c r="R20" s="100"/>
      <c r="S20" s="10" t="s">
        <v>14</v>
      </c>
      <c r="T20" s="10"/>
      <c r="U20" s="10" t="s">
        <v>14</v>
      </c>
      <c r="V20" s="16">
        <f>IF(U20="Yes","","no")</f>
      </c>
      <c r="W20" s="36"/>
      <c r="X20" s="37" t="s">
        <v>15</v>
      </c>
      <c r="Y20" s="37" t="s">
        <v>14</v>
      </c>
      <c r="Z20" s="38">
        <f>IF(Y20="Yes","","no")</f>
      </c>
      <c r="AA20" s="38" t="s">
        <v>14</v>
      </c>
      <c r="AB20" s="39">
        <f>IF(AA20="Yes","","no")</f>
      </c>
      <c r="AC20" s="45" t="s">
        <v>74</v>
      </c>
      <c r="AD20" s="54" t="s">
        <v>75</v>
      </c>
      <c r="AE20" s="47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</row>
    <row r="21" spans="1:72" s="35" customFormat="1" ht="12" customHeight="1">
      <c r="A21" s="104" t="s">
        <v>76</v>
      </c>
      <c r="B21" s="110" t="s">
        <v>77</v>
      </c>
      <c r="C21" s="15" t="s">
        <v>14</v>
      </c>
      <c r="D21" s="15">
        <f t="shared" si="0"/>
      </c>
      <c r="E21" s="10">
        <v>39903</v>
      </c>
      <c r="F21" s="10" t="s">
        <v>21</v>
      </c>
      <c r="G21" s="16">
        <v>39968</v>
      </c>
      <c r="H21" s="15" t="s">
        <v>14</v>
      </c>
      <c r="I21" s="15">
        <f>IF(H21="Yes","","no")</f>
      </c>
      <c r="J21" s="113">
        <f>IF(I21&lt;&gt;"no","","Error-Provider??")</f>
      </c>
      <c r="K21" s="114">
        <v>1</v>
      </c>
      <c r="L21" s="16" t="s">
        <v>21</v>
      </c>
      <c r="M21" s="36" t="s">
        <v>14</v>
      </c>
      <c r="N21" s="10" t="s">
        <v>21</v>
      </c>
      <c r="O21" s="115">
        <v>155419</v>
      </c>
      <c r="P21" s="100">
        <v>155406</v>
      </c>
      <c r="Q21" s="100">
        <v>173450</v>
      </c>
      <c r="R21" s="100">
        <v>173437</v>
      </c>
      <c r="S21" s="10" t="s">
        <v>21</v>
      </c>
      <c r="T21" s="10" t="s">
        <v>15</v>
      </c>
      <c r="U21" s="10"/>
      <c r="V21" s="16" t="s">
        <v>15</v>
      </c>
      <c r="W21" s="36"/>
      <c r="X21" s="37" t="s">
        <v>15</v>
      </c>
      <c r="Y21" s="37"/>
      <c r="Z21" s="38" t="s">
        <v>15</v>
      </c>
      <c r="AA21" s="38"/>
      <c r="AB21" s="39" t="s">
        <v>15</v>
      </c>
      <c r="AC21" s="55" t="s">
        <v>78</v>
      </c>
      <c r="AD21" s="56" t="s">
        <v>79</v>
      </c>
      <c r="AE21" s="57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</row>
    <row r="22" spans="1:72" s="35" customFormat="1" ht="13.5" customHeight="1">
      <c r="A22" s="104" t="s">
        <v>80</v>
      </c>
      <c r="B22" s="110" t="s">
        <v>81</v>
      </c>
      <c r="C22" s="15" t="s">
        <v>14</v>
      </c>
      <c r="D22" s="15">
        <f t="shared" si="0"/>
      </c>
      <c r="E22" s="10">
        <v>39903</v>
      </c>
      <c r="F22" s="10" t="s">
        <v>21</v>
      </c>
      <c r="G22" s="16">
        <v>39961</v>
      </c>
      <c r="H22" s="15" t="s">
        <v>14</v>
      </c>
      <c r="I22" s="15">
        <f>IF(H22="Yes","","no")</f>
      </c>
      <c r="J22" s="113">
        <f>IF(I22&lt;&gt;"no","","Error-Provider??")</f>
      </c>
      <c r="K22" s="114">
        <v>1</v>
      </c>
      <c r="L22" s="16" t="s">
        <v>21</v>
      </c>
      <c r="M22" s="36"/>
      <c r="N22" s="98" t="s">
        <v>15</v>
      </c>
      <c r="O22" s="100" t="s">
        <v>21</v>
      </c>
      <c r="P22" s="100" t="s">
        <v>21</v>
      </c>
      <c r="Q22" s="100" t="s">
        <v>21</v>
      </c>
      <c r="R22" s="116"/>
      <c r="S22" s="10" t="s">
        <v>21</v>
      </c>
      <c r="T22" s="10" t="s">
        <v>15</v>
      </c>
      <c r="U22" s="10" t="s">
        <v>21</v>
      </c>
      <c r="V22" s="16" t="s">
        <v>15</v>
      </c>
      <c r="W22" s="36"/>
      <c r="X22" s="37" t="s">
        <v>15</v>
      </c>
      <c r="Y22" s="37"/>
      <c r="Z22" s="38" t="s">
        <v>15</v>
      </c>
      <c r="AA22" s="38"/>
      <c r="AB22" s="39" t="s">
        <v>15</v>
      </c>
      <c r="AC22" s="55" t="s">
        <v>82</v>
      </c>
      <c r="AD22" s="56" t="s">
        <v>83</v>
      </c>
      <c r="AE22" s="57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</row>
    <row r="23" spans="1:72" s="35" customFormat="1" ht="13.5" customHeight="1">
      <c r="A23" s="104" t="s">
        <v>84</v>
      </c>
      <c r="B23" s="110" t="s">
        <v>85</v>
      </c>
      <c r="C23" s="15" t="s">
        <v>14</v>
      </c>
      <c r="D23" s="15">
        <f t="shared" si="0"/>
      </c>
      <c r="E23" s="10">
        <v>39903</v>
      </c>
      <c r="F23" s="10" t="s">
        <v>21</v>
      </c>
      <c r="G23" s="16">
        <v>39962</v>
      </c>
      <c r="H23" s="15" t="s">
        <v>14</v>
      </c>
      <c r="I23" s="15">
        <f>IF(H23="Yes","","no")</f>
      </c>
      <c r="J23" s="113">
        <f>IF(I23&lt;&gt;"no","","Error-Provider??")</f>
      </c>
      <c r="K23" s="114">
        <v>1</v>
      </c>
      <c r="L23" s="16"/>
      <c r="M23" s="36"/>
      <c r="N23" s="10" t="s">
        <v>15</v>
      </c>
      <c r="O23" s="100" t="s">
        <v>21</v>
      </c>
      <c r="P23" s="100" t="s">
        <v>21</v>
      </c>
      <c r="Q23" s="100"/>
      <c r="R23" s="100"/>
      <c r="S23" s="10" t="s">
        <v>21</v>
      </c>
      <c r="T23" s="10" t="s">
        <v>15</v>
      </c>
      <c r="U23" s="10" t="s">
        <v>21</v>
      </c>
      <c r="V23" s="16" t="s">
        <v>15</v>
      </c>
      <c r="W23" s="36"/>
      <c r="X23" s="37" t="s">
        <v>15</v>
      </c>
      <c r="Y23" s="37" t="s">
        <v>21</v>
      </c>
      <c r="Z23" s="38" t="s">
        <v>15</v>
      </c>
      <c r="AA23" s="38" t="s">
        <v>21</v>
      </c>
      <c r="AB23" s="39" t="s">
        <v>15</v>
      </c>
      <c r="AC23" s="55" t="s">
        <v>135</v>
      </c>
      <c r="AD23" s="56" t="s">
        <v>136</v>
      </c>
      <c r="AE23" s="57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</row>
    <row r="24" spans="1:72" s="35" customFormat="1" ht="13.5" customHeight="1">
      <c r="A24" s="104" t="s">
        <v>86</v>
      </c>
      <c r="B24" s="110" t="s">
        <v>87</v>
      </c>
      <c r="C24" s="15" t="s">
        <v>14</v>
      </c>
      <c r="D24" s="15">
        <f t="shared" si="0"/>
      </c>
      <c r="E24" s="10">
        <v>39903</v>
      </c>
      <c r="F24" s="10" t="s">
        <v>21</v>
      </c>
      <c r="G24" s="16">
        <v>39961</v>
      </c>
      <c r="H24" s="15" t="s">
        <v>14</v>
      </c>
      <c r="I24" s="15">
        <f>IF(H24="Yes","","no")</f>
      </c>
      <c r="J24" s="113">
        <f>IF(I24&lt;&gt;"no","","Error-Provider??")</f>
      </c>
      <c r="K24" s="114">
        <v>1</v>
      </c>
      <c r="L24" s="16">
        <v>39840</v>
      </c>
      <c r="M24" s="36" t="s">
        <v>14</v>
      </c>
      <c r="N24" s="10" t="s">
        <v>21</v>
      </c>
      <c r="O24" s="100">
        <v>679388</v>
      </c>
      <c r="P24" s="100">
        <v>676713</v>
      </c>
      <c r="Q24" s="100">
        <v>811594</v>
      </c>
      <c r="R24" s="100">
        <v>775656</v>
      </c>
      <c r="S24" s="10" t="s">
        <v>21</v>
      </c>
      <c r="T24" s="10" t="s">
        <v>15</v>
      </c>
      <c r="U24" s="10" t="s">
        <v>14</v>
      </c>
      <c r="V24" s="16">
        <f>IF(U24="Yes","","no")</f>
      </c>
      <c r="W24" s="36"/>
      <c r="X24" s="37" t="s">
        <v>15</v>
      </c>
      <c r="Y24" s="37" t="s">
        <v>21</v>
      </c>
      <c r="Z24" s="38" t="s">
        <v>15</v>
      </c>
      <c r="AA24" s="38" t="s">
        <v>21</v>
      </c>
      <c r="AB24" s="39" t="s">
        <v>15</v>
      </c>
      <c r="AC24" s="55" t="s">
        <v>88</v>
      </c>
      <c r="AD24" s="56" t="s">
        <v>89</v>
      </c>
      <c r="AE24" s="5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s="35" customFormat="1" ht="13.5" customHeight="1">
      <c r="A25" s="104" t="s">
        <v>90</v>
      </c>
      <c r="B25" s="110" t="s">
        <v>91</v>
      </c>
      <c r="C25" s="15" t="s">
        <v>14</v>
      </c>
      <c r="D25" s="15">
        <f t="shared" si="0"/>
      </c>
      <c r="E25" s="10">
        <v>39903</v>
      </c>
      <c r="F25" s="10" t="s">
        <v>21</v>
      </c>
      <c r="G25" s="16">
        <v>39962</v>
      </c>
      <c r="H25" s="15"/>
      <c r="I25" s="15" t="s">
        <v>15</v>
      </c>
      <c r="J25" s="113" t="s">
        <v>133</v>
      </c>
      <c r="K25" s="114">
        <v>1</v>
      </c>
      <c r="L25" s="16">
        <v>39879</v>
      </c>
      <c r="M25" s="36" t="s">
        <v>21</v>
      </c>
      <c r="N25" s="10" t="s">
        <v>15</v>
      </c>
      <c r="O25" s="100" t="s">
        <v>21</v>
      </c>
      <c r="P25" s="100"/>
      <c r="Q25" s="100"/>
      <c r="R25" s="100"/>
      <c r="S25" s="10" t="s">
        <v>21</v>
      </c>
      <c r="T25" s="10" t="s">
        <v>15</v>
      </c>
      <c r="U25" s="10" t="s">
        <v>21</v>
      </c>
      <c r="V25" s="16" t="s">
        <v>15</v>
      </c>
      <c r="W25" s="36"/>
      <c r="X25" s="37" t="s">
        <v>15</v>
      </c>
      <c r="Y25" s="37" t="s">
        <v>21</v>
      </c>
      <c r="Z25" s="38" t="s">
        <v>15</v>
      </c>
      <c r="AA25" s="38" t="s">
        <v>21</v>
      </c>
      <c r="AB25" s="39" t="s">
        <v>15</v>
      </c>
      <c r="AC25" s="55" t="s">
        <v>92</v>
      </c>
      <c r="AD25" s="56" t="s">
        <v>137</v>
      </c>
      <c r="AE25" s="5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</row>
    <row r="26" spans="1:72" s="35" customFormat="1" ht="13.5" customHeight="1">
      <c r="A26" s="104" t="s">
        <v>173</v>
      </c>
      <c r="B26" s="110" t="s">
        <v>93</v>
      </c>
      <c r="C26" s="15"/>
      <c r="D26" s="15" t="s">
        <v>15</v>
      </c>
      <c r="E26" s="10" t="s">
        <v>21</v>
      </c>
      <c r="F26" s="10">
        <v>39919</v>
      </c>
      <c r="G26" s="16">
        <v>39976</v>
      </c>
      <c r="H26" s="15" t="s">
        <v>14</v>
      </c>
      <c r="I26" s="15">
        <f>IF(H26="Yes","","no")</f>
      </c>
      <c r="J26" s="113">
        <f>IF(I26&lt;&gt;"no","","Error-Provider??")</f>
      </c>
      <c r="K26" s="114" t="s">
        <v>21</v>
      </c>
      <c r="L26" s="16" t="s">
        <v>21</v>
      </c>
      <c r="M26" s="36" t="s">
        <v>21</v>
      </c>
      <c r="N26" s="10" t="s">
        <v>15</v>
      </c>
      <c r="O26" s="100" t="s">
        <v>21</v>
      </c>
      <c r="P26" s="100" t="s">
        <v>21</v>
      </c>
      <c r="Q26" s="100"/>
      <c r="R26" s="100"/>
      <c r="S26" s="10"/>
      <c r="T26" s="10" t="s">
        <v>15</v>
      </c>
      <c r="U26" s="10"/>
      <c r="V26" s="16" t="s">
        <v>15</v>
      </c>
      <c r="W26" s="36"/>
      <c r="X26" s="37" t="s">
        <v>15</v>
      </c>
      <c r="Y26" s="37"/>
      <c r="Z26" s="38" t="s">
        <v>15</v>
      </c>
      <c r="AA26" s="38"/>
      <c r="AB26" s="39" t="s">
        <v>15</v>
      </c>
      <c r="AC26" s="45" t="s">
        <v>94</v>
      </c>
      <c r="AD26" s="54" t="s">
        <v>149</v>
      </c>
      <c r="AE26" s="47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</row>
    <row r="27" spans="1:73" s="35" customFormat="1" ht="13.5" customHeight="1">
      <c r="A27" s="104" t="s">
        <v>95</v>
      </c>
      <c r="B27" s="110" t="s">
        <v>96</v>
      </c>
      <c r="C27" s="15" t="s">
        <v>14</v>
      </c>
      <c r="D27" s="15" t="s">
        <v>143</v>
      </c>
      <c r="E27" s="10">
        <v>39910</v>
      </c>
      <c r="F27" s="10" t="s">
        <v>21</v>
      </c>
      <c r="G27" s="16"/>
      <c r="H27" s="15" t="s">
        <v>14</v>
      </c>
      <c r="I27" s="15" t="s">
        <v>143</v>
      </c>
      <c r="J27" s="113" t="s">
        <v>143</v>
      </c>
      <c r="K27" s="114" t="s">
        <v>21</v>
      </c>
      <c r="L27" s="16" t="s">
        <v>21</v>
      </c>
      <c r="M27" s="36"/>
      <c r="N27" s="10" t="s">
        <v>15</v>
      </c>
      <c r="O27" s="100" t="s">
        <v>21</v>
      </c>
      <c r="P27" s="100"/>
      <c r="Q27" s="100"/>
      <c r="R27" s="100"/>
      <c r="S27" s="10" t="s">
        <v>21</v>
      </c>
      <c r="T27" s="10" t="s">
        <v>15</v>
      </c>
      <c r="U27" s="10" t="s">
        <v>21</v>
      </c>
      <c r="V27" s="16" t="s">
        <v>15</v>
      </c>
      <c r="W27" s="36" t="s">
        <v>21</v>
      </c>
      <c r="X27" s="37" t="s">
        <v>15</v>
      </c>
      <c r="Y27" s="37" t="s">
        <v>21</v>
      </c>
      <c r="Z27" s="38" t="s">
        <v>15</v>
      </c>
      <c r="AA27" s="38" t="s">
        <v>21</v>
      </c>
      <c r="AB27" s="39" t="s">
        <v>15</v>
      </c>
      <c r="AC27" s="40" t="s">
        <v>97</v>
      </c>
      <c r="AD27" s="41" t="s">
        <v>98</v>
      </c>
      <c r="AE27" s="42"/>
      <c r="BU27" s="59"/>
    </row>
    <row r="28" spans="1:73" s="35" customFormat="1" ht="13.5" customHeight="1">
      <c r="A28" s="104" t="s">
        <v>99</v>
      </c>
      <c r="B28" s="110" t="s">
        <v>100</v>
      </c>
      <c r="C28" s="15" t="s">
        <v>14</v>
      </c>
      <c r="D28" s="15" t="s">
        <v>143</v>
      </c>
      <c r="E28" s="10">
        <v>39906</v>
      </c>
      <c r="F28" s="10">
        <v>39962</v>
      </c>
      <c r="G28" s="16"/>
      <c r="H28" s="15" t="s">
        <v>14</v>
      </c>
      <c r="I28" s="15" t="s">
        <v>143</v>
      </c>
      <c r="J28" s="113" t="s">
        <v>143</v>
      </c>
      <c r="K28" s="114" t="s">
        <v>21</v>
      </c>
      <c r="L28" s="16" t="s">
        <v>21</v>
      </c>
      <c r="M28" s="36"/>
      <c r="N28" s="10" t="s">
        <v>15</v>
      </c>
      <c r="O28" s="100" t="s">
        <v>21</v>
      </c>
      <c r="P28" s="100"/>
      <c r="Q28" s="100"/>
      <c r="R28" s="100"/>
      <c r="S28" s="10" t="s">
        <v>21</v>
      </c>
      <c r="T28" s="10" t="s">
        <v>15</v>
      </c>
      <c r="U28" s="10" t="s">
        <v>21</v>
      </c>
      <c r="V28" s="16" t="s">
        <v>15</v>
      </c>
      <c r="W28" s="36" t="s">
        <v>21</v>
      </c>
      <c r="X28" s="37" t="s">
        <v>15</v>
      </c>
      <c r="Y28" s="37" t="s">
        <v>21</v>
      </c>
      <c r="Z28" s="38" t="s">
        <v>15</v>
      </c>
      <c r="AA28" s="38" t="s">
        <v>21</v>
      </c>
      <c r="AB28" s="39" t="s">
        <v>15</v>
      </c>
      <c r="AC28" s="40" t="s">
        <v>101</v>
      </c>
      <c r="AD28" s="41" t="s">
        <v>102</v>
      </c>
      <c r="AE28" s="42"/>
      <c r="BU28" s="59"/>
    </row>
    <row r="29" spans="1:72" s="35" customFormat="1" ht="13.5" customHeight="1">
      <c r="A29" s="104" t="s">
        <v>103</v>
      </c>
      <c r="B29" s="110" t="s">
        <v>104</v>
      </c>
      <c r="C29" s="15" t="s">
        <v>14</v>
      </c>
      <c r="D29" s="15">
        <f>IF(C29="Yes","","no")</f>
      </c>
      <c r="E29" s="10">
        <v>39903</v>
      </c>
      <c r="F29" s="10">
        <v>39966</v>
      </c>
      <c r="G29" s="16">
        <v>39966</v>
      </c>
      <c r="H29" s="15" t="s">
        <v>14</v>
      </c>
      <c r="I29" s="15">
        <f>IF(H29="Yes","","no")</f>
      </c>
      <c r="J29" s="113">
        <f>IF(I29&lt;&gt;"no","","Error-Provider??")</f>
      </c>
      <c r="K29" s="114">
        <v>1</v>
      </c>
      <c r="L29" s="16">
        <v>39841</v>
      </c>
      <c r="M29" s="36" t="s">
        <v>14</v>
      </c>
      <c r="N29" s="10" t="s">
        <v>21</v>
      </c>
      <c r="O29" s="100" t="s">
        <v>21</v>
      </c>
      <c r="P29" s="100" t="s">
        <v>21</v>
      </c>
      <c r="Q29" s="100"/>
      <c r="R29" s="100"/>
      <c r="S29" s="10" t="s">
        <v>21</v>
      </c>
      <c r="T29" s="10" t="s">
        <v>15</v>
      </c>
      <c r="U29" s="10" t="s">
        <v>14</v>
      </c>
      <c r="V29" s="16">
        <f>IF(U29="Yes","","no")</f>
      </c>
      <c r="W29" s="36" t="s">
        <v>14</v>
      </c>
      <c r="X29" s="37">
        <f>IF(W29="Yes","","no")</f>
      </c>
      <c r="Y29" s="37" t="s">
        <v>14</v>
      </c>
      <c r="Z29" s="38">
        <f>IF(Y29="Yes","","no")</f>
      </c>
      <c r="AA29" s="38" t="s">
        <v>14</v>
      </c>
      <c r="AB29" s="39">
        <f>IF(AA29="Yes","","no")</f>
      </c>
      <c r="AC29" s="40" t="s">
        <v>105</v>
      </c>
      <c r="AD29" s="41" t="s">
        <v>106</v>
      </c>
      <c r="AE29" s="42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</row>
    <row r="30" spans="1:31" s="35" customFormat="1" ht="13.5" customHeight="1">
      <c r="A30" s="104" t="s">
        <v>107</v>
      </c>
      <c r="B30" s="110" t="s">
        <v>108</v>
      </c>
      <c r="C30" s="15" t="s">
        <v>14</v>
      </c>
      <c r="D30" s="15">
        <f>IF(C30="Yes","","no")</f>
      </c>
      <c r="E30" s="10">
        <v>39903</v>
      </c>
      <c r="F30" s="10">
        <v>39962</v>
      </c>
      <c r="G30" s="16"/>
      <c r="H30" s="15" t="s">
        <v>14</v>
      </c>
      <c r="I30" s="15">
        <f>IF(H30="Yes","","no")</f>
      </c>
      <c r="J30" s="113">
        <f>IF(I30&lt;&gt;"no","","Error-Provider??")</f>
      </c>
      <c r="K30" s="114">
        <v>1</v>
      </c>
      <c r="L30" s="16">
        <v>39861</v>
      </c>
      <c r="M30" s="36" t="s">
        <v>14</v>
      </c>
      <c r="N30" s="10"/>
      <c r="O30" s="100" t="s">
        <v>21</v>
      </c>
      <c r="P30" s="100"/>
      <c r="Q30" s="100"/>
      <c r="R30" s="100"/>
      <c r="S30" s="10" t="s">
        <v>14</v>
      </c>
      <c r="T30" s="10">
        <f>IF(S30="Yes","","no")</f>
      </c>
      <c r="U30" s="10" t="s">
        <v>14</v>
      </c>
      <c r="V30" s="16">
        <f>IF(U30="Yes","","no")</f>
      </c>
      <c r="W30" s="36"/>
      <c r="X30" s="37" t="s">
        <v>15</v>
      </c>
      <c r="Y30" s="37" t="s">
        <v>14</v>
      </c>
      <c r="Z30" s="38">
        <f>IF(Y30="Yes","","no")</f>
      </c>
      <c r="AA30" s="38" t="s">
        <v>14</v>
      </c>
      <c r="AB30" s="39">
        <f>IF(AA30="Yes","","no")</f>
      </c>
      <c r="AC30" s="40" t="s">
        <v>109</v>
      </c>
      <c r="AD30" s="41" t="s">
        <v>110</v>
      </c>
      <c r="AE30" s="42"/>
    </row>
    <row r="31" spans="1:72" s="35" customFormat="1" ht="13.5" customHeight="1">
      <c r="A31" s="136" t="s">
        <v>174</v>
      </c>
      <c r="B31" s="137" t="s">
        <v>111</v>
      </c>
      <c r="C31" s="15" t="s">
        <v>14</v>
      </c>
      <c r="D31" s="15">
        <f>IF(C31="Yes","","no")</f>
      </c>
      <c r="E31" s="10">
        <v>39899</v>
      </c>
      <c r="F31" s="10">
        <v>39955</v>
      </c>
      <c r="G31" s="99"/>
      <c r="H31" s="15" t="s">
        <v>14</v>
      </c>
      <c r="I31" s="15">
        <f>IF(H31="Yes","","no")</f>
      </c>
      <c r="J31" s="113">
        <f>IF(I31&lt;&gt;"no","","Error-Provider??")</f>
      </c>
      <c r="K31" s="114">
        <v>1</v>
      </c>
      <c r="L31" s="16">
        <v>39843</v>
      </c>
      <c r="M31" s="36" t="s">
        <v>14</v>
      </c>
      <c r="N31" s="10"/>
      <c r="O31" s="100" t="s">
        <v>21</v>
      </c>
      <c r="P31" s="100"/>
      <c r="Q31" s="100"/>
      <c r="R31" s="100"/>
      <c r="S31" s="10" t="s">
        <v>14</v>
      </c>
      <c r="T31" s="10">
        <f>IF(S31="Yes","","no")</f>
      </c>
      <c r="U31" s="10" t="s">
        <v>14</v>
      </c>
      <c r="V31" s="16">
        <f>IF(U31="Yes","","no")</f>
      </c>
      <c r="W31" s="36"/>
      <c r="X31" s="37" t="s">
        <v>15</v>
      </c>
      <c r="Y31" s="37" t="s">
        <v>21</v>
      </c>
      <c r="Z31" s="38" t="s">
        <v>15</v>
      </c>
      <c r="AA31" s="38" t="s">
        <v>14</v>
      </c>
      <c r="AB31" s="39">
        <f>IF(AA31="Yes","","no")</f>
      </c>
      <c r="AC31" s="45" t="s">
        <v>112</v>
      </c>
      <c r="AD31" s="54" t="s">
        <v>113</v>
      </c>
      <c r="AE31" s="47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</row>
    <row r="32" spans="1:31" ht="25.5" customHeight="1">
      <c r="A32" s="101" t="s">
        <v>114</v>
      </c>
      <c r="B32" s="111"/>
      <c r="C32" s="96">
        <f>COUNTIF(C7:C31,"Yes")</f>
        <v>19</v>
      </c>
      <c r="D32" s="12">
        <f>COUNTIF(D7:D31,"no")</f>
        <v>6</v>
      </c>
      <c r="E32" s="12"/>
      <c r="F32" s="12"/>
      <c r="G32" s="14"/>
      <c r="H32" s="96">
        <f>COUNTIF(H7:H31,"Yes")</f>
        <v>21</v>
      </c>
      <c r="I32" s="12">
        <f>COUNTIF(I7:I31,"no")</f>
        <v>4</v>
      </c>
      <c r="J32" s="14"/>
      <c r="K32" s="123">
        <f>SUM(K7:K31)</f>
        <v>23</v>
      </c>
      <c r="L32" s="11"/>
      <c r="M32" s="96">
        <f>COUNTIF(M7:M31,"Yes")</f>
        <v>13</v>
      </c>
      <c r="N32" s="12">
        <f>COUNTIF(N7:N31,"no")</f>
        <v>12</v>
      </c>
      <c r="O32" s="12"/>
      <c r="P32" s="12"/>
      <c r="Q32" s="12"/>
      <c r="R32" s="12"/>
      <c r="S32" s="12">
        <f>COUNTIF(S7:S31,"Yes")</f>
        <v>8</v>
      </c>
      <c r="T32" s="12">
        <f>COUNTIF(T7:T31,"No")</f>
        <v>17</v>
      </c>
      <c r="U32" s="12">
        <f>COUNTIF(U7:U31,"Yes")</f>
        <v>15</v>
      </c>
      <c r="V32" s="14">
        <f>COUNTIF(V7:V31,"no")</f>
        <v>10</v>
      </c>
      <c r="W32" s="96">
        <f>COUNTIF(W7:W31,"Yes")</f>
        <v>2</v>
      </c>
      <c r="X32" s="12">
        <f>COUNTIF(X7:X31,"no")</f>
        <v>23</v>
      </c>
      <c r="Y32" s="12">
        <f>COUNTIF(Y7:Y31,"Yes")</f>
        <v>7</v>
      </c>
      <c r="Z32" s="13">
        <f>COUNTIF(Z7:Z31,"no")</f>
        <v>18</v>
      </c>
      <c r="AA32" s="13">
        <f>COUNTIF(AA7:AA31,"Yes")</f>
        <v>10</v>
      </c>
      <c r="AB32" s="14">
        <f>COUNTIF(AB7:AB31,"no")</f>
        <v>15</v>
      </c>
      <c r="AC32" s="60"/>
      <c r="AD32" s="61"/>
      <c r="AE32" s="62"/>
    </row>
    <row r="33" spans="1:30" ht="12" customHeight="1">
      <c r="A33" s="64" t="s">
        <v>168</v>
      </c>
      <c r="B33" s="10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65"/>
      <c r="AD33" s="66"/>
    </row>
    <row r="34" spans="1:30" s="89" customFormat="1" ht="15.75" customHeight="1">
      <c r="A34" s="86"/>
      <c r="B34" s="112"/>
      <c r="C34" s="117"/>
      <c r="D34" s="117"/>
      <c r="E34" s="117"/>
      <c r="F34" s="117" t="s">
        <v>160</v>
      </c>
      <c r="G34" s="117">
        <f>COUNTIF(G7:G31,"&gt;=01 June 2009")</f>
        <v>12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87"/>
      <c r="AD34" s="88"/>
    </row>
    <row r="35" spans="1:30" s="93" customFormat="1" ht="28.5" customHeight="1">
      <c r="A35" s="91"/>
      <c r="B35" s="91"/>
      <c r="C35" s="90"/>
      <c r="D35" s="90"/>
      <c r="E35" s="90"/>
      <c r="F35" s="90" t="s">
        <v>163</v>
      </c>
      <c r="G35" s="90">
        <f>COUNTIF(G7:G31,"")</f>
        <v>5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1"/>
      <c r="AD35" s="92"/>
    </row>
    <row r="36" spans="1:30" s="89" customFormat="1" ht="20.25">
      <c r="A36" s="105"/>
      <c r="B36" s="105"/>
      <c r="C36" s="118"/>
      <c r="D36" s="118"/>
      <c r="E36" s="118"/>
      <c r="F36" s="118" t="s">
        <v>164</v>
      </c>
      <c r="G36" s="118">
        <f>COUNTIF(G7:G31,"&lt;01 June 2009")</f>
        <v>8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94"/>
      <c r="AD36" s="95"/>
    </row>
    <row r="37" spans="1:30" ht="20.25">
      <c r="A37" s="106"/>
      <c r="B37" s="106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69"/>
      <c r="AD37" s="70"/>
    </row>
    <row r="38" spans="1:30" ht="20.25">
      <c r="A38" s="68"/>
      <c r="B38" s="106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69"/>
      <c r="AD38" s="70"/>
    </row>
    <row r="39" spans="1:30" ht="20.25">
      <c r="A39" s="106"/>
      <c r="B39" s="106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1"/>
      <c r="Z39" s="121"/>
      <c r="AA39" s="121"/>
      <c r="AB39" s="121"/>
      <c r="AC39" s="71"/>
      <c r="AD39" s="72"/>
    </row>
    <row r="40" spans="1:30" ht="20.25">
      <c r="A40" s="68"/>
      <c r="B40" s="106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69"/>
      <c r="AD40" s="70"/>
    </row>
    <row r="41" spans="1:30" ht="20.25">
      <c r="A41" s="106"/>
      <c r="B41" s="106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69"/>
      <c r="AD41" s="70"/>
    </row>
    <row r="42" spans="1:30" ht="20.25">
      <c r="A42" s="106"/>
      <c r="B42" s="106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69"/>
      <c r="AD42" s="70"/>
    </row>
    <row r="43" spans="1:30" ht="20.25">
      <c r="A43" s="106"/>
      <c r="B43" s="106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69"/>
      <c r="AD43" s="70"/>
    </row>
    <row r="44" spans="1:30" ht="20.25">
      <c r="A44" s="106"/>
      <c r="B44" s="106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69"/>
      <c r="AD44" s="70"/>
    </row>
    <row r="45" spans="1:30" ht="20.25">
      <c r="A45" s="106"/>
      <c r="B45" s="106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69"/>
      <c r="AD45" s="70"/>
    </row>
    <row r="46" spans="1:30" ht="20.25">
      <c r="A46" s="106"/>
      <c r="B46" s="106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69"/>
      <c r="AD46" s="70"/>
    </row>
    <row r="47" spans="1:30" ht="20.25">
      <c r="A47" s="106"/>
      <c r="B47" s="106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69"/>
      <c r="AD47" s="70"/>
    </row>
    <row r="48" spans="1:30" ht="20.25">
      <c r="A48" s="106"/>
      <c r="B48" s="106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69"/>
      <c r="AD48" s="69"/>
    </row>
    <row r="49" spans="1:30" ht="20.25">
      <c r="A49" s="107"/>
      <c r="B49" s="107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65"/>
      <c r="AD49" s="66"/>
    </row>
    <row r="50" spans="1:30" ht="20.25">
      <c r="A50" s="107"/>
      <c r="B50" s="107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65"/>
      <c r="AD50" s="66"/>
    </row>
    <row r="51" spans="1:31" ht="20.25">
      <c r="A51" s="106"/>
      <c r="B51" s="106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69"/>
      <c r="AD51" s="69"/>
      <c r="AE51" s="69"/>
    </row>
    <row r="52" spans="1:30" ht="20.25">
      <c r="A52" s="107"/>
      <c r="B52" s="10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6"/>
    </row>
    <row r="53" spans="1:30" ht="20.25">
      <c r="A53" s="7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6"/>
    </row>
    <row r="54" spans="1:30" ht="20.25">
      <c r="A54" s="73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ht="20.25">
      <c r="A55" s="7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ht="20.25">
      <c r="A56" s="73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ht="20.25">
      <c r="A57" s="7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ht="20.25">
      <c r="A58" s="7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ht="20.25">
      <c r="A59" s="7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ht="20.25">
      <c r="A60" s="73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ht="20.25">
      <c r="A61" s="73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ht="20.25">
      <c r="A62" s="73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ht="20.25">
      <c r="A63" s="73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ht="20.25">
      <c r="A64" s="73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ht="20.25">
      <c r="A65" s="7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ht="20.25">
      <c r="A66" s="73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ht="20.25">
      <c r="A67" s="7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ht="20.25">
      <c r="A68" s="73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ht="20.25">
      <c r="A69" s="73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ht="20.25">
      <c r="A70" s="73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ht="20.25">
      <c r="A71" s="73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ht="20.25">
      <c r="A72" s="73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ht="20.25">
      <c r="A73" s="73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ht="20.25">
      <c r="A74" s="73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ht="20.25">
      <c r="A75" s="73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ht="20.25">
      <c r="A76" s="73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ht="20.25">
      <c r="A77" s="73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ht="20.25">
      <c r="A78" s="73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ht="20.25">
      <c r="A79" s="73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ht="20.25">
      <c r="A80" s="73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ht="20.25">
      <c r="A81" s="73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ht="20.25">
      <c r="A82" s="73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ht="20.25">
      <c r="A83" s="73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ht="20.25">
      <c r="A84" s="73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ht="20.25">
      <c r="A85" s="73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ht="20.25">
      <c r="A86" s="73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ht="20.25">
      <c r="A87" s="73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ht="20.25">
      <c r="A88" s="7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ht="20.25">
      <c r="A89" s="73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ht="20.25">
      <c r="A90" s="73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ht="20.25">
      <c r="A91" s="73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ht="20.25">
      <c r="A92" s="73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ht="20.25">
      <c r="A93" s="73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ht="20.25">
      <c r="A94" s="73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ht="20.25">
      <c r="A95" s="73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ht="20.25">
      <c r="A96" s="73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ht="20.25">
      <c r="A97" s="73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ht="20.25">
      <c r="A98" s="73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ht="20.25">
      <c r="A99" s="73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ht="20.25">
      <c r="A100" s="73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ht="20.25">
      <c r="A101" s="73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ht="20.25">
      <c r="A102" s="73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ht="20.25">
      <c r="A103" s="73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ht="20.25">
      <c r="A104" s="73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ht="20.25">
      <c r="A105" s="73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ht="20.25">
      <c r="A106" s="73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ht="20.25">
      <c r="A107" s="73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ht="20.25">
      <c r="A108" s="73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ht="20.25">
      <c r="A109" s="73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ht="20.25">
      <c r="A110" s="73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ht="20.25">
      <c r="A111" s="73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ht="20.25">
      <c r="A112" s="73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ht="20.25">
      <c r="A113" s="73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ht="20.25">
      <c r="A114" s="73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</row>
    <row r="115" spans="1:30" ht="20.25">
      <c r="A115" s="73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</row>
    <row r="116" spans="1:30" ht="20.25">
      <c r="A116" s="73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1:30" ht="20.25">
      <c r="A117" s="73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1:30" ht="20.25">
      <c r="A118" s="73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1:30" ht="20.25">
      <c r="A119" s="73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1:30" ht="20.25">
      <c r="A120" s="73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1:30" ht="20.25">
      <c r="A121" s="73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 spans="1:30" ht="20.25">
      <c r="A122" s="73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1:30" ht="20.25">
      <c r="A123" s="73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1:30" ht="20.25">
      <c r="A124" s="73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1:30" ht="20.25">
      <c r="A125" s="73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1:30" ht="20.25">
      <c r="A126" s="73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</row>
    <row r="127" spans="1:30" ht="20.25">
      <c r="A127" s="73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</row>
    <row r="128" spans="1:30" ht="20.25">
      <c r="A128" s="73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</row>
    <row r="129" spans="1:30" ht="20.25">
      <c r="A129" s="73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</row>
    <row r="130" spans="1:30" ht="20.25">
      <c r="A130" s="73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</row>
    <row r="131" spans="1:30" ht="20.25">
      <c r="A131" s="73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 spans="1:30" ht="20.25">
      <c r="A132" s="73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1:30" ht="20.25">
      <c r="A133" s="73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</row>
    <row r="134" spans="1:30" ht="20.25">
      <c r="A134" s="73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 spans="1:30" ht="20.25">
      <c r="A135" s="73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</row>
    <row r="136" spans="1:30" ht="20.25">
      <c r="A136" s="73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 spans="1:30" ht="20.25">
      <c r="A137" s="73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 spans="1:30" ht="20.25">
      <c r="A138" s="73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</row>
    <row r="139" spans="1:30" ht="20.25">
      <c r="A139" s="73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 spans="1:30" ht="20.25">
      <c r="A140" s="73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</row>
    <row r="141" spans="1:30" ht="20.25">
      <c r="A141" s="73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pans="1:30" ht="20.25">
      <c r="A142" s="73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 spans="1:30" ht="20.25">
      <c r="A143" s="73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pans="1:30" ht="20.25">
      <c r="A144" s="73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pans="1:30" ht="20.25">
      <c r="A145" s="73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 spans="1:30" ht="20.25">
      <c r="A146" s="73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pans="1:30" ht="20.25">
      <c r="A147" s="73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 spans="1:30" ht="20.25">
      <c r="A148" s="73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 spans="1:30" ht="20.25">
      <c r="A149" s="73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 spans="1:30" ht="20.25">
      <c r="A150" s="73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 spans="1:30" ht="20.25">
      <c r="A151" s="73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 spans="1:30" ht="20.25">
      <c r="A152" s="73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 spans="1:30" ht="20.25">
      <c r="A153" s="73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 spans="1:30" ht="20.25">
      <c r="A154" s="73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</row>
    <row r="155" spans="1:30" ht="20.25">
      <c r="A155" s="73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 spans="1:30" ht="20.25">
      <c r="A156" s="73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</row>
    <row r="157" spans="1:30" ht="20.25">
      <c r="A157" s="73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</row>
    <row r="158" spans="1:30" ht="20.25">
      <c r="A158" s="73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</row>
    <row r="159" spans="1:30" ht="20.25">
      <c r="A159" s="73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</row>
    <row r="160" spans="1:30" ht="20.25">
      <c r="A160" s="73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</row>
    <row r="161" spans="1:30" ht="20.25">
      <c r="A161" s="73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</row>
    <row r="162" spans="1:30" ht="20.25">
      <c r="A162" s="73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</row>
    <row r="163" spans="1:30" ht="20.25">
      <c r="A163" s="73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</row>
    <row r="164" spans="1:30" ht="20.25">
      <c r="A164" s="73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</row>
    <row r="165" spans="1:30" ht="20.25">
      <c r="A165" s="73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</row>
    <row r="166" spans="1:30" ht="20.25">
      <c r="A166" s="73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</row>
    <row r="167" spans="1:30" ht="20.25">
      <c r="A167" s="73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 spans="1:30" ht="20.25">
      <c r="A168" s="73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</row>
    <row r="169" spans="1:30" ht="20.25">
      <c r="A169" s="73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</row>
    <row r="170" spans="1:30" ht="20.25">
      <c r="A170" s="73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  <row r="171" spans="1:30" ht="20.25">
      <c r="A171" s="73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</row>
    <row r="172" spans="1:30" ht="20.25">
      <c r="A172" s="73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</row>
    <row r="173" spans="1:30" ht="20.25">
      <c r="A173" s="73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</row>
    <row r="174" spans="1:30" ht="20.25">
      <c r="A174" s="73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</row>
    <row r="175" spans="1:30" ht="20.25">
      <c r="A175" s="73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</row>
    <row r="176" spans="1:30" ht="20.25">
      <c r="A176" s="73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</row>
    <row r="177" spans="1:30" ht="20.25">
      <c r="A177" s="73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</row>
    <row r="178" spans="1:30" ht="20.25">
      <c r="A178" s="73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</row>
    <row r="179" spans="1:30" ht="20.25">
      <c r="A179" s="73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</row>
    <row r="180" spans="1:30" ht="20.25">
      <c r="A180" s="73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</row>
    <row r="181" spans="1:30" ht="20.25">
      <c r="A181" s="73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</row>
    <row r="182" spans="1:30" ht="20.25">
      <c r="A182" s="73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</row>
    <row r="183" spans="1:30" ht="20.25">
      <c r="A183" s="73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 spans="1:30" ht="20.25">
      <c r="A184" s="73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</row>
    <row r="185" spans="1:30" ht="20.25">
      <c r="A185" s="73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</row>
    <row r="186" spans="1:30" ht="20.25">
      <c r="A186" s="73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1:30" ht="20.25">
      <c r="A187" s="73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</row>
    <row r="188" spans="1:30" ht="20.25">
      <c r="A188" s="73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 spans="1:30" ht="20.25">
      <c r="A189" s="73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1:30" ht="20.25">
      <c r="A190" s="73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</row>
    <row r="191" spans="1:30" ht="20.25">
      <c r="A191" s="73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</row>
    <row r="192" spans="1:30" ht="20.25">
      <c r="A192" s="73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</row>
    <row r="193" spans="1:30" ht="20.25">
      <c r="A193" s="73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</row>
    <row r="194" spans="1:30" ht="20.25">
      <c r="A194" s="73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 spans="1:30" ht="20.25">
      <c r="A195" s="73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 spans="1:30" ht="20.25">
      <c r="A196" s="73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 spans="1:30" ht="20.25">
      <c r="A197" s="73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 spans="1:30" ht="20.25">
      <c r="A198" s="73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</row>
    <row r="199" spans="1:30" ht="20.25">
      <c r="A199" s="73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1:30" ht="20.25">
      <c r="A200" s="73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 spans="1:30" ht="20.25">
      <c r="A201" s="73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 spans="1:30" ht="20.25">
      <c r="A202" s="73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 spans="1:30" ht="20.25">
      <c r="A203" s="73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1:30" ht="20.25">
      <c r="A204" s="73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</row>
    <row r="205" spans="1:30" ht="20.25">
      <c r="A205" s="73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</row>
    <row r="206" spans="1:30" ht="20.25">
      <c r="A206" s="73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</row>
    <row r="207" spans="1:30" ht="20.25">
      <c r="A207" s="73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 spans="1:30" ht="20.25">
      <c r="A208" s="73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</row>
    <row r="209" spans="1:30" ht="20.25">
      <c r="A209" s="73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 spans="1:30" ht="20.25">
      <c r="A210" s="73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 spans="1:30" ht="20.25">
      <c r="A211" s="73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1:30" ht="20.25">
      <c r="A212" s="73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1:30" ht="20.25">
      <c r="A213" s="73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 spans="1:30" ht="20.25">
      <c r="A214" s="73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</row>
    <row r="215" spans="1:30" ht="20.25">
      <c r="A215" s="73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</row>
    <row r="216" spans="1:30" ht="20.25">
      <c r="A216" s="73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</row>
    <row r="217" spans="1:30" ht="20.25">
      <c r="A217" s="73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</row>
    <row r="218" spans="1:30" ht="20.25">
      <c r="A218" s="73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</row>
    <row r="219" spans="1:30" ht="20.25">
      <c r="A219" s="73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</row>
    <row r="220" spans="1:30" ht="20.25">
      <c r="A220" s="73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</row>
    <row r="221" spans="1:30" ht="20.25">
      <c r="A221" s="73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</row>
    <row r="222" spans="1:30" ht="20.25">
      <c r="A222" s="73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</row>
    <row r="223" spans="1:30" ht="20.25">
      <c r="A223" s="73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</row>
    <row r="224" spans="1:30" ht="20.25">
      <c r="A224" s="73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</row>
    <row r="225" spans="1:30" ht="20.25">
      <c r="A225" s="73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</row>
    <row r="226" spans="1:30" ht="20.25">
      <c r="A226" s="73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</row>
    <row r="227" spans="1:30" ht="20.25">
      <c r="A227" s="73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</row>
    <row r="228" spans="1:30" ht="20.25">
      <c r="A228" s="73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</row>
    <row r="229" spans="1:30" ht="20.25">
      <c r="A229" s="73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</row>
    <row r="230" spans="1:30" ht="20.25">
      <c r="A230" s="73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</row>
    <row r="231" spans="1:30" ht="20.25">
      <c r="A231" s="73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</row>
    <row r="232" spans="1:30" ht="20.25">
      <c r="A232" s="73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</row>
    <row r="233" spans="1:30" ht="20.25">
      <c r="A233" s="73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</row>
    <row r="234" spans="1:30" ht="20.25">
      <c r="A234" s="73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</row>
    <row r="235" spans="1:30" ht="20.25">
      <c r="A235" s="73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</row>
    <row r="236" spans="1:30" ht="20.25">
      <c r="A236" s="73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</row>
    <row r="237" spans="1:30" ht="20.25">
      <c r="A237" s="73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</row>
    <row r="238" spans="1:30" ht="20.25">
      <c r="A238" s="73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</row>
    <row r="239" spans="1:30" ht="20.25">
      <c r="A239" s="73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</row>
    <row r="240" spans="1:30" ht="20.25">
      <c r="A240" s="73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</row>
    <row r="241" spans="1:30" ht="20.25">
      <c r="A241" s="73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</row>
    <row r="242" spans="1:30" ht="20.25">
      <c r="A242" s="73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</row>
    <row r="243" spans="1:30" ht="20.25">
      <c r="A243" s="73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</row>
    <row r="244" spans="1:30" ht="20.25">
      <c r="A244" s="73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</row>
    <row r="245" spans="1:30" ht="20.25">
      <c r="A245" s="73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</row>
    <row r="246" spans="1:30" ht="20.25">
      <c r="A246" s="73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</row>
    <row r="247" spans="1:30" ht="20.25">
      <c r="A247" s="73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</row>
    <row r="248" spans="1:30" ht="20.25">
      <c r="A248" s="73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</row>
    <row r="249" spans="1:30" ht="20.25">
      <c r="A249" s="73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</row>
    <row r="250" spans="1:30" ht="20.25">
      <c r="A250" s="73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</row>
    <row r="251" spans="1:30" ht="20.25">
      <c r="A251" s="73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</row>
    <row r="252" spans="1:30" ht="20.25">
      <c r="A252" s="73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</row>
    <row r="253" spans="1:30" ht="20.25">
      <c r="A253" s="73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</row>
    <row r="254" spans="1:30" ht="20.25">
      <c r="A254" s="73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</row>
    <row r="255" spans="1:30" ht="20.25">
      <c r="A255" s="73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</row>
    <row r="256" spans="1:30" ht="20.25">
      <c r="A256" s="73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</row>
    <row r="257" spans="1:30" ht="20.25">
      <c r="A257" s="73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</row>
    <row r="258" spans="1:30" ht="20.25">
      <c r="A258" s="73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</row>
    <row r="259" spans="1:30" ht="20.25">
      <c r="A259" s="73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</row>
    <row r="260" spans="1:30" ht="20.25">
      <c r="A260" s="73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</row>
    <row r="261" spans="1:30" ht="20.25">
      <c r="A261" s="73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</row>
    <row r="262" spans="1:30" ht="20.25">
      <c r="A262" s="73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</row>
    <row r="263" spans="1:30" ht="20.25">
      <c r="A263" s="73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</row>
    <row r="264" spans="1:30" ht="20.25">
      <c r="A264" s="73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</row>
    <row r="265" spans="1:30" ht="20.25">
      <c r="A265" s="73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</row>
    <row r="266" spans="1:30" ht="20.25">
      <c r="A266" s="73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</row>
    <row r="267" spans="1:30" ht="20.25">
      <c r="A267" s="73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</row>
    <row r="268" spans="1:30" ht="20.25">
      <c r="A268" s="73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</row>
    <row r="269" spans="1:30" ht="20.25">
      <c r="A269" s="73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</row>
    <row r="270" spans="1:30" ht="20.25">
      <c r="A270" s="73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</row>
    <row r="271" spans="1:30" ht="20.25">
      <c r="A271" s="73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</row>
    <row r="272" spans="1:30" ht="20.25">
      <c r="A272" s="73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</row>
    <row r="273" spans="1:30" ht="20.25">
      <c r="A273" s="73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</row>
    <row r="274" spans="1:30" ht="20.25">
      <c r="A274" s="73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</row>
    <row r="275" spans="1:30" ht="20.25">
      <c r="A275" s="73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</row>
    <row r="276" spans="1:30" ht="20.25">
      <c r="A276" s="73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</row>
    <row r="277" spans="1:30" ht="20.25">
      <c r="A277" s="73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</row>
    <row r="278" spans="1:30" ht="20.25">
      <c r="A278" s="73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</row>
    <row r="279" spans="1:30" ht="20.25">
      <c r="A279" s="73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</row>
    <row r="280" spans="1:30" ht="20.25">
      <c r="A280" s="73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</row>
    <row r="281" spans="1:30" ht="20.25">
      <c r="A281" s="73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</row>
    <row r="282" spans="1:30" ht="20.25">
      <c r="A282" s="73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</row>
    <row r="283" spans="1:30" ht="20.25">
      <c r="A283" s="73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</row>
    <row r="284" spans="1:30" ht="20.25">
      <c r="A284" s="73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</row>
    <row r="285" spans="1:30" ht="20.25">
      <c r="A285" s="73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</row>
    <row r="286" spans="1:30" ht="20.25">
      <c r="A286" s="73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</row>
    <row r="287" spans="1:30" ht="20.25">
      <c r="A287" s="73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</row>
    <row r="288" spans="1:30" ht="20.25">
      <c r="A288" s="73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</row>
    <row r="289" spans="1:30" ht="20.25">
      <c r="A289" s="73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</row>
    <row r="290" spans="1:30" ht="20.25">
      <c r="A290" s="73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</row>
    <row r="291" spans="1:30" ht="20.25">
      <c r="A291" s="73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</row>
    <row r="292" spans="1:30" ht="20.25">
      <c r="A292" s="73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</row>
    <row r="293" spans="1:30" ht="20.25">
      <c r="A293" s="73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</row>
    <row r="294" spans="1:30" ht="20.25">
      <c r="A294" s="73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</row>
    <row r="295" spans="1:30" ht="20.25">
      <c r="A295" s="73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</row>
    <row r="296" spans="1:30" ht="20.25">
      <c r="A296" s="73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</row>
    <row r="297" spans="1:30" ht="20.25">
      <c r="A297" s="73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</row>
    <row r="298" spans="1:30" ht="20.25">
      <c r="A298" s="73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</row>
    <row r="299" spans="1:30" ht="20.25">
      <c r="A299" s="73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</row>
    <row r="300" spans="1:30" ht="20.25">
      <c r="A300" s="73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</row>
    <row r="301" spans="1:30" ht="20.25">
      <c r="A301" s="73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</row>
    <row r="302" spans="1:30" ht="20.25">
      <c r="A302" s="73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</row>
    <row r="303" spans="1:30" ht="20.25">
      <c r="A303" s="73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</row>
    <row r="304" spans="1:30" ht="20.25">
      <c r="A304" s="73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</row>
    <row r="305" spans="1:30" ht="20.25">
      <c r="A305" s="73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</row>
    <row r="306" spans="1:30" ht="20.25">
      <c r="A306" s="73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</row>
    <row r="307" spans="1:30" ht="20.25">
      <c r="A307" s="73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</row>
    <row r="308" spans="1:30" ht="20.25">
      <c r="A308" s="73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</row>
    <row r="309" spans="1:30" ht="20.25">
      <c r="A309" s="73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</row>
    <row r="310" spans="1:30" ht="20.25">
      <c r="A310" s="73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</row>
    <row r="311" spans="1:30" ht="20.25">
      <c r="A311" s="73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</row>
    <row r="312" spans="1:30" ht="20.25">
      <c r="A312" s="73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</row>
    <row r="313" spans="1:30" ht="20.25">
      <c r="A313" s="73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</row>
    <row r="314" spans="1:30" ht="20.25">
      <c r="A314" s="73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</row>
    <row r="315" spans="1:30" ht="20.25">
      <c r="A315" s="73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</row>
    <row r="316" spans="1:30" ht="20.25">
      <c r="A316" s="73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</row>
    <row r="317" spans="1:30" ht="20.25">
      <c r="A317" s="73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</row>
    <row r="318" spans="1:30" ht="20.25">
      <c r="A318" s="73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</row>
    <row r="319" spans="1:30" ht="20.25">
      <c r="A319" s="73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</row>
    <row r="320" spans="1:30" ht="20.25">
      <c r="A320" s="73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</row>
    <row r="321" spans="1:30" ht="20.25">
      <c r="A321" s="73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</row>
    <row r="322" spans="1:30" ht="20.25">
      <c r="A322" s="73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</row>
    <row r="323" spans="1:30" ht="20.25">
      <c r="A323" s="73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</row>
    <row r="324" spans="1:30" ht="20.25">
      <c r="A324" s="73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</row>
    <row r="325" spans="1:30" ht="20.25">
      <c r="A325" s="73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</row>
    <row r="326" spans="1:30" ht="20.25">
      <c r="A326" s="73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</row>
    <row r="327" spans="1:30" ht="20.25">
      <c r="A327" s="73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</row>
    <row r="328" spans="1:30" ht="20.25">
      <c r="A328" s="73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</row>
    <row r="329" spans="1:30" ht="20.25">
      <c r="A329" s="73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</row>
    <row r="330" spans="1:30" ht="20.25">
      <c r="A330" s="73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</row>
    <row r="331" spans="1:30" ht="20.25">
      <c r="A331" s="73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</row>
    <row r="332" spans="1:30" ht="20.25">
      <c r="A332" s="73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</row>
    <row r="333" spans="1:30" ht="20.25">
      <c r="A333" s="73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</row>
    <row r="334" spans="1:30" ht="20.25">
      <c r="A334" s="73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</row>
    <row r="335" spans="1:30" ht="20.25">
      <c r="A335" s="73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</row>
    <row r="336" spans="1:30" ht="20.25">
      <c r="A336" s="73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</row>
    <row r="337" spans="1:30" ht="20.25">
      <c r="A337" s="73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</row>
    <row r="338" spans="1:30" ht="20.25">
      <c r="A338" s="73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</row>
    <row r="339" spans="1:30" ht="20.25">
      <c r="A339" s="73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</row>
    <row r="340" spans="1:30" ht="20.25">
      <c r="A340" s="73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</row>
    <row r="341" spans="1:30" ht="20.25">
      <c r="A341" s="73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</row>
    <row r="342" spans="1:30" ht="20.25">
      <c r="A342" s="73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</row>
    <row r="343" spans="1:30" ht="20.25">
      <c r="A343" s="73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</row>
    <row r="344" spans="1:30" ht="20.25">
      <c r="A344" s="73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</row>
    <row r="345" spans="1:30" ht="20.25">
      <c r="A345" s="73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</row>
    <row r="346" spans="1:30" ht="20.25">
      <c r="A346" s="73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</row>
    <row r="347" spans="1:30" ht="20.25">
      <c r="A347" s="73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</row>
    <row r="348" spans="1:30" ht="20.25">
      <c r="A348" s="73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</row>
    <row r="349" spans="1:30" ht="20.25">
      <c r="A349" s="73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</row>
    <row r="350" spans="1:30" ht="20.25">
      <c r="A350" s="73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</row>
    <row r="351" spans="1:30" ht="20.25">
      <c r="A351" s="73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</row>
    <row r="352" spans="1:30" ht="20.25">
      <c r="A352" s="73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</row>
    <row r="353" spans="1:30" ht="20.25">
      <c r="A353" s="73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</row>
    <row r="354" spans="1:30" ht="20.25">
      <c r="A354" s="73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</row>
    <row r="355" spans="1:30" ht="20.25">
      <c r="A355" s="73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</row>
    <row r="356" spans="1:30" ht="20.25">
      <c r="A356" s="73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</row>
    <row r="357" spans="1:30" ht="20.25">
      <c r="A357" s="73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</row>
    <row r="358" spans="1:30" ht="20.25">
      <c r="A358" s="73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</row>
    <row r="359" spans="1:30" ht="20.25">
      <c r="A359" s="73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</row>
    <row r="360" spans="1:30" ht="20.25">
      <c r="A360" s="73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</row>
    <row r="361" spans="1:30" ht="20.25">
      <c r="A361" s="73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</row>
    <row r="362" spans="1:30" ht="20.25">
      <c r="A362" s="73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</row>
    <row r="363" spans="1:30" ht="20.25">
      <c r="A363" s="73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</row>
    <row r="364" spans="1:30" ht="20.25">
      <c r="A364" s="73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</row>
    <row r="365" spans="1:30" ht="20.25">
      <c r="A365" s="73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</row>
    <row r="366" spans="1:30" ht="20.25">
      <c r="A366" s="73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</row>
    <row r="367" spans="1:30" ht="20.25">
      <c r="A367" s="73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</row>
    <row r="368" spans="1:30" ht="20.25">
      <c r="A368" s="73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</row>
    <row r="369" spans="1:30" ht="20.25">
      <c r="A369" s="73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</row>
    <row r="370" spans="1:30" ht="20.25">
      <c r="A370" s="73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</row>
    <row r="371" spans="1:30" ht="20.25">
      <c r="A371" s="73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</row>
    <row r="372" spans="1:30" ht="20.25">
      <c r="A372" s="73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</row>
    <row r="373" spans="1:30" ht="20.25">
      <c r="A373" s="73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</row>
    <row r="374" spans="1:30" ht="20.25">
      <c r="A374" s="73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</row>
    <row r="375" spans="1:30" ht="20.25">
      <c r="A375" s="73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</row>
    <row r="376" spans="1:30" ht="20.25">
      <c r="A376" s="73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</row>
    <row r="377" spans="1:30" ht="20.25">
      <c r="A377" s="73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</row>
    <row r="378" spans="1:30" ht="20.25">
      <c r="A378" s="73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</row>
    <row r="379" spans="1:30" ht="20.25">
      <c r="A379" s="73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</row>
    <row r="380" spans="1:30" ht="20.25">
      <c r="A380" s="73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</row>
    <row r="381" spans="1:30" ht="20.25">
      <c r="A381" s="73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</row>
    <row r="382" spans="1:30" ht="20.25">
      <c r="A382" s="73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</row>
    <row r="383" spans="1:30" ht="20.25">
      <c r="A383" s="73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</row>
    <row r="384" spans="1:30" ht="20.25">
      <c r="A384" s="73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</row>
    <row r="385" spans="1:30" ht="20.25">
      <c r="A385" s="73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</row>
    <row r="386" spans="1:30" ht="20.25">
      <c r="A386" s="73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</row>
    <row r="387" spans="1:30" ht="20.25">
      <c r="A387" s="73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</row>
    <row r="388" spans="1:30" ht="20.25">
      <c r="A388" s="73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</row>
    <row r="389" spans="1:30" ht="20.25">
      <c r="A389" s="73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</row>
    <row r="390" spans="1:30" ht="20.25">
      <c r="A390" s="73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</row>
    <row r="391" spans="1:30" ht="20.25">
      <c r="A391" s="73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</row>
    <row r="392" spans="1:30" ht="20.25">
      <c r="A392" s="73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</row>
    <row r="393" spans="1:30" ht="20.25">
      <c r="A393" s="73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</row>
    <row r="394" spans="1:30" ht="20.25">
      <c r="A394" s="73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</row>
    <row r="395" spans="1:30" ht="20.25">
      <c r="A395" s="73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</row>
    <row r="396" spans="1:30" ht="20.25">
      <c r="A396" s="73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</row>
    <row r="397" spans="1:30" ht="20.25">
      <c r="A397" s="73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</row>
    <row r="398" spans="1:30" ht="20.25">
      <c r="A398" s="73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</row>
    <row r="399" spans="1:30" ht="20.25">
      <c r="A399" s="73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</row>
    <row r="400" spans="1:30" ht="20.25">
      <c r="A400" s="73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</row>
    <row r="401" spans="1:30" ht="20.25">
      <c r="A401" s="73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</row>
    <row r="402" spans="1:30" ht="20.25">
      <c r="A402" s="73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</row>
    <row r="403" spans="1:30" ht="20.25">
      <c r="A403" s="73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</row>
    <row r="404" spans="1:30" ht="20.25">
      <c r="A404" s="73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</row>
    <row r="405" spans="1:30" ht="20.25">
      <c r="A405" s="73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</row>
    <row r="406" spans="1:30" ht="20.25">
      <c r="A406" s="73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</row>
    <row r="407" spans="1:30" ht="20.25">
      <c r="A407" s="73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</row>
    <row r="408" spans="1:30" ht="20.25">
      <c r="A408" s="73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</row>
    <row r="409" spans="1:30" ht="20.25">
      <c r="A409" s="73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</row>
    <row r="410" spans="1:30" ht="20.25">
      <c r="A410" s="73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</row>
    <row r="411" spans="1:30" ht="20.25">
      <c r="A411" s="73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</row>
    <row r="412" spans="1:30" ht="20.25">
      <c r="A412" s="73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</row>
    <row r="413" spans="1:30" ht="20.25">
      <c r="A413" s="73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</row>
    <row r="414" spans="1:30" ht="20.25">
      <c r="A414" s="73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</row>
    <row r="415" spans="1:30" ht="20.25">
      <c r="A415" s="73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</row>
    <row r="416" spans="1:30" ht="20.25">
      <c r="A416" s="73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</row>
    <row r="417" spans="1:30" ht="20.25">
      <c r="A417" s="73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</row>
    <row r="418" spans="1:30" ht="20.25">
      <c r="A418" s="73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</row>
    <row r="419" spans="1:30" ht="20.25">
      <c r="A419" s="73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</row>
    <row r="420" spans="1:30" ht="20.25">
      <c r="A420" s="73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</row>
    <row r="421" spans="1:30" ht="20.25">
      <c r="A421" s="73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</row>
    <row r="422" spans="1:30" ht="20.25">
      <c r="A422" s="73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</row>
    <row r="423" spans="1:30" ht="20.25">
      <c r="A423" s="73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</row>
    <row r="424" spans="1:30" ht="20.25">
      <c r="A424" s="73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</row>
    <row r="425" spans="1:30" ht="20.25">
      <c r="A425" s="73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</row>
    <row r="426" spans="1:30" ht="20.25">
      <c r="A426" s="73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</row>
    <row r="427" spans="1:30" ht="20.25">
      <c r="A427" s="73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</row>
    <row r="428" spans="1:30" ht="20.25">
      <c r="A428" s="73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</row>
    <row r="429" spans="1:30" ht="20.25">
      <c r="A429" s="73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</row>
    <row r="430" spans="1:30" ht="20.25">
      <c r="A430" s="73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</row>
    <row r="431" spans="1:30" ht="20.25">
      <c r="A431" s="73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</row>
    <row r="432" spans="1:30" ht="20.25">
      <c r="A432" s="73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</row>
    <row r="433" spans="1:30" ht="20.25">
      <c r="A433" s="73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</row>
    <row r="434" spans="1:30" ht="20.25">
      <c r="A434" s="73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</row>
    <row r="435" spans="1:30" ht="20.25">
      <c r="A435" s="73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</row>
    <row r="436" spans="1:30" ht="20.25">
      <c r="A436" s="73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</row>
    <row r="437" spans="1:30" ht="20.25">
      <c r="A437" s="73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</row>
    <row r="438" spans="1:30" ht="20.25">
      <c r="A438" s="73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</row>
    <row r="439" spans="1:30" ht="20.25">
      <c r="A439" s="73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</row>
    <row r="440" spans="1:30" ht="20.25">
      <c r="A440" s="73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</row>
    <row r="441" spans="1:30" ht="20.25">
      <c r="A441" s="73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</row>
    <row r="442" spans="1:30" ht="20.25">
      <c r="A442" s="73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</row>
    <row r="443" spans="1:30" ht="20.25">
      <c r="A443" s="73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</row>
    <row r="444" spans="1:30" ht="20.25">
      <c r="A444" s="73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</row>
    <row r="445" spans="1:30" ht="20.25">
      <c r="A445" s="73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</row>
    <row r="446" spans="1:30" ht="20.25">
      <c r="A446" s="73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</row>
    <row r="447" spans="1:30" ht="20.25">
      <c r="A447" s="73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</row>
    <row r="448" spans="1:30" ht="20.25">
      <c r="A448" s="73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</row>
    <row r="449" spans="1:30" ht="20.25">
      <c r="A449" s="73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</row>
    <row r="450" spans="1:30" ht="20.25">
      <c r="A450" s="73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</row>
    <row r="451" spans="1:30" ht="20.25">
      <c r="A451" s="73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</row>
    <row r="452" spans="1:30" ht="20.25">
      <c r="A452" s="73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</row>
    <row r="453" spans="1:30" ht="20.25">
      <c r="A453" s="73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</row>
    <row r="454" spans="1:30" ht="20.25">
      <c r="A454" s="73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</row>
    <row r="455" spans="1:30" ht="20.25">
      <c r="A455" s="73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</row>
    <row r="456" spans="1:30" ht="20.25">
      <c r="A456" s="73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</row>
    <row r="457" spans="1:30" ht="20.25">
      <c r="A457" s="73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</row>
    <row r="458" spans="1:30" ht="20.25">
      <c r="A458" s="73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</row>
    <row r="459" spans="1:30" ht="20.25">
      <c r="A459" s="73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</row>
    <row r="460" spans="1:30" ht="20.25">
      <c r="A460" s="73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</row>
    <row r="461" spans="1:30" ht="20.25">
      <c r="A461" s="73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</row>
    <row r="462" spans="1:30" ht="20.25">
      <c r="A462" s="73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</row>
    <row r="463" spans="1:30" ht="20.25">
      <c r="A463" s="73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</row>
    <row r="464" spans="1:30" ht="20.25">
      <c r="A464" s="73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</row>
    <row r="465" spans="1:30" ht="20.25">
      <c r="A465" s="73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</row>
    <row r="466" spans="1:30" ht="20.25">
      <c r="A466" s="73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</row>
    <row r="467" spans="1:30" ht="20.25">
      <c r="A467" s="73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</row>
    <row r="468" spans="1:30" ht="20.25">
      <c r="A468" s="73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</row>
    <row r="469" spans="1:30" ht="20.25">
      <c r="A469" s="73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</row>
    <row r="470" spans="1:30" ht="20.25">
      <c r="A470" s="73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</row>
    <row r="471" spans="1:30" ht="20.25">
      <c r="A471" s="73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</row>
    <row r="472" spans="1:30" ht="20.25">
      <c r="A472" s="73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</row>
    <row r="473" spans="1:30" ht="20.25">
      <c r="A473" s="73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</row>
    <row r="474" spans="1:30" ht="20.25">
      <c r="A474" s="73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</row>
    <row r="475" spans="1:30" ht="20.25">
      <c r="A475" s="73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</row>
    <row r="476" spans="1:30" ht="20.25">
      <c r="A476" s="73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</row>
    <row r="477" spans="1:30" ht="20.25">
      <c r="A477" s="73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</row>
    <row r="478" spans="1:30" ht="20.25">
      <c r="A478" s="73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</row>
    <row r="479" spans="1:30" ht="20.25">
      <c r="A479" s="73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</row>
    <row r="480" spans="1:30" ht="20.25">
      <c r="A480" s="73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</row>
    <row r="481" spans="1:30" ht="20.25">
      <c r="A481" s="73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</row>
    <row r="482" spans="1:30" ht="20.25">
      <c r="A482" s="73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</row>
    <row r="483" spans="1:30" ht="20.25">
      <c r="A483" s="73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</row>
    <row r="484" spans="1:30" ht="20.25">
      <c r="A484" s="73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</row>
    <row r="485" spans="1:30" ht="20.25">
      <c r="A485" s="73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</row>
    <row r="486" spans="1:30" ht="20.25">
      <c r="A486" s="73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</row>
    <row r="487" spans="1:30" ht="20.25">
      <c r="A487" s="73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</row>
    <row r="488" spans="1:30" ht="20.25">
      <c r="A488" s="73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</row>
    <row r="489" spans="1:30" ht="20.25">
      <c r="A489" s="73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</row>
    <row r="490" spans="1:30" ht="20.25">
      <c r="A490" s="73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</row>
    <row r="491" spans="1:30" ht="20.25">
      <c r="A491" s="73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</row>
    <row r="492" spans="1:30" ht="20.25">
      <c r="A492" s="73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</row>
    <row r="493" spans="1:30" ht="20.25">
      <c r="A493" s="73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</row>
    <row r="494" spans="1:30" ht="20.25">
      <c r="A494" s="73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</row>
    <row r="495" spans="1:30" ht="20.25">
      <c r="A495" s="73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</row>
    <row r="496" spans="1:30" ht="20.25">
      <c r="A496" s="73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</row>
    <row r="497" spans="1:30" ht="20.25">
      <c r="A497" s="73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</row>
    <row r="498" spans="1:30" ht="20.25">
      <c r="A498" s="73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</row>
    <row r="499" spans="1:30" ht="20.25">
      <c r="A499" s="73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</row>
    <row r="500" spans="1:30" ht="20.25">
      <c r="A500" s="73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</row>
    <row r="501" spans="1:30" ht="20.25">
      <c r="A501" s="73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</row>
    <row r="502" spans="1:30" ht="20.25">
      <c r="A502" s="73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</row>
    <row r="503" spans="1:30" ht="20.25">
      <c r="A503" s="73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</row>
    <row r="504" spans="1:30" ht="20.25">
      <c r="A504" s="73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</row>
    <row r="505" spans="1:30" ht="20.25">
      <c r="A505" s="73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</row>
    <row r="506" spans="1:30" ht="20.25">
      <c r="A506" s="73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</row>
    <row r="507" spans="1:30" ht="20.25">
      <c r="A507" s="73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</row>
    <row r="508" spans="1:30" ht="20.25">
      <c r="A508" s="73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</row>
    <row r="509" spans="1:30" ht="20.25">
      <c r="A509" s="73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</row>
    <row r="510" spans="1:30" ht="20.25">
      <c r="A510" s="73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</row>
    <row r="511" spans="1:30" ht="20.25">
      <c r="A511" s="73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</row>
    <row r="512" spans="1:30" ht="20.25">
      <c r="A512" s="73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</row>
    <row r="513" spans="1:30" ht="20.25">
      <c r="A513" s="73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</row>
    <row r="514" spans="1:30" ht="20.25">
      <c r="A514" s="73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</row>
    <row r="515" spans="1:30" ht="20.25">
      <c r="A515" s="73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</row>
    <row r="516" spans="1:30" ht="20.25">
      <c r="A516" s="73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</row>
    <row r="517" spans="1:30" ht="20.25">
      <c r="A517" s="73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</row>
    <row r="518" spans="1:30" ht="20.25">
      <c r="A518" s="73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</row>
    <row r="519" spans="1:30" ht="20.25">
      <c r="A519" s="73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</row>
    <row r="520" spans="1:30" ht="20.25">
      <c r="A520" s="73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</row>
    <row r="521" spans="1:30" ht="20.25">
      <c r="A521" s="73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</row>
    <row r="522" spans="1:30" ht="20.25">
      <c r="A522" s="73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</row>
    <row r="523" spans="1:30" ht="20.25">
      <c r="A523" s="73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</row>
    <row r="524" spans="1:30" ht="20.25">
      <c r="A524" s="73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</row>
    <row r="525" spans="1:30" ht="20.25">
      <c r="A525" s="73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</row>
    <row r="526" spans="1:30" ht="20.25">
      <c r="A526" s="73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</row>
    <row r="527" spans="1:30" ht="20.25">
      <c r="A527" s="73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</row>
    <row r="528" spans="1:30" ht="20.25">
      <c r="A528" s="73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</row>
    <row r="529" spans="1:30" ht="20.25">
      <c r="A529" s="73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</row>
    <row r="530" spans="1:30" ht="20.25">
      <c r="A530" s="73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</row>
    <row r="531" spans="1:30" ht="20.25">
      <c r="A531" s="73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</row>
    <row r="532" spans="1:30" ht="20.25">
      <c r="A532" s="73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</row>
    <row r="533" spans="1:30" ht="20.25">
      <c r="A533" s="73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</row>
    <row r="534" spans="1:30" ht="20.25">
      <c r="A534" s="73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</row>
    <row r="535" spans="1:30" ht="20.25">
      <c r="A535" s="73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</row>
    <row r="536" spans="1:30" ht="20.25">
      <c r="A536" s="73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</row>
    <row r="537" spans="1:30" ht="20.25">
      <c r="A537" s="73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</row>
    <row r="538" spans="1:30" ht="20.25">
      <c r="A538" s="73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</row>
    <row r="539" spans="1:30" ht="20.25">
      <c r="A539" s="73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</row>
    <row r="540" spans="1:30" ht="20.25">
      <c r="A540" s="73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</row>
    <row r="541" spans="1:30" ht="20.25">
      <c r="A541" s="73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</row>
    <row r="542" spans="1:30" ht="20.25">
      <c r="A542" s="73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</row>
    <row r="543" spans="1:30" ht="20.25">
      <c r="A543" s="73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</row>
    <row r="544" spans="1:30" ht="20.25">
      <c r="A544" s="73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</row>
    <row r="545" spans="1:30" ht="20.25">
      <c r="A545" s="73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</row>
    <row r="546" spans="1:30" ht="20.25">
      <c r="A546" s="73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</row>
    <row r="547" spans="1:30" ht="20.25">
      <c r="A547" s="73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</row>
    <row r="548" spans="1:30" ht="20.25">
      <c r="A548" s="73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</row>
    <row r="549" spans="1:30" ht="20.25">
      <c r="A549" s="73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</row>
    <row r="550" spans="1:30" ht="20.25">
      <c r="A550" s="73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</row>
    <row r="551" spans="1:30" ht="20.25">
      <c r="A551" s="73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</row>
    <row r="552" spans="1:30" ht="20.25">
      <c r="A552" s="73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</row>
    <row r="553" spans="1:30" ht="20.25">
      <c r="A553" s="73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</row>
    <row r="554" spans="1:30" ht="20.25">
      <c r="A554" s="73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</row>
    <row r="555" spans="1:30" ht="20.25">
      <c r="A555" s="73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</row>
    <row r="556" spans="1:30" ht="20.25">
      <c r="A556" s="73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</row>
    <row r="557" spans="1:30" ht="20.25">
      <c r="A557" s="73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</row>
    <row r="558" spans="1:30" ht="20.25">
      <c r="A558" s="73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</row>
    <row r="559" spans="1:30" ht="20.25">
      <c r="A559" s="73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</row>
    <row r="560" spans="1:30" ht="20.25">
      <c r="A560" s="73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</row>
    <row r="561" spans="1:30" ht="20.25">
      <c r="A561" s="73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</row>
    <row r="562" spans="1:30" ht="20.25">
      <c r="A562" s="73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</row>
    <row r="563" spans="1:30" ht="20.25">
      <c r="A563" s="73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</row>
    <row r="564" spans="1:30" ht="20.25">
      <c r="A564" s="73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</row>
    <row r="565" spans="1:30" ht="20.25">
      <c r="A565" s="73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</row>
    <row r="566" spans="1:30" ht="20.25">
      <c r="A566" s="73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</row>
    <row r="567" spans="1:30" ht="20.25">
      <c r="A567" s="73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</row>
    <row r="568" spans="1:30" ht="20.25">
      <c r="A568" s="73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</row>
    <row r="569" spans="1:30" ht="20.25">
      <c r="A569" s="73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</row>
    <row r="570" spans="1:30" ht="20.25">
      <c r="A570" s="73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</row>
    <row r="571" spans="1:30" ht="20.25">
      <c r="A571" s="73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</row>
    <row r="572" spans="1:30" ht="20.25">
      <c r="A572" s="73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</row>
    <row r="573" spans="1:30" ht="20.25">
      <c r="A573" s="73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</row>
    <row r="574" spans="1:30" ht="20.25">
      <c r="A574" s="73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</row>
    <row r="575" spans="1:30" ht="20.25">
      <c r="A575" s="73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</row>
    <row r="576" spans="1:30" ht="20.25">
      <c r="A576" s="73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</row>
    <row r="577" spans="1:30" ht="20.25">
      <c r="A577" s="73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</row>
    <row r="578" spans="1:30" ht="20.25">
      <c r="A578" s="73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</row>
    <row r="579" spans="1:30" ht="20.25">
      <c r="A579" s="73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</row>
    <row r="580" spans="1:30" ht="20.25">
      <c r="A580" s="73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</row>
    <row r="581" spans="1:30" ht="20.25">
      <c r="A581" s="73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</row>
    <row r="582" spans="1:30" ht="20.25">
      <c r="A582" s="73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</row>
    <row r="583" spans="1:30" ht="20.25">
      <c r="A583" s="73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</row>
  </sheetData>
  <sheetProtection password="F954" sheet="1" objects="1" scenarios="1"/>
  <mergeCells count="31">
    <mergeCell ref="S5:T5"/>
    <mergeCell ref="U5:V5"/>
    <mergeCell ref="F4:F6"/>
    <mergeCell ref="AC4:AC6"/>
    <mergeCell ref="M4:R4"/>
    <mergeCell ref="M5:N5"/>
    <mergeCell ref="O5:R5"/>
    <mergeCell ref="AD4:AD6"/>
    <mergeCell ref="AE4:AE6"/>
    <mergeCell ref="W4:X4"/>
    <mergeCell ref="W5:W6"/>
    <mergeCell ref="X5:X6"/>
    <mergeCell ref="AA5:AB5"/>
    <mergeCell ref="Y5:Z5"/>
    <mergeCell ref="Y4:AB4"/>
    <mergeCell ref="A4:A6"/>
    <mergeCell ref="B4:B6"/>
    <mergeCell ref="E4:E6"/>
    <mergeCell ref="C4:D4"/>
    <mergeCell ref="C5:C6"/>
    <mergeCell ref="D5:D6"/>
    <mergeCell ref="AA1:AB1"/>
    <mergeCell ref="G4:G6"/>
    <mergeCell ref="K4:K6"/>
    <mergeCell ref="L4:L6"/>
    <mergeCell ref="D3:J3"/>
    <mergeCell ref="H4:I4"/>
    <mergeCell ref="H5:H6"/>
    <mergeCell ref="I5:I6"/>
    <mergeCell ref="J4:J6"/>
    <mergeCell ref="S4:V4"/>
  </mergeCells>
  <conditionalFormatting sqref="J7:J31">
    <cfRule type="cellIs" priority="1" dxfId="35" operator="equal" stopIfTrue="1">
      <formula>"Error-Provider??"</formula>
    </cfRule>
  </conditionalFormatting>
  <conditionalFormatting sqref="F7:F31">
    <cfRule type="cellIs" priority="2" dxfId="36" operator="equal" stopIfTrue="1">
      <formula>ISBLANK(TRUE)</formula>
    </cfRule>
  </conditionalFormatting>
  <conditionalFormatting sqref="O7:R31">
    <cfRule type="cellIs" priority="3" dxfId="34" operator="lessThan" stopIfTrue="1">
      <formula>0</formula>
    </cfRule>
  </conditionalFormatting>
  <conditionalFormatting sqref="G7:G31 E32">
    <cfRule type="cellIs" priority="4" dxfId="37" operator="greaterThanOrEqual" stopIfTrue="1">
      <formula>39965</formula>
    </cfRule>
  </conditionalFormatting>
  <conditionalFormatting sqref="E7:E31">
    <cfRule type="cellIs" priority="5" dxfId="37" operator="greaterThanOrEqual" stopIfTrue="1">
      <formula>39904</formula>
    </cfRule>
  </conditionalFormatting>
  <hyperlinks>
    <hyperlink ref="AD7" r:id="rId1" display="kb@vodamail.co.za"/>
    <hyperlink ref="AD23" r:id="rId2" display="vmkhefa@nketoanafs.co.za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3"/>
  <headerFooter alignWithMargins="0">
    <oddHeader>&amp;R&amp;"Arial,Bold"&amp;12Annexure B</oddHeader>
  </headerFooter>
  <colBreaks count="2" manualBreakCount="2">
    <brk id="12" max="32" man="1"/>
    <brk id="28" max="32" man="1"/>
  </colBreaks>
  <ignoredErrors>
    <ignoredError sqref="Y32:AA32 W32:X32 T32:V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