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firstSheet="2" activeTab="2"/>
  </bookViews>
  <sheets>
    <sheet name="Summary Outstanding" sheetId="1" state="hidden" r:id="rId1"/>
    <sheet name="Summary" sheetId="2" state="hidden" r:id="rId2"/>
    <sheet name="NC" sheetId="3" r:id="rId3"/>
  </sheets>
  <definedNames>
    <definedName name="_xlnm.Print_Area" localSheetId="2">'NC'!$A$1:$AE$40</definedName>
    <definedName name="_xlnm.Print_Titles" localSheetId="2">'NC'!$A:$B,'NC'!$1:$6</definedName>
  </definedNames>
  <calcPr fullCalcOnLoad="1"/>
</workbook>
</file>

<file path=xl/sharedStrings.xml><?xml version="1.0" encoding="utf-8"?>
<sst xmlns="http://schemas.openxmlformats.org/spreadsheetml/2006/main" count="643" uniqueCount="213">
  <si>
    <t>Tabling of Annual Budgets</t>
  </si>
  <si>
    <t>Municipality</t>
  </si>
  <si>
    <t>DM Code</t>
  </si>
  <si>
    <t>Tabled Budget 2009/10 by 31 March 2009</t>
  </si>
  <si>
    <t>If Yes, date 2009/10 budget tabled</t>
  </si>
  <si>
    <t>If No, planned date for tabling 2009/10 budget</t>
  </si>
  <si>
    <t>Proposed date for adoption of the 2009/10 budget</t>
  </si>
  <si>
    <t>If No, name of service provider</t>
  </si>
  <si>
    <t>Date latest adjustment budget adopted for 2008/09</t>
  </si>
  <si>
    <t>Has the muni submitted the latest adjustment budget to:</t>
  </si>
  <si>
    <t>Do all adjustment budget comply with section 28(7)</t>
  </si>
  <si>
    <t xml:space="preserve">Name of  contact person </t>
  </si>
  <si>
    <t>Email address and phone number</t>
  </si>
  <si>
    <t>Comments</t>
  </si>
  <si>
    <t>Yes</t>
  </si>
  <si>
    <t>No</t>
  </si>
  <si>
    <t>If Yes, what was the impact on your operating budget?</t>
  </si>
  <si>
    <t>NT</t>
  </si>
  <si>
    <t>PT</t>
  </si>
  <si>
    <t>Yes¹</t>
  </si>
  <si>
    <t>Original Revenue
R thousand</t>
  </si>
  <si>
    <t>Adjusted Revenue 
R thousand</t>
  </si>
  <si>
    <t xml:space="preserve"> </t>
  </si>
  <si>
    <t>Makhudutamaga</t>
  </si>
  <si>
    <t>Fetakgomo</t>
  </si>
  <si>
    <t>Greater Giyani</t>
  </si>
  <si>
    <t>Thabazimbi</t>
  </si>
  <si>
    <t>Was the 2009/10 budget prepared by muni officials?</t>
  </si>
  <si>
    <t xml:space="preserve">  </t>
  </si>
  <si>
    <t>Moshaweng</t>
  </si>
  <si>
    <t>NC451</t>
  </si>
  <si>
    <t>Mr. Teko Mohutsiwa</t>
  </si>
  <si>
    <t>Teko.mohutsiwa@lgnet.org.za (053 773 9300)</t>
  </si>
  <si>
    <t>All info available on the questionnaire</t>
  </si>
  <si>
    <t>Ga-Segonyana</t>
  </si>
  <si>
    <t>NC452</t>
  </si>
  <si>
    <t>Mrs. K Diutlwile</t>
  </si>
  <si>
    <t>moremi@ga-segonyana.co.za  (053 721 9345)</t>
  </si>
  <si>
    <t>Gamagara</t>
  </si>
  <si>
    <t>NC453</t>
  </si>
  <si>
    <t>Mr. Moses Gront</t>
  </si>
  <si>
    <t>grontm@gamagara.gov.za  (053 723 2261)</t>
  </si>
  <si>
    <t>DC45</t>
  </si>
  <si>
    <t>Mr. T van Huysteen</t>
  </si>
  <si>
    <t>kaldc@mweb.co.za  (053 712 1001)</t>
  </si>
  <si>
    <t>Richtersveld</t>
  </si>
  <si>
    <t>NC061</t>
  </si>
  <si>
    <t>Mrs A Stuurman</t>
  </si>
  <si>
    <t>027 851 1111</t>
  </si>
  <si>
    <t>Nama Khoi</t>
  </si>
  <si>
    <t>NC062</t>
  </si>
  <si>
    <t>Mr. W Bowers</t>
  </si>
  <si>
    <t>wbowers@namakhoi.org.za  (027 718 8100)</t>
  </si>
  <si>
    <t>All info available on questionnaire</t>
  </si>
  <si>
    <t>Kamiesberg</t>
  </si>
  <si>
    <t>NC064</t>
  </si>
  <si>
    <t>Dewald Rooi</t>
  </si>
  <si>
    <t>dewaldr@kamiesberg.co.za  (027 652 8008)</t>
  </si>
  <si>
    <t>Incomplete questionnaire</t>
  </si>
  <si>
    <t>Hantam</t>
  </si>
  <si>
    <t>NC065</t>
  </si>
  <si>
    <t>Ivan G Valentein</t>
  </si>
  <si>
    <t>finance@hantam.gov.za  (027 341 8500)</t>
  </si>
  <si>
    <t>Karoo Hoogland</t>
  </si>
  <si>
    <t>NC066</t>
  </si>
  <si>
    <t>karrohoglandwil@telkomsa.net</t>
  </si>
  <si>
    <t>Khai-Ma</t>
  </si>
  <si>
    <t>NC067</t>
  </si>
  <si>
    <t>P. J van der Merwe</t>
  </si>
  <si>
    <t>Pieter@khaima.gov.za  (054 933 0066)</t>
  </si>
  <si>
    <t>DC6</t>
  </si>
  <si>
    <t>W van der Poel</t>
  </si>
  <si>
    <t>Wilmavdp@namakwa-dm.gov.za (027 712 8000)</t>
  </si>
  <si>
    <t>Ubuntu</t>
  </si>
  <si>
    <t>NC071</t>
  </si>
  <si>
    <t>E Christiaanse</t>
  </si>
  <si>
    <t>esterc@webmail.co.za   (053 621 0026)</t>
  </si>
  <si>
    <t>Umsobomvu</t>
  </si>
  <si>
    <t>NC072</t>
  </si>
  <si>
    <t>D.T Visagie</t>
  </si>
  <si>
    <t>Dionne@umsobomvumun.co.za  (051 753 0077)</t>
  </si>
  <si>
    <t>Emthanjeni</t>
  </si>
  <si>
    <t>NC073</t>
  </si>
  <si>
    <t>M.F Manuel</t>
  </si>
  <si>
    <t>fmanuel@emthanjeni.co.za  (082 317 2841)</t>
  </si>
  <si>
    <t>Kareeberg</t>
  </si>
  <si>
    <t>NC074</t>
  </si>
  <si>
    <t>P. B Rossouw</t>
  </si>
  <si>
    <t>Brenna.Rossouw@lgnet.org.za  (053 382 3012)</t>
  </si>
  <si>
    <t>NC075</t>
  </si>
  <si>
    <t>Bradley F. James</t>
  </si>
  <si>
    <t>Bradley.James@lgnet.org.za (053 663 0041)</t>
  </si>
  <si>
    <t>Thembelihle</t>
  </si>
  <si>
    <t>NC076</t>
  </si>
  <si>
    <t>Gladwin Niewenhuizen</t>
  </si>
  <si>
    <t>Gladwin.niewenhuizen@lgnet.org.za  (053 203 0005/8)</t>
  </si>
  <si>
    <t>Siyathemba</t>
  </si>
  <si>
    <t>NC077</t>
  </si>
  <si>
    <t>Mr. G.J Bessies and Mr. Nieuwenhuizen</t>
  </si>
  <si>
    <t>siyafinb@lantic.net  (053 353 5300)</t>
  </si>
  <si>
    <t>Siyancuma</t>
  </si>
  <si>
    <t>NC078</t>
  </si>
  <si>
    <t>D Kruger</t>
  </si>
  <si>
    <t>kruger@wsinet.co.za  Kareeberg@xsinet.co.za (082 425 3786)</t>
  </si>
  <si>
    <t>DC7</t>
  </si>
  <si>
    <t>Bradley.James@lgnet.org.za  (053 631 0891)</t>
  </si>
  <si>
    <t>Mier</t>
  </si>
  <si>
    <t>NC081</t>
  </si>
  <si>
    <t>J Mienies</t>
  </si>
  <si>
    <t>miermun@lantic.co.za  (054 531 0019)</t>
  </si>
  <si>
    <t>Kai! Garib</t>
  </si>
  <si>
    <t>NC082</t>
  </si>
  <si>
    <t>J. A Truter</t>
  </si>
  <si>
    <t>truterh@kaigarib.co.za  (054 431 6300)</t>
  </si>
  <si>
    <t>//Khara Hais</t>
  </si>
  <si>
    <t>NC083</t>
  </si>
  <si>
    <t>J Carstens</t>
  </si>
  <si>
    <t>cfo@kharahais.gov.za  (054 338 7025)</t>
  </si>
  <si>
    <t>!Kheis</t>
  </si>
  <si>
    <t>NC084</t>
  </si>
  <si>
    <t>J Blom</t>
  </si>
  <si>
    <t>jacobus@kheis.co.za  (054 833 9500)</t>
  </si>
  <si>
    <t>Tsantsabane</t>
  </si>
  <si>
    <t>NC085</t>
  </si>
  <si>
    <t>Mr. J Barnardo</t>
  </si>
  <si>
    <t>johanb@lgnet.org.za  (053 313 0079)</t>
  </si>
  <si>
    <t>Kgatelopele</t>
  </si>
  <si>
    <t>NC086</t>
  </si>
  <si>
    <t>Mr. M Kotze</t>
  </si>
  <si>
    <t>danlime@xsinet.co.za  (053 384 8600)</t>
  </si>
  <si>
    <t>DC8</t>
  </si>
  <si>
    <t>David Lyons</t>
  </si>
  <si>
    <t>dgl@siyanda.gov.za (054 3372 800)</t>
  </si>
  <si>
    <t>Sol Plaatje (NT Responsibility)</t>
  </si>
  <si>
    <t>NC091</t>
  </si>
  <si>
    <t>Lydia Mahloko</t>
  </si>
  <si>
    <t>zlmahloko@solplaatje.org.za  (053 8306 500)</t>
  </si>
  <si>
    <t>Dikgatlong</t>
  </si>
  <si>
    <t>NC092</t>
  </si>
  <si>
    <t>Mr. Johan Maree</t>
  </si>
  <si>
    <t>mareejj@lantic.net  (053 531 0671)</t>
  </si>
  <si>
    <t>There are plans to adopt Adj Budget</t>
  </si>
  <si>
    <t>Magareng</t>
  </si>
  <si>
    <t>NC093</t>
  </si>
  <si>
    <t xml:space="preserve"> 04 February 2009</t>
  </si>
  <si>
    <t>Mr. Hennie Oberholtzer</t>
  </si>
  <si>
    <t>henniey@iafrica.co.za  (053 497 3111)</t>
  </si>
  <si>
    <t>Phokwane</t>
  </si>
  <si>
    <t>NC094</t>
  </si>
  <si>
    <t>Mr. Moeketsi Dichaba</t>
  </si>
  <si>
    <t>mpdichaba@yahoo.com (053 474 9700)</t>
  </si>
  <si>
    <t>DC9</t>
  </si>
  <si>
    <t>Mr. Jan van Zyl</t>
  </si>
  <si>
    <t>Jan.vanZyl@fbdm.co.za  (053 838 0911)</t>
  </si>
  <si>
    <t>32 Municipalities in total</t>
  </si>
  <si>
    <t>NC</t>
  </si>
  <si>
    <t>FS</t>
  </si>
  <si>
    <t>NW</t>
  </si>
  <si>
    <t>WC</t>
  </si>
  <si>
    <t>MP</t>
  </si>
  <si>
    <t>KZN</t>
  </si>
  <si>
    <t>GT</t>
  </si>
  <si>
    <t>EC</t>
  </si>
  <si>
    <t>LP</t>
  </si>
  <si>
    <t>Province</t>
  </si>
  <si>
    <t>Outstanding</t>
  </si>
  <si>
    <t>Number of Muni</t>
  </si>
  <si>
    <t>Muni Submitted</t>
  </si>
  <si>
    <t>Totals</t>
  </si>
  <si>
    <t>% Outstanding</t>
  </si>
  <si>
    <t>#</t>
  </si>
  <si>
    <t>Comments on Outstanding Munis</t>
  </si>
  <si>
    <t>All municipalities  submitted and answered all the questions</t>
  </si>
  <si>
    <t>List of Outstanding Municipalities</t>
  </si>
  <si>
    <t>Total</t>
  </si>
  <si>
    <t/>
  </si>
  <si>
    <t>Some municipalities did not answer all the questions (Columns F and J)</t>
  </si>
  <si>
    <t>Muni to table another adjust-ment budget for 2008/09</t>
  </si>
  <si>
    <t>Did the muni adjust the original budget to include electricity tariff increase as per Government Gazette no 31195 of 27 June 2008?</t>
  </si>
  <si>
    <t>There is no e-mail address</t>
  </si>
  <si>
    <t>Louis nothnagel</t>
  </si>
  <si>
    <t>Renosterberg</t>
  </si>
  <si>
    <t>no info on number of adjust budgets</t>
  </si>
  <si>
    <t>Number of Municipalities in Province</t>
  </si>
  <si>
    <t>Number Tabled on Time</t>
  </si>
  <si>
    <t>%</t>
  </si>
  <si>
    <t>Last Year</t>
  </si>
  <si>
    <t>Increase/Decrease</t>
  </si>
  <si>
    <t>Budget Prepared by Municipal Officials</t>
  </si>
  <si>
    <t>Municipality adjusted budget to include electricity tariff increase as per Government Gazette no 31195 of 27 June 2008?</t>
  </si>
  <si>
    <t>Adjustments Comply with MFMA Section 22(b) submis-sions after tabling?</t>
  </si>
  <si>
    <t>Adjustments Comply with MFMA Section 24(3) submis-sions after adoption?</t>
  </si>
  <si>
    <t>National</t>
  </si>
  <si>
    <t>Late</t>
  </si>
  <si>
    <t>Number adopted on Time</t>
  </si>
  <si>
    <t xml:space="preserve">                                                                                                        </t>
  </si>
  <si>
    <t>No Data</t>
  </si>
  <si>
    <t>Data</t>
  </si>
  <si>
    <t>% on time</t>
  </si>
  <si>
    <t>Original 
Expenditure
R thousand</t>
  </si>
  <si>
    <t>Adjusted
Expenditure
R thousand</t>
  </si>
  <si>
    <t>¹Municipalities without Powers and Functions - Electricity highlighted</t>
  </si>
  <si>
    <t>Instructions: Enter "Yes" or "No" in the appropriate column. Do not use "1"/"x" or any other symbols, since the formulas will not recognise other symbols in the calculations. Please note that the gray shaded rows reflect non-delegated municipalities - the National Treasury is responsible for collecting this information from non-delegated municipalities</t>
  </si>
  <si>
    <t xml:space="preserve">No. Adj budgets adopted for 2008/09 </t>
  </si>
  <si>
    <r>
      <t>Kgalagadi</t>
    </r>
    <r>
      <rPr>
        <vertAlign val="superscript"/>
        <sz val="8"/>
        <color indexed="8"/>
        <rFont val="Arial"/>
        <family val="2"/>
      </rPr>
      <t>1</t>
    </r>
  </si>
  <si>
    <r>
      <t>Namakwa</t>
    </r>
    <r>
      <rPr>
        <vertAlign val="superscript"/>
        <sz val="8"/>
        <color indexed="8"/>
        <rFont val="Arial"/>
        <family val="2"/>
      </rPr>
      <t>1</t>
    </r>
  </si>
  <si>
    <r>
      <t>Karoo</t>
    </r>
    <r>
      <rPr>
        <vertAlign val="superscript"/>
        <sz val="8"/>
        <color indexed="8"/>
        <rFont val="Arial"/>
        <family val="2"/>
      </rPr>
      <t>1</t>
    </r>
  </si>
  <si>
    <r>
      <t>Siyanda</t>
    </r>
    <r>
      <rPr>
        <vertAlign val="superscript"/>
        <sz val="8"/>
        <color indexed="8"/>
        <rFont val="Arial"/>
        <family val="2"/>
      </rPr>
      <t>1</t>
    </r>
  </si>
  <si>
    <r>
      <t>Frances Baard</t>
    </r>
    <r>
      <rPr>
        <vertAlign val="superscript"/>
        <sz val="8"/>
        <color indexed="8"/>
        <rFont val="Arial"/>
        <family val="2"/>
      </rPr>
      <t>1</t>
    </r>
  </si>
  <si>
    <t>Northern Cape Municipalities</t>
  </si>
  <si>
    <t>Muni to table another adjustment budget for 2008/09</t>
  </si>
  <si>
    <t>22(b) submissions after tabling</t>
  </si>
  <si>
    <t>24(3) submissions after adoption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</si>
</sst>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C09]dd\ mmmm\ yyyy;@"/>
    <numFmt numFmtId="185" formatCode="[$-1C09]dd\ mmmm\ yyyy"/>
    <numFmt numFmtId="186" formatCode="&quot;R&quot;\ #,##0"/>
    <numFmt numFmtId="187" formatCode="mmm\-yyyy"/>
    <numFmt numFmtId="188" formatCode="_(* #,##0.0_);_(* \(#,##0.0\);_(* &quot;-&quot;??_);_(@_)"/>
    <numFmt numFmtId="189" formatCode="_(* #,##0_);_(* \(#,##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_ * #,##0.0_ ;_ * \-#,##0.0_ ;_ * &quot;-&quot;?_ ;_ @_ "/>
    <numFmt numFmtId="199" formatCode="&quot;R&quot;\ #,##0;[Red]&quot;R&quot;\ #,##0"/>
    <numFmt numFmtId="200" formatCode="&quot;Php&quot;#,##0_);\(&quot;Php&quot;#,##0\)"/>
    <numFmt numFmtId="201" formatCode="&quot;Php&quot;#,##0_);[Red]\(&quot;Php&quot;#,##0\)"/>
    <numFmt numFmtId="202" formatCode="&quot;Php&quot;#,##0.00_);\(&quot;Php&quot;#,##0.00\)"/>
    <numFmt numFmtId="203" formatCode="&quot;Php&quot;#,##0.00_);[Red]\(&quot;Php&quot;#,##0.00\)"/>
    <numFmt numFmtId="204" formatCode="_(&quot;Php&quot;* #,##0_);_(&quot;Php&quot;* \(#,##0\);_(&quot;Php&quot;* &quot;-&quot;_);_(@_)"/>
    <numFmt numFmtId="205" formatCode="_(&quot;Php&quot;* #,##0.00_);_(&quot;Php&quot;* \(#,##0.00\);_(&quot;Php&quot;* &quot;-&quot;??_);_(@_)"/>
    <numFmt numFmtId="206" formatCode="[$-3409]dddd\,\ mmmm\ dd\,\ yyyy"/>
    <numFmt numFmtId="207" formatCode="[$-3409]dd\-mmm\-yy;@"/>
    <numFmt numFmtId="208" formatCode="0.0"/>
    <numFmt numFmtId="209" formatCode="_(* #,##0.000_);_(* \(#,##0.000\);_(* &quot;-&quot;??_);_(@_)"/>
    <numFmt numFmtId="210" formatCode="_(* #,##0.0000_);_(* \(#,##0.0000\);_(* &quot;-&quot;??_);_(@_)"/>
    <numFmt numFmtId="211" formatCode="&quot;R&quot;\ #,##0.00"/>
    <numFmt numFmtId="212" formatCode="[$-1C09]dddd\ mmmm\ yyyy"/>
    <numFmt numFmtId="213" formatCode="#\ ##0\ ##0;\-#,##0"/>
    <numFmt numFmtId="214" formatCode="#\ ##0\ ##0;\-#\ ##0"/>
    <numFmt numFmtId="215" formatCode="#\ ##0\ ##0;\-#\ ##0\ ##00"/>
    <numFmt numFmtId="216" formatCode="0.000"/>
  </numFmts>
  <fonts count="3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0"/>
    </font>
    <font>
      <i/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vertAlign val="superscript"/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7" fillId="20" borderId="10" xfId="0" applyFont="1" applyFill="1" applyBorder="1" applyAlignment="1">
      <alignment/>
    </xf>
    <xf numFmtId="9" fontId="26" fillId="0" borderId="10" xfId="59" applyFont="1" applyBorder="1" applyAlignment="1">
      <alignment/>
    </xf>
    <xf numFmtId="9" fontId="27" fillId="20" borderId="10" xfId="59" applyFont="1" applyFill="1" applyBorder="1" applyAlignment="1">
      <alignment/>
    </xf>
    <xf numFmtId="1" fontId="26" fillId="0" borderId="10" xfId="0" applyNumberFormat="1" applyFont="1" applyBorder="1" applyAlignment="1">
      <alignment/>
    </xf>
    <xf numFmtId="0" fontId="27" fillId="20" borderId="11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20" borderId="10" xfId="0" applyFont="1" applyFill="1" applyBorder="1" applyAlignment="1">
      <alignment wrapText="1"/>
    </xf>
    <xf numFmtId="184" fontId="1" fillId="0" borderId="12" xfId="0" applyNumberFormat="1" applyFont="1" applyFill="1" applyBorder="1" applyAlignment="1" applyProtection="1">
      <alignment horizontal="center" vertical="center"/>
      <protection/>
    </xf>
    <xf numFmtId="41" fontId="31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15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184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 horizontal="center" wrapText="1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0" borderId="20" xfId="0" applyFont="1" applyFill="1" applyBorder="1" applyAlignment="1" applyProtection="1">
      <alignment horizontal="center" vertical="top" wrapText="1"/>
      <protection/>
    </xf>
    <xf numFmtId="0" fontId="32" fillId="0" borderId="21" xfId="0" applyFont="1" applyFill="1" applyBorder="1" applyAlignment="1" applyProtection="1">
      <alignment horizontal="center" vertical="top" wrapText="1"/>
      <protection/>
    </xf>
    <xf numFmtId="0" fontId="32" fillId="0" borderId="22" xfId="0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184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12" xfId="53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49" fontId="22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7" fillId="20" borderId="10" xfId="0" applyFont="1" applyFill="1" applyBorder="1" applyAlignment="1">
      <alignment vertical="top" wrapText="1"/>
    </xf>
    <xf numFmtId="0" fontId="26" fillId="0" borderId="0" xfId="0" applyFont="1" applyAlignment="1">
      <alignment vertical="top"/>
    </xf>
    <xf numFmtId="0" fontId="26" fillId="0" borderId="10" xfId="0" applyNumberFormat="1" applyFont="1" applyBorder="1" applyAlignment="1">
      <alignment/>
    </xf>
    <xf numFmtId="10" fontId="26" fillId="0" borderId="10" xfId="0" applyNumberFormat="1" applyFont="1" applyBorder="1" applyAlignment="1">
      <alignment/>
    </xf>
    <xf numFmtId="1" fontId="26" fillId="20" borderId="10" xfId="0" applyNumberFormat="1" applyFont="1" applyFill="1" applyBorder="1" applyAlignment="1">
      <alignment/>
    </xf>
    <xf numFmtId="9" fontId="26" fillId="20" borderId="10" xfId="59" applyFont="1" applyFill="1" applyBorder="1" applyAlignment="1">
      <alignment/>
    </xf>
    <xf numFmtId="9" fontId="26" fillId="20" borderId="10" xfId="59" applyFont="1" applyFill="1" applyBorder="1" applyAlignment="1">
      <alignment/>
    </xf>
    <xf numFmtId="9" fontId="27" fillId="20" borderId="10" xfId="59" applyFont="1" applyFill="1" applyBorder="1" applyAlignment="1">
      <alignment/>
    </xf>
    <xf numFmtId="9" fontId="26" fillId="0" borderId="0" xfId="59" applyFont="1" applyAlignment="1">
      <alignment/>
    </xf>
    <xf numFmtId="9" fontId="26" fillId="0" borderId="0" xfId="0" applyNumberFormat="1" applyFont="1" applyAlignment="1">
      <alignment/>
    </xf>
    <xf numFmtId="0" fontId="34" fillId="0" borderId="0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wrapText="1"/>
      <protection/>
    </xf>
    <xf numFmtId="0" fontId="34" fillId="0" borderId="0" xfId="0" applyFont="1" applyFill="1" applyBorder="1" applyAlignment="1" applyProtection="1">
      <alignment horizontal="left" wrapText="1"/>
      <protection/>
    </xf>
    <xf numFmtId="0" fontId="35" fillId="0" borderId="0" xfId="0" applyFont="1" applyFill="1" applyBorder="1" applyAlignment="1" applyProtection="1">
      <alignment horizontal="left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 vertical="center" wrapText="1"/>
      <protection/>
    </xf>
    <xf numFmtId="184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3" fontId="1" fillId="0" borderId="12" xfId="0" applyNumberFormat="1" applyFont="1" applyFill="1" applyBorder="1" applyAlignment="1" applyProtection="1">
      <alignment horizontal="center" vertical="center"/>
      <protection/>
    </xf>
    <xf numFmtId="49" fontId="31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27" xfId="0" applyFont="1" applyFill="1" applyBorder="1" applyAlignment="1" applyProtection="1">
      <alignment horizontal="left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41" fontId="1" fillId="0" borderId="17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49" fontId="1" fillId="0" borderId="26" xfId="0" applyNumberFormat="1" applyFont="1" applyFill="1" applyBorder="1" applyAlignment="1" applyProtection="1">
      <alignment horizontal="center" vertical="center"/>
      <protection/>
    </xf>
    <xf numFmtId="184" fontId="1" fillId="20" borderId="12" xfId="0" applyNumberFormat="1" applyFont="1" applyFill="1" applyBorder="1" applyAlignment="1" applyProtection="1">
      <alignment horizontal="center" vertical="center"/>
      <protection/>
    </xf>
    <xf numFmtId="184" fontId="1" fillId="20" borderId="18" xfId="0" applyNumberFormat="1" applyFont="1" applyFill="1" applyBorder="1" applyAlignment="1" applyProtection="1">
      <alignment horizontal="center" vertical="center"/>
      <protection/>
    </xf>
    <xf numFmtId="0" fontId="30" fillId="20" borderId="27" xfId="0" applyFont="1" applyFill="1" applyBorder="1" applyAlignment="1" applyProtection="1">
      <alignment horizontal="left"/>
      <protection/>
    </xf>
    <xf numFmtId="49" fontId="1" fillId="20" borderId="17" xfId="0" applyNumberFormat="1" applyFont="1" applyFill="1" applyBorder="1" applyAlignment="1" applyProtection="1">
      <alignment horizontal="center" vertical="center"/>
      <protection/>
    </xf>
    <xf numFmtId="41" fontId="1" fillId="20" borderId="17" xfId="0" applyNumberFormat="1" applyFont="1" applyFill="1" applyBorder="1" applyAlignment="1" applyProtection="1">
      <alignment horizontal="center" vertical="center"/>
      <protection/>
    </xf>
    <xf numFmtId="184" fontId="1" fillId="20" borderId="17" xfId="0" applyNumberFormat="1" applyFont="1" applyFill="1" applyBorder="1" applyAlignment="1" applyProtection="1">
      <alignment horizontal="center" vertical="center"/>
      <protection/>
    </xf>
    <xf numFmtId="49" fontId="1" fillId="20" borderId="12" xfId="0" applyNumberFormat="1" applyFont="1" applyFill="1" applyBorder="1" applyAlignment="1" applyProtection="1">
      <alignment horizontal="center" vertical="center"/>
      <protection/>
    </xf>
    <xf numFmtId="49" fontId="1" fillId="20" borderId="24" xfId="0" applyNumberFormat="1" applyFont="1" applyFill="1" applyBorder="1" applyAlignment="1" applyProtection="1">
      <alignment horizontal="center" vertical="center"/>
      <protection/>
    </xf>
    <xf numFmtId="49" fontId="1" fillId="20" borderId="18" xfId="0" applyNumberFormat="1" applyFont="1" applyFill="1" applyBorder="1" applyAlignment="1" applyProtection="1">
      <alignment horizontal="center" vertical="center"/>
      <protection/>
    </xf>
    <xf numFmtId="0" fontId="32" fillId="0" borderId="28" xfId="0" applyFont="1" applyFill="1" applyBorder="1" applyAlignment="1" applyProtection="1">
      <alignment horizontal="center" vertical="top" wrapText="1"/>
      <protection/>
    </xf>
    <xf numFmtId="49" fontId="1" fillId="20" borderId="25" xfId="0" applyNumberFormat="1" applyFont="1" applyFill="1" applyBorder="1" applyAlignment="1" applyProtection="1">
      <alignment horizontal="center" vertical="center"/>
      <protection/>
    </xf>
    <xf numFmtId="49" fontId="0" fillId="20" borderId="17" xfId="0" applyNumberFormat="1" applyFont="1" applyFill="1" applyBorder="1" applyAlignment="1" applyProtection="1">
      <alignment horizontal="left" vertical="center"/>
      <protection/>
    </xf>
    <xf numFmtId="49" fontId="13" fillId="20" borderId="12" xfId="53" applyNumberFormat="1" applyFont="1" applyFill="1" applyBorder="1" applyAlignment="1" applyProtection="1">
      <alignment horizontal="left" vertical="center"/>
      <protection/>
    </xf>
    <xf numFmtId="49" fontId="0" fillId="20" borderId="18" xfId="0" applyNumberFormat="1" applyFont="1" applyFill="1" applyBorder="1" applyAlignment="1" applyProtection="1">
      <alignment horizontal="left" vertical="center"/>
      <protection/>
    </xf>
    <xf numFmtId="0" fontId="30" fillId="0" borderId="29" xfId="0" applyFont="1" applyFill="1" applyBorder="1" applyAlignment="1" applyProtection="1">
      <alignment horizontal="left"/>
      <protection/>
    </xf>
    <xf numFmtId="0" fontId="30" fillId="0" borderId="30" xfId="0" applyFont="1" applyFill="1" applyBorder="1" applyAlignment="1" applyProtection="1">
      <alignment horizontal="left"/>
      <protection/>
    </xf>
    <xf numFmtId="0" fontId="30" fillId="0" borderId="31" xfId="0" applyFont="1" applyFill="1" applyBorder="1" applyAlignment="1" applyProtection="1">
      <alignment horizontal="left"/>
      <protection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3" fontId="1" fillId="20" borderId="12" xfId="0" applyNumberFormat="1" applyFont="1" applyFill="1" applyBorder="1" applyAlignment="1" applyProtection="1" quotePrefix="1">
      <alignment horizontal="center" vertical="center"/>
      <protection/>
    </xf>
    <xf numFmtId="49" fontId="31" fillId="0" borderId="32" xfId="0" applyNumberFormat="1" applyFont="1" applyFill="1" applyBorder="1" applyAlignment="1" applyProtection="1">
      <alignment horizontal="center" vertical="center" wrapText="1"/>
      <protection/>
    </xf>
    <xf numFmtId="0" fontId="26" fillId="0" borderId="33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26" fillId="0" borderId="32" xfId="0" applyFont="1" applyBorder="1" applyAlignment="1">
      <alignment horizontal="left"/>
    </xf>
    <xf numFmtId="0" fontId="26" fillId="24" borderId="33" xfId="0" applyFont="1" applyFill="1" applyBorder="1" applyAlignment="1">
      <alignment horizontal="center"/>
    </xf>
    <xf numFmtId="0" fontId="26" fillId="24" borderId="34" xfId="0" applyFont="1" applyFill="1" applyBorder="1" applyAlignment="1">
      <alignment horizontal="center"/>
    </xf>
    <xf numFmtId="0" fontId="26" fillId="24" borderId="32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7" fillId="26" borderId="35" xfId="0" applyFont="1" applyFill="1" applyBorder="1" applyAlignment="1">
      <alignment horizontal="center" wrapText="1"/>
    </xf>
    <xf numFmtId="0" fontId="27" fillId="26" borderId="36" xfId="0" applyFont="1" applyFill="1" applyBorder="1" applyAlignment="1">
      <alignment horizontal="center" wrapText="1"/>
    </xf>
    <xf numFmtId="0" fontId="27" fillId="26" borderId="37" xfId="0" applyFont="1" applyFill="1" applyBorder="1" applyAlignment="1">
      <alignment horizontal="center" wrapText="1"/>
    </xf>
    <xf numFmtId="0" fontId="24" fillId="0" borderId="10" xfId="0" applyFont="1" applyFill="1" applyBorder="1" applyAlignment="1" applyProtection="1">
      <alignment horizontal="left"/>
      <protection locked="0"/>
    </xf>
    <xf numFmtId="0" fontId="27" fillId="20" borderId="10" xfId="0" applyFont="1" applyFill="1" applyBorder="1" applyAlignment="1">
      <alignment horizontal="center" wrapText="1"/>
    </xf>
    <xf numFmtId="0" fontId="26" fillId="17" borderId="10" xfId="0" applyFont="1" applyFill="1" applyBorder="1" applyAlignment="1">
      <alignment horizontal="left"/>
    </xf>
    <xf numFmtId="0" fontId="27" fillId="20" borderId="11" xfId="0" applyFont="1" applyFill="1" applyBorder="1" applyAlignment="1">
      <alignment horizontal="center"/>
    </xf>
    <xf numFmtId="0" fontId="27" fillId="20" borderId="38" xfId="0" applyFont="1" applyFill="1" applyBorder="1" applyAlignment="1">
      <alignment horizontal="center"/>
    </xf>
    <xf numFmtId="0" fontId="24" fillId="24" borderId="10" xfId="0" applyFont="1" applyFill="1" applyBorder="1" applyAlignment="1" applyProtection="1">
      <alignment horizontal="left"/>
      <protection locked="0"/>
    </xf>
    <xf numFmtId="0" fontId="26" fillId="20" borderId="10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/>
    </xf>
    <xf numFmtId="49" fontId="32" fillId="0" borderId="39" xfId="0" applyNumberFormat="1" applyFont="1" applyFill="1" applyBorder="1" applyAlignment="1" applyProtection="1">
      <alignment horizontal="left" wrapText="1"/>
      <protection/>
    </xf>
    <xf numFmtId="49" fontId="32" fillId="0" borderId="40" xfId="0" applyNumberFormat="1" applyFont="1" applyFill="1" applyBorder="1" applyAlignment="1" applyProtection="1">
      <alignment horizontal="left" wrapText="1"/>
      <protection/>
    </xf>
    <xf numFmtId="0" fontId="33" fillId="0" borderId="41" xfId="0" applyFont="1" applyBorder="1" applyAlignment="1" applyProtection="1">
      <alignment wrapText="1"/>
      <protection/>
    </xf>
    <xf numFmtId="49" fontId="32" fillId="0" borderId="42" xfId="0" applyNumberFormat="1" applyFont="1" applyFill="1" applyBorder="1" applyAlignment="1" applyProtection="1">
      <alignment horizontal="center" vertical="top" wrapText="1"/>
      <protection/>
    </xf>
    <xf numFmtId="49" fontId="32" fillId="0" borderId="43" xfId="0" applyNumberFormat="1" applyFont="1" applyFill="1" applyBorder="1" applyAlignment="1" applyProtection="1">
      <alignment horizontal="center" vertical="top" wrapText="1"/>
      <protection/>
    </xf>
    <xf numFmtId="0" fontId="33" fillId="0" borderId="44" xfId="0" applyFont="1" applyBorder="1" applyAlignment="1" applyProtection="1">
      <alignment horizontal="center" vertical="top" wrapText="1"/>
      <protection/>
    </xf>
    <xf numFmtId="49" fontId="32" fillId="0" borderId="45" xfId="0" applyNumberFormat="1" applyFont="1" applyFill="1" applyBorder="1" applyAlignment="1" applyProtection="1">
      <alignment horizontal="center" vertical="top" wrapText="1"/>
      <protection/>
    </xf>
    <xf numFmtId="49" fontId="32" fillId="0" borderId="46" xfId="0" applyNumberFormat="1" applyFont="1" applyFill="1" applyBorder="1" applyAlignment="1" applyProtection="1">
      <alignment horizontal="center" vertical="top" wrapText="1"/>
      <protection/>
    </xf>
    <xf numFmtId="0" fontId="33" fillId="0" borderId="47" xfId="0" applyFont="1" applyBorder="1" applyAlignment="1" applyProtection="1">
      <alignment horizontal="center" vertical="top" wrapText="1"/>
      <protection/>
    </xf>
    <xf numFmtId="49" fontId="32" fillId="0" borderId="48" xfId="0" applyNumberFormat="1" applyFont="1" applyFill="1" applyBorder="1" applyAlignment="1" applyProtection="1">
      <alignment horizontal="center" vertical="top" wrapText="1"/>
      <protection/>
    </xf>
    <xf numFmtId="0" fontId="33" fillId="0" borderId="49" xfId="0" applyFont="1" applyBorder="1" applyAlignment="1" applyProtection="1">
      <alignment horizontal="center" vertical="top" wrapText="1"/>
      <protection/>
    </xf>
    <xf numFmtId="49" fontId="32" fillId="0" borderId="50" xfId="0" applyNumberFormat="1" applyFont="1" applyFill="1" applyBorder="1" applyAlignment="1" applyProtection="1">
      <alignment horizontal="center" vertical="top" wrapText="1"/>
      <protection/>
    </xf>
    <xf numFmtId="49" fontId="32" fillId="0" borderId="51" xfId="0" applyNumberFormat="1" applyFont="1" applyFill="1" applyBorder="1" applyAlignment="1" applyProtection="1">
      <alignment horizontal="center" vertical="top" wrapText="1"/>
      <protection/>
    </xf>
    <xf numFmtId="49" fontId="32" fillId="0" borderId="47" xfId="0" applyNumberFormat="1" applyFont="1" applyFill="1" applyBorder="1" applyAlignment="1" applyProtection="1">
      <alignment horizontal="center" vertical="top" wrapText="1"/>
      <protection/>
    </xf>
    <xf numFmtId="49" fontId="22" fillId="0" borderId="45" xfId="0" applyNumberFormat="1" applyFont="1" applyFill="1" applyBorder="1" applyAlignment="1" applyProtection="1">
      <alignment horizontal="center" vertical="top" wrapText="1"/>
      <protection/>
    </xf>
    <xf numFmtId="49" fontId="22" fillId="0" borderId="46" xfId="0" applyNumberFormat="1" applyFont="1" applyFill="1" applyBorder="1" applyAlignment="1" applyProtection="1">
      <alignment horizontal="center" vertical="top" wrapText="1"/>
      <protection/>
    </xf>
    <xf numFmtId="0" fontId="0" fillId="0" borderId="47" xfId="0" applyFont="1" applyBorder="1" applyAlignment="1" applyProtection="1">
      <alignment horizontal="center" vertical="top" wrapText="1"/>
      <protection/>
    </xf>
    <xf numFmtId="49" fontId="22" fillId="0" borderId="52" xfId="0" applyNumberFormat="1" applyFont="1" applyFill="1" applyBorder="1" applyAlignment="1" applyProtection="1">
      <alignment horizontal="center" vertical="top" wrapText="1"/>
      <protection/>
    </xf>
    <xf numFmtId="49" fontId="22" fillId="0" borderId="53" xfId="0" applyNumberFormat="1" applyFont="1" applyFill="1" applyBorder="1" applyAlignment="1" applyProtection="1">
      <alignment horizontal="center" vertical="top" wrapText="1"/>
      <protection/>
    </xf>
    <xf numFmtId="0" fontId="0" fillId="0" borderId="54" xfId="0" applyFont="1" applyBorder="1" applyAlignment="1" applyProtection="1">
      <alignment horizontal="center" vertical="top" wrapText="1"/>
      <protection/>
    </xf>
    <xf numFmtId="49" fontId="32" fillId="0" borderId="55" xfId="0" applyNumberFormat="1" applyFont="1" applyFill="1" applyBorder="1" applyAlignment="1" applyProtection="1">
      <alignment horizontal="center" vertical="top" wrapText="1"/>
      <protection/>
    </xf>
    <xf numFmtId="0" fontId="33" fillId="0" borderId="56" xfId="0" applyFont="1" applyBorder="1" applyAlignment="1" applyProtection="1">
      <alignment horizontal="center" vertical="top" wrapText="1"/>
      <protection/>
    </xf>
    <xf numFmtId="0" fontId="32" fillId="0" borderId="57" xfId="0" applyFont="1" applyFill="1" applyBorder="1" applyAlignment="1" applyProtection="1">
      <alignment horizontal="center" vertical="top" wrapText="1"/>
      <protection/>
    </xf>
    <xf numFmtId="0" fontId="33" fillId="0" borderId="58" xfId="0" applyFont="1" applyBorder="1" applyAlignment="1" applyProtection="1">
      <alignment vertical="top" wrapText="1"/>
      <protection/>
    </xf>
    <xf numFmtId="0" fontId="33" fillId="0" borderId="59" xfId="0" applyFont="1" applyBorder="1" applyAlignment="1" applyProtection="1">
      <alignment vertical="top" wrapText="1"/>
      <protection/>
    </xf>
    <xf numFmtId="49" fontId="32" fillId="0" borderId="60" xfId="0" applyNumberFormat="1" applyFont="1" applyFill="1" applyBorder="1" applyAlignment="1" applyProtection="1">
      <alignment horizontal="center" vertical="top" wrapText="1"/>
      <protection/>
    </xf>
    <xf numFmtId="0" fontId="33" fillId="0" borderId="51" xfId="0" applyFont="1" applyBorder="1" applyAlignment="1" applyProtection="1">
      <alignment horizontal="center" vertical="top" wrapText="1"/>
      <protection/>
    </xf>
    <xf numFmtId="49" fontId="32" fillId="0" borderId="52" xfId="0" applyNumberFormat="1" applyFont="1" applyFill="1" applyBorder="1" applyAlignment="1" applyProtection="1">
      <alignment horizontal="center" vertical="top" wrapText="1"/>
      <protection/>
    </xf>
    <xf numFmtId="49" fontId="32" fillId="0" borderId="53" xfId="0" applyNumberFormat="1" applyFont="1" applyFill="1" applyBorder="1" applyAlignment="1" applyProtection="1">
      <alignment horizontal="center" vertical="top" wrapText="1"/>
      <protection/>
    </xf>
    <xf numFmtId="0" fontId="33" fillId="0" borderId="54" xfId="0" applyFont="1" applyBorder="1" applyAlignment="1" applyProtection="1">
      <alignment horizontal="center" vertical="top" wrapText="1"/>
      <protection/>
    </xf>
    <xf numFmtId="0" fontId="32" fillId="0" borderId="61" xfId="0" applyFont="1" applyFill="1" applyBorder="1" applyAlignment="1" applyProtection="1">
      <alignment horizontal="center" vertical="top" wrapText="1"/>
      <protection/>
    </xf>
    <xf numFmtId="0" fontId="32" fillId="0" borderId="24" xfId="0" applyFont="1" applyFill="1" applyBorder="1" applyAlignment="1" applyProtection="1">
      <alignment horizontal="center" vertical="top" wrapText="1"/>
      <protection/>
    </xf>
    <xf numFmtId="0" fontId="32" fillId="0" borderId="62" xfId="0" applyFont="1" applyFill="1" applyBorder="1" applyAlignment="1" applyProtection="1">
      <alignment horizontal="center" vertical="top" wrapText="1"/>
      <protection/>
    </xf>
    <xf numFmtId="0" fontId="32" fillId="0" borderId="17" xfId="0" applyFont="1" applyFill="1" applyBorder="1" applyAlignment="1" applyProtection="1">
      <alignment horizontal="center" vertical="top" wrapText="1"/>
      <protection/>
    </xf>
    <xf numFmtId="49" fontId="32" fillId="0" borderId="56" xfId="0" applyNumberFormat="1" applyFont="1" applyFill="1" applyBorder="1" applyAlignment="1" applyProtection="1">
      <alignment horizontal="center" vertical="top" wrapText="1"/>
      <protection/>
    </xf>
    <xf numFmtId="49" fontId="32" fillId="0" borderId="63" xfId="0" applyNumberFormat="1" applyFont="1" applyFill="1" applyBorder="1" applyAlignment="1" applyProtection="1">
      <alignment horizontal="center" vertical="top" wrapText="1"/>
      <protection/>
    </xf>
    <xf numFmtId="0" fontId="23" fillId="0" borderId="64" xfId="0" applyFont="1" applyFill="1" applyBorder="1" applyAlignment="1" applyProtection="1">
      <alignment horizontal="left" vertical="center" wrapText="1"/>
      <protection/>
    </xf>
    <xf numFmtId="0" fontId="23" fillId="0" borderId="64" xfId="0" applyFont="1" applyFill="1" applyBorder="1" applyAlignment="1" applyProtection="1">
      <alignment horizontal="left" wrapText="1"/>
      <protection/>
    </xf>
    <xf numFmtId="0" fontId="23" fillId="0" borderId="64" xfId="0" applyFont="1" applyFill="1" applyBorder="1" applyAlignment="1" applyProtection="1">
      <alignment wrapText="1"/>
      <protection/>
    </xf>
    <xf numFmtId="0" fontId="33" fillId="0" borderId="65" xfId="0" applyFont="1" applyBorder="1" applyAlignment="1" applyProtection="1">
      <alignment horizontal="center" vertical="top" wrapText="1"/>
      <protection/>
    </xf>
    <xf numFmtId="49" fontId="32" fillId="0" borderId="66" xfId="0" applyNumberFormat="1" applyFont="1" applyFill="1" applyBorder="1" applyAlignment="1" applyProtection="1">
      <alignment horizontal="center" vertical="top" wrapText="1"/>
      <protection/>
    </xf>
    <xf numFmtId="0" fontId="33" fillId="0" borderId="47" xfId="0" applyFont="1" applyFill="1" applyBorder="1" applyAlignment="1" applyProtection="1">
      <alignment horizontal="center" vertical="top" wrapText="1"/>
      <protection/>
    </xf>
    <xf numFmtId="0" fontId="21" fillId="0" borderId="0" xfId="0" applyFont="1" applyAlignment="1" applyProtection="1">
      <alignment horizontal="right" vertical="center"/>
      <protection/>
    </xf>
    <xf numFmtId="49" fontId="22" fillId="0" borderId="50" xfId="0" applyNumberFormat="1" applyFont="1" applyFill="1" applyBorder="1" applyAlignment="1" applyProtection="1">
      <alignment horizontal="center" vertical="top" wrapText="1"/>
      <protection/>
    </xf>
    <xf numFmtId="49" fontId="22" fillId="0" borderId="60" xfId="0" applyNumberFormat="1" applyFont="1" applyFill="1" applyBorder="1" applyAlignment="1" applyProtection="1">
      <alignment horizontal="center" vertical="top" wrapText="1"/>
      <protection/>
    </xf>
    <xf numFmtId="0" fontId="0" fillId="0" borderId="51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lmahloko@solplaatje.org.za%20%20(053%208306%20500)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22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140625" style="1" bestFit="1" customWidth="1"/>
    <col min="2" max="2" width="7.7109375" style="1" bestFit="1" customWidth="1"/>
    <col min="3" max="3" width="15.00390625" style="1" customWidth="1"/>
    <col min="4" max="4" width="14.8515625" style="1" customWidth="1"/>
    <col min="5" max="6" width="12.7109375" style="1" customWidth="1"/>
    <col min="7" max="14" width="9.140625" style="1" customWidth="1"/>
    <col min="15" max="16" width="13.140625" style="1" customWidth="1"/>
    <col min="17" max="16384" width="9.140625" style="1" customWidth="1"/>
  </cols>
  <sheetData>
    <row r="1" spans="1:16" ht="33.75" customHeight="1">
      <c r="A1" s="9" t="s">
        <v>170</v>
      </c>
      <c r="B1" s="9" t="s">
        <v>164</v>
      </c>
      <c r="C1" s="9" t="s">
        <v>166</v>
      </c>
      <c r="D1" s="9" t="s">
        <v>167</v>
      </c>
      <c r="E1" s="9" t="s">
        <v>165</v>
      </c>
      <c r="F1" s="9" t="s">
        <v>169</v>
      </c>
      <c r="G1" s="128" t="s">
        <v>171</v>
      </c>
      <c r="H1" s="128"/>
      <c r="I1" s="128"/>
      <c r="J1" s="128"/>
      <c r="K1" s="128"/>
      <c r="L1" s="128"/>
      <c r="M1" s="128"/>
      <c r="N1" s="128"/>
      <c r="O1" s="128"/>
      <c r="P1" s="128"/>
    </row>
    <row r="2" spans="1:16" ht="12.75">
      <c r="A2" s="2">
        <v>1</v>
      </c>
      <c r="B2" s="2" t="s">
        <v>155</v>
      </c>
      <c r="C2" s="2">
        <v>32</v>
      </c>
      <c r="D2" s="2">
        <f>NC!C39+NC!D39</f>
        <v>32</v>
      </c>
      <c r="E2" s="2">
        <f>C2-D2</f>
        <v>0</v>
      </c>
      <c r="F2" s="4">
        <f>E2/C2</f>
        <v>0</v>
      </c>
      <c r="G2" s="117" t="s">
        <v>172</v>
      </c>
      <c r="H2" s="118"/>
      <c r="I2" s="118"/>
      <c r="J2" s="118"/>
      <c r="K2" s="118"/>
      <c r="L2" s="118"/>
      <c r="M2" s="118"/>
      <c r="N2" s="118"/>
      <c r="O2" s="118"/>
      <c r="P2" s="119"/>
    </row>
    <row r="3" spans="1:16" ht="12.75">
      <c r="A3" s="2">
        <v>2</v>
      </c>
      <c r="B3" s="2" t="s">
        <v>157</v>
      </c>
      <c r="C3" s="2">
        <v>25</v>
      </c>
      <c r="D3" s="2" t="e">
        <f>#REF!+#REF!</f>
        <v>#REF!</v>
      </c>
      <c r="E3" s="2" t="e">
        <f aca="true" t="shared" si="0" ref="E3:E8">C3-D3</f>
        <v>#REF!</v>
      </c>
      <c r="F3" s="4" t="e">
        <f aca="true" t="shared" si="1" ref="F3:F11">E3/C3</f>
        <v>#REF!</v>
      </c>
      <c r="G3" s="117" t="s">
        <v>172</v>
      </c>
      <c r="H3" s="118"/>
      <c r="I3" s="118"/>
      <c r="J3" s="118"/>
      <c r="K3" s="118"/>
      <c r="L3" s="118"/>
      <c r="M3" s="118"/>
      <c r="N3" s="118"/>
      <c r="O3" s="118"/>
      <c r="P3" s="119"/>
    </row>
    <row r="4" spans="1:16" ht="12.75">
      <c r="A4" s="2">
        <v>3</v>
      </c>
      <c r="B4" s="2" t="s">
        <v>158</v>
      </c>
      <c r="C4" s="2">
        <v>30</v>
      </c>
      <c r="D4" s="2" t="e">
        <f>#REF!+#REF!</f>
        <v>#REF!</v>
      </c>
      <c r="E4" s="2" t="e">
        <f t="shared" si="0"/>
        <v>#REF!</v>
      </c>
      <c r="F4" s="4" t="e">
        <f t="shared" si="1"/>
        <v>#REF!</v>
      </c>
      <c r="G4" s="117" t="s">
        <v>172</v>
      </c>
      <c r="H4" s="118"/>
      <c r="I4" s="118"/>
      <c r="J4" s="118"/>
      <c r="K4" s="118"/>
      <c r="L4" s="118"/>
      <c r="M4" s="118"/>
      <c r="N4" s="118"/>
      <c r="O4" s="118"/>
      <c r="P4" s="119"/>
    </row>
    <row r="5" spans="1:16" ht="12.75">
      <c r="A5" s="2">
        <v>4</v>
      </c>
      <c r="B5" s="2" t="s">
        <v>159</v>
      </c>
      <c r="C5" s="2">
        <v>21</v>
      </c>
      <c r="D5" s="6" t="e">
        <f>#REF!+#REF!</f>
        <v>#REF!</v>
      </c>
      <c r="E5" s="6" t="e">
        <f>C5-D5</f>
        <v>#REF!</v>
      </c>
      <c r="F5" s="4" t="e">
        <f t="shared" si="1"/>
        <v>#REF!</v>
      </c>
      <c r="G5" s="117" t="s">
        <v>172</v>
      </c>
      <c r="H5" s="118"/>
      <c r="I5" s="118"/>
      <c r="J5" s="118"/>
      <c r="K5" s="118"/>
      <c r="L5" s="118"/>
      <c r="M5" s="118"/>
      <c r="N5" s="118"/>
      <c r="O5" s="118"/>
      <c r="P5" s="119"/>
    </row>
    <row r="6" spans="1:16" ht="12.75">
      <c r="A6" s="2">
        <v>5</v>
      </c>
      <c r="B6" s="2" t="s">
        <v>160</v>
      </c>
      <c r="C6" s="2">
        <v>61</v>
      </c>
      <c r="D6" s="2" t="e">
        <f>#REF!+#REF!-49</f>
        <v>#REF!</v>
      </c>
      <c r="E6" s="2">
        <v>0</v>
      </c>
      <c r="F6" s="4">
        <f t="shared" si="1"/>
        <v>0</v>
      </c>
      <c r="G6" s="117" t="s">
        <v>172</v>
      </c>
      <c r="H6" s="118"/>
      <c r="I6" s="118"/>
      <c r="J6" s="118"/>
      <c r="K6" s="118"/>
      <c r="L6" s="118"/>
      <c r="M6" s="118"/>
      <c r="N6" s="118"/>
      <c r="O6" s="118"/>
      <c r="P6" s="119"/>
    </row>
    <row r="7" spans="1:16" ht="12.75">
      <c r="A7" s="2">
        <v>6</v>
      </c>
      <c r="B7" s="2" t="s">
        <v>161</v>
      </c>
      <c r="C7" s="2">
        <v>14</v>
      </c>
      <c r="D7" s="2" t="e">
        <f>#REF!+#REF!-1</f>
        <v>#REF!</v>
      </c>
      <c r="E7" s="2" t="e">
        <f>C7-D7-1</f>
        <v>#REF!</v>
      </c>
      <c r="F7" s="4" t="e">
        <f t="shared" si="1"/>
        <v>#REF!</v>
      </c>
      <c r="G7" s="117" t="s">
        <v>172</v>
      </c>
      <c r="H7" s="118"/>
      <c r="I7" s="118"/>
      <c r="J7" s="118"/>
      <c r="K7" s="118"/>
      <c r="L7" s="118"/>
      <c r="M7" s="118"/>
      <c r="N7" s="118"/>
      <c r="O7" s="118"/>
      <c r="P7" s="119"/>
    </row>
    <row r="8" spans="1:16" ht="12.75">
      <c r="A8" s="2">
        <v>7</v>
      </c>
      <c r="B8" s="2" t="s">
        <v>162</v>
      </c>
      <c r="C8" s="2">
        <v>45</v>
      </c>
      <c r="D8" s="2" t="e">
        <f>#REF!+#REF!</f>
        <v>#REF!</v>
      </c>
      <c r="E8" s="2" t="e">
        <f t="shared" si="0"/>
        <v>#REF!</v>
      </c>
      <c r="F8" s="4" t="e">
        <f t="shared" si="1"/>
        <v>#REF!</v>
      </c>
      <c r="G8" s="117" t="s">
        <v>172</v>
      </c>
      <c r="H8" s="118"/>
      <c r="I8" s="118"/>
      <c r="J8" s="118"/>
      <c r="K8" s="118"/>
      <c r="L8" s="118"/>
      <c r="M8" s="118"/>
      <c r="N8" s="118"/>
      <c r="O8" s="118"/>
      <c r="P8" s="119"/>
    </row>
    <row r="9" spans="1:16" ht="12.75">
      <c r="A9" s="2">
        <v>8</v>
      </c>
      <c r="B9" s="2" t="s">
        <v>163</v>
      </c>
      <c r="C9" s="2">
        <v>30</v>
      </c>
      <c r="D9" s="2" t="e">
        <f>#REF!+#REF!-7</f>
        <v>#REF!</v>
      </c>
      <c r="E9" s="2" t="e">
        <f>C9-D9-1-1-1</f>
        <v>#REF!</v>
      </c>
      <c r="F9" s="4" t="e">
        <f t="shared" si="1"/>
        <v>#REF!</v>
      </c>
      <c r="G9" s="129" t="s">
        <v>176</v>
      </c>
      <c r="H9" s="129"/>
      <c r="I9" s="129"/>
      <c r="J9" s="129"/>
      <c r="K9" s="129"/>
      <c r="L9" s="129"/>
      <c r="M9" s="129"/>
      <c r="N9" s="129"/>
      <c r="O9" s="129"/>
      <c r="P9" s="129"/>
    </row>
    <row r="10" spans="1:16" ht="12.75">
      <c r="A10" s="2">
        <v>9</v>
      </c>
      <c r="B10" s="2" t="s">
        <v>156</v>
      </c>
      <c r="C10" s="2">
        <v>25</v>
      </c>
      <c r="D10" s="2" t="e">
        <f>#REF!+#REF!-4</f>
        <v>#REF!</v>
      </c>
      <c r="E10" s="2" t="e">
        <f>C10-D10-4</f>
        <v>#REF!</v>
      </c>
      <c r="F10" s="4" t="e">
        <f t="shared" si="1"/>
        <v>#REF!</v>
      </c>
      <c r="G10" s="117" t="s">
        <v>172</v>
      </c>
      <c r="H10" s="118"/>
      <c r="I10" s="118"/>
      <c r="J10" s="118"/>
      <c r="K10" s="118"/>
      <c r="L10" s="118"/>
      <c r="M10" s="118"/>
      <c r="N10" s="118"/>
      <c r="O10" s="118"/>
      <c r="P10" s="119"/>
    </row>
    <row r="11" spans="1:16" ht="12.75">
      <c r="A11" s="3"/>
      <c r="B11" s="3" t="s">
        <v>168</v>
      </c>
      <c r="C11" s="3">
        <f>SUM(C2:C10)</f>
        <v>283</v>
      </c>
      <c r="D11" s="3" t="e">
        <f>SUM(D2:D10)</f>
        <v>#REF!</v>
      </c>
      <c r="E11" s="3" t="e">
        <f>SUM(E2:E10)</f>
        <v>#REF!</v>
      </c>
      <c r="F11" s="5" t="e">
        <f t="shared" si="1"/>
        <v>#REF!</v>
      </c>
      <c r="G11" s="120"/>
      <c r="H11" s="121"/>
      <c r="I11" s="121"/>
      <c r="J11" s="121"/>
      <c r="K11" s="121"/>
      <c r="L11" s="121"/>
      <c r="M11" s="121"/>
      <c r="N11" s="121"/>
      <c r="O11" s="121"/>
      <c r="P11" s="122"/>
    </row>
    <row r="14" ht="13.5" thickBot="1"/>
    <row r="15" spans="2:7" ht="27.75" customHeight="1" thickBot="1">
      <c r="B15" s="124" t="s">
        <v>173</v>
      </c>
      <c r="C15" s="125"/>
      <c r="D15" s="126"/>
      <c r="E15" s="8"/>
      <c r="F15" s="8"/>
      <c r="G15" s="8"/>
    </row>
    <row r="16" spans="2:4" ht="12.75">
      <c r="B16" s="123" t="str">
        <f>B9</f>
        <v>LP</v>
      </c>
      <c r="C16" s="127" t="s">
        <v>23</v>
      </c>
      <c r="D16" s="127"/>
    </row>
    <row r="17" spans="2:4" ht="12.75">
      <c r="B17" s="123"/>
      <c r="C17" s="127" t="s">
        <v>24</v>
      </c>
      <c r="D17" s="127"/>
    </row>
    <row r="18" spans="2:4" ht="12.75">
      <c r="B18" s="123"/>
      <c r="C18" s="127" t="s">
        <v>25</v>
      </c>
      <c r="D18" s="127"/>
    </row>
    <row r="19" spans="2:4" ht="12.75">
      <c r="B19" s="123"/>
      <c r="C19" s="127" t="s">
        <v>26</v>
      </c>
      <c r="D19" s="127"/>
    </row>
    <row r="20" spans="2:4" ht="12.75">
      <c r="B20" s="123"/>
      <c r="C20" s="127"/>
      <c r="D20" s="127"/>
    </row>
    <row r="21" spans="2:4" ht="12.75">
      <c r="B21" s="123"/>
      <c r="C21" s="132"/>
      <c r="D21" s="132"/>
    </row>
    <row r="22" spans="1:4" ht="13.5" thickBot="1">
      <c r="A22" s="1">
        <f>+A21</f>
        <v>0</v>
      </c>
      <c r="B22" s="7" t="s">
        <v>174</v>
      </c>
      <c r="C22" s="130">
        <f>COUNTA(C16:C21)</f>
        <v>4</v>
      </c>
      <c r="D22" s="131"/>
    </row>
  </sheetData>
  <sheetProtection password="F954" sheet="1" objects="1" scenarios="1"/>
  <mergeCells count="20">
    <mergeCell ref="C22:D22"/>
    <mergeCell ref="C16:D16"/>
    <mergeCell ref="C19:D19"/>
    <mergeCell ref="C20:D20"/>
    <mergeCell ref="C21:D21"/>
    <mergeCell ref="G1:P1"/>
    <mergeCell ref="G9:P9"/>
    <mergeCell ref="G2:P2"/>
    <mergeCell ref="G3:P3"/>
    <mergeCell ref="G5:P5"/>
    <mergeCell ref="G4:P4"/>
    <mergeCell ref="G6:P6"/>
    <mergeCell ref="G7:P7"/>
    <mergeCell ref="G8:P8"/>
    <mergeCell ref="G10:P10"/>
    <mergeCell ref="G11:P11"/>
    <mergeCell ref="B16:B21"/>
    <mergeCell ref="B15:D15"/>
    <mergeCell ref="C17:D17"/>
    <mergeCell ref="C18:D18"/>
  </mergeCells>
  <conditionalFormatting sqref="C22">
    <cfRule type="cellIs" priority="1" dxfId="34" operator="notEqual" stopIfTrue="1">
      <formula>$E$11</formula>
    </cfRule>
  </conditionalFormatting>
  <conditionalFormatting sqref="E2:E10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E3" sqref="E3"/>
    </sheetView>
  </sheetViews>
  <sheetFormatPr defaultColWidth="9.140625" defaultRowHeight="12.75"/>
  <cols>
    <col min="1" max="1" width="2.7109375" style="1" bestFit="1" customWidth="1"/>
    <col min="2" max="2" width="7.7109375" style="1" bestFit="1" customWidth="1"/>
    <col min="3" max="3" width="20.7109375" style="1" customWidth="1"/>
    <col min="4" max="4" width="15.7109375" style="1" customWidth="1"/>
    <col min="5" max="5" width="5.8515625" style="1" bestFit="1" customWidth="1"/>
    <col min="6" max="6" width="8.28125" style="1" bestFit="1" customWidth="1"/>
    <col min="7" max="7" width="19.140625" style="1" customWidth="1"/>
    <col min="8" max="9" width="10.7109375" style="1" customWidth="1"/>
    <col min="10" max="10" width="2.7109375" style="1" bestFit="1" customWidth="1"/>
    <col min="11" max="11" width="7.7109375" style="1" bestFit="1" customWidth="1"/>
    <col min="12" max="12" width="20.7109375" style="1" customWidth="1"/>
    <col min="13" max="13" width="36.57421875" style="1" customWidth="1"/>
    <col min="14" max="14" width="35.28125" style="1" bestFit="1" customWidth="1"/>
    <col min="15" max="16" width="33.8515625" style="1" bestFit="1" customWidth="1"/>
    <col min="17" max="16384" width="9.140625" style="1" customWidth="1"/>
  </cols>
  <sheetData>
    <row r="1" spans="1:16" ht="38.25">
      <c r="A1" s="60" t="s">
        <v>170</v>
      </c>
      <c r="B1" s="60" t="s">
        <v>164</v>
      </c>
      <c r="C1" s="60" t="s">
        <v>183</v>
      </c>
      <c r="D1" s="60" t="s">
        <v>184</v>
      </c>
      <c r="E1" s="60" t="s">
        <v>185</v>
      </c>
      <c r="F1" s="60" t="s">
        <v>186</v>
      </c>
      <c r="G1" s="60" t="s">
        <v>187</v>
      </c>
      <c r="H1" s="61"/>
      <c r="I1" s="61"/>
      <c r="J1" s="60" t="s">
        <v>170</v>
      </c>
      <c r="K1" s="60" t="s">
        <v>164</v>
      </c>
      <c r="L1" s="60" t="s">
        <v>188</v>
      </c>
      <c r="M1" s="60" t="s">
        <v>189</v>
      </c>
      <c r="N1" s="60" t="s">
        <v>177</v>
      </c>
      <c r="O1" s="60" t="s">
        <v>190</v>
      </c>
      <c r="P1" s="60" t="s">
        <v>191</v>
      </c>
    </row>
    <row r="2" spans="1:16" ht="12.75">
      <c r="A2" s="2">
        <v>1</v>
      </c>
      <c r="B2" s="2" t="s">
        <v>162</v>
      </c>
      <c r="C2" s="62">
        <v>45</v>
      </c>
      <c r="D2" s="2" t="e">
        <f>#REF!</f>
        <v>#REF!</v>
      </c>
      <c r="E2" s="4" t="e">
        <f aca="true" t="shared" si="0" ref="E2:E11">D2/C2</f>
        <v>#REF!</v>
      </c>
      <c r="F2" s="4">
        <f>38/C2</f>
        <v>0.8444444444444444</v>
      </c>
      <c r="G2" s="63" t="e">
        <f aca="true" t="shared" si="1" ref="G2:G11">E2-F2</f>
        <v>#REF!</v>
      </c>
      <c r="J2" s="2">
        <v>1</v>
      </c>
      <c r="K2" s="2" t="s">
        <v>162</v>
      </c>
      <c r="L2" s="4" t="e">
        <f>#REF!/C2</f>
        <v>#REF!</v>
      </c>
      <c r="M2" s="4" t="e">
        <f>#REF!/C2</f>
        <v>#REF!</v>
      </c>
      <c r="N2" s="4" t="e">
        <f>#REF!/C2</f>
        <v>#REF!</v>
      </c>
      <c r="O2" s="4" t="e">
        <f>#REF!/C2</f>
        <v>#REF!</v>
      </c>
      <c r="P2" s="4" t="e">
        <f>#REF!/C2</f>
        <v>#REF!</v>
      </c>
    </row>
    <row r="3" spans="1:16" ht="12.75">
      <c r="A3" s="2">
        <v>2</v>
      </c>
      <c r="B3" s="2" t="s">
        <v>156</v>
      </c>
      <c r="C3" s="2">
        <v>25</v>
      </c>
      <c r="D3" s="2" t="e">
        <f>#REF!</f>
        <v>#REF!</v>
      </c>
      <c r="E3" s="4" t="e">
        <f t="shared" si="0"/>
        <v>#REF!</v>
      </c>
      <c r="F3" s="4">
        <f>14/C3</f>
        <v>0.56</v>
      </c>
      <c r="G3" s="63" t="e">
        <f t="shared" si="1"/>
        <v>#REF!</v>
      </c>
      <c r="J3" s="2">
        <v>2</v>
      </c>
      <c r="K3" s="2" t="s">
        <v>156</v>
      </c>
      <c r="L3" s="4" t="e">
        <f>#REF!/C3</f>
        <v>#REF!</v>
      </c>
      <c r="M3" s="4" t="e">
        <f>#REF!/Summary!C3</f>
        <v>#REF!</v>
      </c>
      <c r="N3" s="4" t="e">
        <f>#REF!/C3</f>
        <v>#REF!</v>
      </c>
      <c r="O3" s="4" t="e">
        <f>#REF!/C3</f>
        <v>#REF!</v>
      </c>
      <c r="P3" s="4" t="e">
        <f>#REF!/C3</f>
        <v>#REF!</v>
      </c>
    </row>
    <row r="4" spans="1:16" ht="12.75">
      <c r="A4" s="2">
        <v>3</v>
      </c>
      <c r="B4" s="2" t="s">
        <v>161</v>
      </c>
      <c r="C4" s="2">
        <v>14</v>
      </c>
      <c r="D4" s="2" t="e">
        <f>#REF!</f>
        <v>#REF!</v>
      </c>
      <c r="E4" s="4" t="e">
        <f t="shared" si="0"/>
        <v>#REF!</v>
      </c>
      <c r="F4" s="4">
        <f>C4/14</f>
        <v>1</v>
      </c>
      <c r="G4" s="63" t="e">
        <f t="shared" si="1"/>
        <v>#REF!</v>
      </c>
      <c r="J4" s="2">
        <v>3</v>
      </c>
      <c r="K4" s="2" t="s">
        <v>161</v>
      </c>
      <c r="L4" s="4" t="e">
        <f>#REF!/C4</f>
        <v>#REF!</v>
      </c>
      <c r="M4" s="4" t="e">
        <f>#REF!/Summary!C4</f>
        <v>#REF!</v>
      </c>
      <c r="N4" s="4" t="e">
        <f>#REF!/C4</f>
        <v>#REF!</v>
      </c>
      <c r="O4" s="4" t="e">
        <f>#REF!/C4</f>
        <v>#REF!</v>
      </c>
      <c r="P4" s="4" t="e">
        <f>#REF!/C4</f>
        <v>#REF!</v>
      </c>
    </row>
    <row r="5" spans="1:16" ht="12.75">
      <c r="A5" s="2">
        <v>4</v>
      </c>
      <c r="B5" s="2" t="s">
        <v>160</v>
      </c>
      <c r="C5" s="2">
        <v>61</v>
      </c>
      <c r="D5" s="2" t="e">
        <f>#REF!</f>
        <v>#REF!</v>
      </c>
      <c r="E5" s="4" t="e">
        <f t="shared" si="0"/>
        <v>#REF!</v>
      </c>
      <c r="F5" s="4">
        <f>50/C5</f>
        <v>0.819672131147541</v>
      </c>
      <c r="G5" s="63" t="e">
        <f t="shared" si="1"/>
        <v>#REF!</v>
      </c>
      <c r="J5" s="2">
        <v>4</v>
      </c>
      <c r="K5" s="2" t="s">
        <v>160</v>
      </c>
      <c r="L5" s="4" t="e">
        <f>#REF!/C5</f>
        <v>#REF!</v>
      </c>
      <c r="M5" s="4" t="e">
        <f>#REF!/Summary!C5</f>
        <v>#REF!</v>
      </c>
      <c r="N5" s="4" t="e">
        <f>#REF!/C5</f>
        <v>#REF!</v>
      </c>
      <c r="O5" s="4" t="e">
        <f>#REF!/C5</f>
        <v>#REF!</v>
      </c>
      <c r="P5" s="4" t="e">
        <f>#REF!/C5</f>
        <v>#REF!</v>
      </c>
    </row>
    <row r="6" spans="1:16" ht="12.75">
      <c r="A6" s="2">
        <v>5</v>
      </c>
      <c r="B6" s="2" t="s">
        <v>163</v>
      </c>
      <c r="C6" s="2">
        <v>30</v>
      </c>
      <c r="D6" s="2" t="e">
        <f>#REF!</f>
        <v>#REF!</v>
      </c>
      <c r="E6" s="4" t="e">
        <f t="shared" si="0"/>
        <v>#REF!</v>
      </c>
      <c r="F6" s="4">
        <f>25/C6</f>
        <v>0.8333333333333334</v>
      </c>
      <c r="G6" s="63" t="e">
        <f t="shared" si="1"/>
        <v>#REF!</v>
      </c>
      <c r="J6" s="2">
        <v>5</v>
      </c>
      <c r="K6" s="2" t="s">
        <v>163</v>
      </c>
      <c r="L6" s="4" t="e">
        <f>#REF!/C6</f>
        <v>#REF!</v>
      </c>
      <c r="M6" s="4" t="e">
        <f>#REF!/Summary!C6</f>
        <v>#REF!</v>
      </c>
      <c r="N6" s="4" t="e">
        <f>#REF!/C6</f>
        <v>#REF!</v>
      </c>
      <c r="O6" s="4" t="e">
        <f>#REF!/C6</f>
        <v>#REF!</v>
      </c>
      <c r="P6" s="4" t="e">
        <f>#REF!/C6</f>
        <v>#REF!</v>
      </c>
    </row>
    <row r="7" spans="1:16" ht="12.75">
      <c r="A7" s="2">
        <v>6</v>
      </c>
      <c r="B7" s="2" t="s">
        <v>159</v>
      </c>
      <c r="C7" s="2">
        <v>21</v>
      </c>
      <c r="D7" s="6" t="e">
        <f>#REF!</f>
        <v>#REF!</v>
      </c>
      <c r="E7" s="4" t="e">
        <f t="shared" si="0"/>
        <v>#REF!</v>
      </c>
      <c r="F7" s="4">
        <f>17/C7</f>
        <v>0.8095238095238095</v>
      </c>
      <c r="G7" s="63" t="e">
        <f t="shared" si="1"/>
        <v>#REF!</v>
      </c>
      <c r="J7" s="2">
        <v>6</v>
      </c>
      <c r="K7" s="2" t="s">
        <v>159</v>
      </c>
      <c r="L7" s="4" t="e">
        <f>#REF!/C7</f>
        <v>#REF!</v>
      </c>
      <c r="M7" s="4" t="e">
        <f>#REF!/Summary!C7</f>
        <v>#REF!</v>
      </c>
      <c r="N7" s="4" t="e">
        <f>#REF!/C7</f>
        <v>#REF!</v>
      </c>
      <c r="O7" s="4" t="e">
        <f>#REF!/C7</f>
        <v>#REF!</v>
      </c>
      <c r="P7" s="4" t="e">
        <f>#REF!/C7</f>
        <v>#REF!</v>
      </c>
    </row>
    <row r="8" spans="1:16" ht="12.75">
      <c r="A8" s="2">
        <v>7</v>
      </c>
      <c r="B8" s="2" t="s">
        <v>155</v>
      </c>
      <c r="C8" s="2">
        <v>32</v>
      </c>
      <c r="D8" s="2">
        <f>NC!C39</f>
        <v>24</v>
      </c>
      <c r="E8" s="4">
        <f t="shared" si="0"/>
        <v>0.75</v>
      </c>
      <c r="F8" s="4">
        <f>28/C8</f>
        <v>0.875</v>
      </c>
      <c r="G8" s="63">
        <f t="shared" si="1"/>
        <v>-0.125</v>
      </c>
      <c r="J8" s="2">
        <v>7</v>
      </c>
      <c r="K8" s="2" t="s">
        <v>155</v>
      </c>
      <c r="L8" s="4">
        <f>NC!H39/C8</f>
        <v>1</v>
      </c>
      <c r="M8" s="4">
        <f>NC!M39/Summary!C8</f>
        <v>0.53125</v>
      </c>
      <c r="N8" s="4">
        <f>NC!W39/C8</f>
        <v>0.125</v>
      </c>
      <c r="O8" s="4">
        <f>NC!Y39/C8</f>
        <v>0.53125</v>
      </c>
      <c r="P8" s="4">
        <f>NC!AA39/C8</f>
        <v>0.8125</v>
      </c>
    </row>
    <row r="9" spans="1:16" ht="12.75">
      <c r="A9" s="2">
        <v>8</v>
      </c>
      <c r="B9" s="2" t="s">
        <v>157</v>
      </c>
      <c r="C9" s="2">
        <v>25</v>
      </c>
      <c r="D9" s="2" t="e">
        <f>#REF!</f>
        <v>#REF!</v>
      </c>
      <c r="E9" s="4" t="e">
        <f t="shared" si="0"/>
        <v>#REF!</v>
      </c>
      <c r="F9" s="4">
        <f>19/C9</f>
        <v>0.76</v>
      </c>
      <c r="G9" s="63" t="e">
        <f t="shared" si="1"/>
        <v>#REF!</v>
      </c>
      <c r="J9" s="2">
        <v>8</v>
      </c>
      <c r="K9" s="2" t="s">
        <v>157</v>
      </c>
      <c r="L9" s="4" t="e">
        <f>#REF!/C9</f>
        <v>#REF!</v>
      </c>
      <c r="M9" s="4" t="e">
        <f>#REF!/Summary!C9</f>
        <v>#REF!</v>
      </c>
      <c r="N9" s="4" t="e">
        <f>#REF!/C9</f>
        <v>#REF!</v>
      </c>
      <c r="O9" s="4" t="e">
        <f>#REF!/C9</f>
        <v>#REF!</v>
      </c>
      <c r="P9" s="4" t="e">
        <f>#REF!/C9</f>
        <v>#REF!</v>
      </c>
    </row>
    <row r="10" spans="1:16" ht="12.75">
      <c r="A10" s="2">
        <v>9</v>
      </c>
      <c r="B10" s="2" t="s">
        <v>158</v>
      </c>
      <c r="C10" s="2">
        <v>30</v>
      </c>
      <c r="D10" s="2" t="e">
        <f>#REF!</f>
        <v>#REF!</v>
      </c>
      <c r="E10" s="4" t="e">
        <f t="shared" si="0"/>
        <v>#REF!</v>
      </c>
      <c r="F10" s="4">
        <f>24/C10</f>
        <v>0.8</v>
      </c>
      <c r="G10" s="63" t="e">
        <f t="shared" si="1"/>
        <v>#REF!</v>
      </c>
      <c r="J10" s="2">
        <v>9</v>
      </c>
      <c r="K10" s="2" t="s">
        <v>158</v>
      </c>
      <c r="L10" s="4" t="e">
        <f>#REF!/C10</f>
        <v>#REF!</v>
      </c>
      <c r="M10" s="4" t="e">
        <f>#REF!/Summary!C10</f>
        <v>#REF!</v>
      </c>
      <c r="N10" s="4" t="e">
        <f>#REF!/C10</f>
        <v>#REF!</v>
      </c>
      <c r="O10" s="4" t="e">
        <f>#REF!/C10</f>
        <v>#REF!</v>
      </c>
      <c r="P10" s="4" t="e">
        <f>#REF!/C10</f>
        <v>#REF!</v>
      </c>
    </row>
    <row r="11" spans="1:16" ht="12.75">
      <c r="A11" s="133" t="s">
        <v>192</v>
      </c>
      <c r="B11" s="133"/>
      <c r="C11" s="64">
        <f>SUM(C2:C10)</f>
        <v>283</v>
      </c>
      <c r="D11" s="64" t="e">
        <f>SUM(D2:D10)</f>
        <v>#REF!</v>
      </c>
      <c r="E11" s="65" t="e">
        <f t="shared" si="0"/>
        <v>#REF!</v>
      </c>
      <c r="F11" s="66">
        <f>229/C11</f>
        <v>0.8091872791519434</v>
      </c>
      <c r="G11" s="66" t="e">
        <f t="shared" si="1"/>
        <v>#REF!</v>
      </c>
      <c r="J11" s="134" t="s">
        <v>192</v>
      </c>
      <c r="K11" s="134"/>
      <c r="L11" s="67" t="e">
        <f>(#REF!+#REF!+#REF!+#REF!+#REF!+#REF!+NC!H39+#REF!+#REF!)/C11</f>
        <v>#REF!</v>
      </c>
      <c r="M11" s="67">
        <f>89/C11</f>
        <v>0.31448763250883394</v>
      </c>
      <c r="N11" s="67">
        <f>27/C11</f>
        <v>0.09540636042402827</v>
      </c>
      <c r="O11" s="67">
        <f>164/C11</f>
        <v>0.5795053003533569</v>
      </c>
      <c r="P11" s="67">
        <f>188/C11</f>
        <v>0.6643109540636042</v>
      </c>
    </row>
    <row r="12" spans="4:16" ht="12.75">
      <c r="D12" s="1" t="s">
        <v>165</v>
      </c>
      <c r="E12" s="68">
        <f>(4)/C11</f>
        <v>0.014134275618374558</v>
      </c>
      <c r="F12" s="68"/>
      <c r="G12" s="68"/>
      <c r="L12" s="1" t="e">
        <f>L11*283</f>
        <v>#REF!</v>
      </c>
      <c r="M12" s="1">
        <f>M11*283</f>
        <v>89</v>
      </c>
      <c r="N12" s="1">
        <f>N11*283</f>
        <v>27</v>
      </c>
      <c r="O12" s="1">
        <f>O11*283</f>
        <v>164</v>
      </c>
      <c r="P12" s="1">
        <f>P11*283</f>
        <v>187.99999999999997</v>
      </c>
    </row>
    <row r="13" spans="4:7" ht="12.75">
      <c r="D13" s="1" t="s">
        <v>193</v>
      </c>
      <c r="E13" s="68">
        <f>(32-4)/C11</f>
        <v>0.0989399293286219</v>
      </c>
      <c r="F13" s="68"/>
      <c r="G13" s="68"/>
    </row>
    <row r="14" spans="4:7" ht="12.75">
      <c r="D14" s="1" t="s">
        <v>174</v>
      </c>
      <c r="E14" s="69" t="e">
        <f>SUM(E11:E13)</f>
        <v>#REF!</v>
      </c>
      <c r="F14" s="69"/>
      <c r="G14" s="69"/>
    </row>
    <row r="16" spans="1:7" ht="38.25">
      <c r="A16" s="60" t="s">
        <v>170</v>
      </c>
      <c r="B16" s="60" t="s">
        <v>164</v>
      </c>
      <c r="C16" s="60" t="s">
        <v>183</v>
      </c>
      <c r="D16" s="60" t="s">
        <v>194</v>
      </c>
      <c r="E16" s="60" t="s">
        <v>193</v>
      </c>
      <c r="F16" s="60" t="s">
        <v>196</v>
      </c>
      <c r="G16" s="60" t="s">
        <v>198</v>
      </c>
    </row>
    <row r="17" spans="1:7" ht="12.75">
      <c r="A17" s="2">
        <v>1</v>
      </c>
      <c r="B17" s="2" t="s">
        <v>162</v>
      </c>
      <c r="C17" s="62">
        <v>45</v>
      </c>
      <c r="D17" s="2" t="e">
        <f>#REF!</f>
        <v>#REF!</v>
      </c>
      <c r="E17" s="2" t="e">
        <f>#REF!</f>
        <v>#REF!</v>
      </c>
      <c r="F17" s="2" t="e">
        <f>#REF!</f>
        <v>#REF!</v>
      </c>
      <c r="G17" s="4" t="e">
        <f>D17/C17</f>
        <v>#REF!</v>
      </c>
    </row>
    <row r="18" spans="1:12" ht="20.25">
      <c r="A18" s="2">
        <v>2</v>
      </c>
      <c r="B18" s="2" t="s">
        <v>156</v>
      </c>
      <c r="C18" s="2">
        <v>25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4" t="e">
        <f aca="true" t="shared" si="2" ref="G18:G25">D18/C18</f>
        <v>#REF!</v>
      </c>
      <c r="K18" s="52"/>
      <c r="L18" s="52"/>
    </row>
    <row r="19" spans="1:12" ht="20.25">
      <c r="A19" s="2">
        <v>3</v>
      </c>
      <c r="B19" s="2" t="s">
        <v>161</v>
      </c>
      <c r="C19" s="2">
        <v>14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4" t="e">
        <f t="shared" si="2"/>
        <v>#REF!</v>
      </c>
      <c r="K19" s="54"/>
      <c r="L19" s="54"/>
    </row>
    <row r="20" spans="1:12" ht="17.25" customHeight="1">
      <c r="A20" s="2">
        <v>4</v>
      </c>
      <c r="B20" s="2" t="s">
        <v>160</v>
      </c>
      <c r="C20" s="2">
        <v>61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4" t="e">
        <f t="shared" si="2"/>
        <v>#REF!</v>
      </c>
      <c r="K20" s="55"/>
      <c r="L20" s="55"/>
    </row>
    <row r="21" spans="1:7" ht="12.75">
      <c r="A21" s="2">
        <v>5</v>
      </c>
      <c r="B21" s="2" t="s">
        <v>163</v>
      </c>
      <c r="C21" s="2">
        <v>30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4" t="e">
        <f t="shared" si="2"/>
        <v>#REF!</v>
      </c>
    </row>
    <row r="22" spans="1:7" ht="12.75">
      <c r="A22" s="2">
        <v>6</v>
      </c>
      <c r="B22" s="2" t="s">
        <v>159</v>
      </c>
      <c r="C22" s="2">
        <v>21</v>
      </c>
      <c r="D22" s="6" t="e">
        <f>#REF!</f>
        <v>#REF!</v>
      </c>
      <c r="E22" s="6" t="e">
        <f>#REF!</f>
        <v>#REF!</v>
      </c>
      <c r="F22" s="6" t="e">
        <f>#REF!</f>
        <v>#REF!</v>
      </c>
      <c r="G22" s="4" t="e">
        <f t="shared" si="2"/>
        <v>#REF!</v>
      </c>
    </row>
    <row r="23" spans="1:7" ht="12.75">
      <c r="A23" s="2">
        <v>7</v>
      </c>
      <c r="B23" s="2" t="s">
        <v>155</v>
      </c>
      <c r="C23" s="2">
        <v>32</v>
      </c>
      <c r="D23" s="2">
        <f>NC!G44</f>
        <v>18</v>
      </c>
      <c r="E23" s="2">
        <f>NC!G42</f>
        <v>13</v>
      </c>
      <c r="F23" s="2">
        <f>NC!G43</f>
        <v>1</v>
      </c>
      <c r="G23" s="4">
        <f t="shared" si="2"/>
        <v>0.5625</v>
      </c>
    </row>
    <row r="24" spans="1:7" ht="12.75">
      <c r="A24" s="2">
        <v>8</v>
      </c>
      <c r="B24" s="2" t="s">
        <v>157</v>
      </c>
      <c r="C24" s="2">
        <v>25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4" t="e">
        <f t="shared" si="2"/>
        <v>#REF!</v>
      </c>
    </row>
    <row r="25" spans="1:7" ht="12.75">
      <c r="A25" s="2">
        <v>9</v>
      </c>
      <c r="B25" s="2" t="s">
        <v>158</v>
      </c>
      <c r="C25" s="2">
        <v>30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4" t="e">
        <f t="shared" si="2"/>
        <v>#REF!</v>
      </c>
    </row>
    <row r="26" spans="1:7" ht="12.75">
      <c r="A26" s="133" t="s">
        <v>192</v>
      </c>
      <c r="B26" s="133"/>
      <c r="C26" s="64">
        <f>SUM(C17:C25)</f>
        <v>283</v>
      </c>
      <c r="D26" s="64" t="e">
        <f>SUM(D17:D25)</f>
        <v>#REF!</v>
      </c>
      <c r="E26" s="64" t="e">
        <f>SUM(E17:E25)</f>
        <v>#REF!</v>
      </c>
      <c r="F26" s="64" t="e">
        <f>SUM(F17:F25)</f>
        <v>#REF!</v>
      </c>
      <c r="G26" s="65" t="e">
        <f>D26/C26</f>
        <v>#REF!</v>
      </c>
    </row>
    <row r="27" spans="5:6" ht="12.75">
      <c r="E27" s="68" t="e">
        <f>E26/C26</f>
        <v>#REF!</v>
      </c>
      <c r="F27" s="68" t="e">
        <f>F26/C26</f>
        <v>#REF!</v>
      </c>
    </row>
    <row r="29" ht="12.75">
      <c r="G29" s="1" t="s">
        <v>195</v>
      </c>
    </row>
  </sheetData>
  <sheetProtection password="F954" sheet="1" objects="1" scenarios="1"/>
  <mergeCells count="3">
    <mergeCell ref="A11:B11"/>
    <mergeCell ref="J11:K11"/>
    <mergeCell ref="A26:B26"/>
  </mergeCells>
  <printOptions/>
  <pageMargins left="0.7" right="0.7" top="0.75" bottom="0.75" header="0.3" footer="0.3"/>
  <pageSetup horizontalDpi="600" verticalDpi="600" orientation="landscape" scale="68" r:id="rId1"/>
  <colBreaks count="1" manualBreakCount="1">
    <brk id="8" max="28" man="1"/>
  </colBreaks>
  <ignoredErrors>
    <ignoredError sqref="E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U590"/>
  <sheetViews>
    <sheetView showGridLines="0" tabSelected="1" zoomScale="85" zoomScaleNormal="85" zoomScaleSheetLayoutView="85" zoomScalePageLayoutView="0" workbookViewId="0" topLeftCell="A1">
      <selection activeCell="A3" sqref="A3"/>
    </sheetView>
  </sheetViews>
  <sheetFormatPr defaultColWidth="9.140625" defaultRowHeight="12.75"/>
  <cols>
    <col min="1" max="1" width="40.7109375" style="58" customWidth="1"/>
    <col min="2" max="2" width="16.7109375" style="59" customWidth="1"/>
    <col min="3" max="4" width="10.7109375" style="59" customWidth="1"/>
    <col min="5" max="7" width="20.7109375" style="59" customWidth="1"/>
    <col min="8" max="9" width="10.7109375" style="59" customWidth="1"/>
    <col min="10" max="10" width="40.7109375" style="59" customWidth="1"/>
    <col min="11" max="11" width="15.7109375" style="59" customWidth="1"/>
    <col min="12" max="12" width="20.7109375" style="59" customWidth="1"/>
    <col min="13" max="14" width="10.7109375" style="59" customWidth="1"/>
    <col min="15" max="18" width="15.7109375" style="59" customWidth="1"/>
    <col min="19" max="28" width="10.7109375" style="59" customWidth="1"/>
    <col min="29" max="29" width="35.7109375" style="59" hidden="1" customWidth="1"/>
    <col min="30" max="30" width="62.8515625" style="59" hidden="1" customWidth="1"/>
    <col min="31" max="31" width="32.140625" style="50" hidden="1" customWidth="1"/>
    <col min="32" max="73" width="0" style="50" hidden="1" customWidth="1"/>
    <col min="74" max="16384" width="9.140625" style="50" customWidth="1"/>
  </cols>
  <sheetData>
    <row r="1" spans="1:30" s="22" customFormat="1" ht="15" customHeight="1">
      <c r="A1" s="18" t="s">
        <v>0</v>
      </c>
      <c r="B1" s="19"/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0"/>
      <c r="Y1" s="20"/>
      <c r="Z1" s="20"/>
      <c r="AA1" s="177"/>
      <c r="AB1" s="177"/>
      <c r="AC1" s="21"/>
      <c r="AD1" s="21"/>
    </row>
    <row r="2" spans="1:28" s="27" customFormat="1" ht="9.75" customHeight="1">
      <c r="A2" s="24"/>
      <c r="B2" s="25"/>
      <c r="C2" s="26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6"/>
      <c r="Y2" s="26"/>
      <c r="Z2" s="26"/>
      <c r="AA2" s="26"/>
      <c r="AB2" s="26"/>
    </row>
    <row r="3" spans="1:30" s="23" customFormat="1" ht="54" customHeight="1">
      <c r="A3" s="28" t="s">
        <v>209</v>
      </c>
      <c r="B3" s="29"/>
      <c r="C3" s="30"/>
      <c r="D3" s="171" t="s">
        <v>202</v>
      </c>
      <c r="E3" s="172"/>
      <c r="F3" s="172"/>
      <c r="G3" s="172"/>
      <c r="H3" s="173"/>
      <c r="I3" s="173"/>
      <c r="J3" s="173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  <c r="Y3" s="30"/>
      <c r="Z3" s="30"/>
      <c r="AA3" s="30"/>
      <c r="AB3" s="30"/>
      <c r="AC3" s="29"/>
      <c r="AD3" s="29"/>
    </row>
    <row r="4" spans="1:31" s="22" customFormat="1" ht="49.5" customHeight="1">
      <c r="A4" s="135" t="s">
        <v>1</v>
      </c>
      <c r="B4" s="138" t="s">
        <v>2</v>
      </c>
      <c r="C4" s="144" t="s">
        <v>3</v>
      </c>
      <c r="D4" s="145"/>
      <c r="E4" s="141" t="s">
        <v>4</v>
      </c>
      <c r="F4" s="141" t="s">
        <v>5</v>
      </c>
      <c r="G4" s="162" t="s">
        <v>6</v>
      </c>
      <c r="H4" s="144" t="s">
        <v>27</v>
      </c>
      <c r="I4" s="175"/>
      <c r="J4" s="141" t="s">
        <v>7</v>
      </c>
      <c r="K4" s="146" t="s">
        <v>203</v>
      </c>
      <c r="L4" s="162" t="s">
        <v>8</v>
      </c>
      <c r="M4" s="169" t="s">
        <v>178</v>
      </c>
      <c r="N4" s="169"/>
      <c r="O4" s="169"/>
      <c r="P4" s="169"/>
      <c r="Q4" s="169"/>
      <c r="R4" s="170"/>
      <c r="S4" s="155" t="s">
        <v>9</v>
      </c>
      <c r="T4" s="156"/>
      <c r="U4" s="156"/>
      <c r="V4" s="174"/>
      <c r="W4" s="155" t="s">
        <v>210</v>
      </c>
      <c r="X4" s="156"/>
      <c r="Y4" s="155" t="s">
        <v>10</v>
      </c>
      <c r="Z4" s="156"/>
      <c r="AA4" s="156"/>
      <c r="AB4" s="174"/>
      <c r="AC4" s="178" t="s">
        <v>11</v>
      </c>
      <c r="AD4" s="149" t="s">
        <v>12</v>
      </c>
      <c r="AE4" s="152" t="s">
        <v>13</v>
      </c>
    </row>
    <row r="5" spans="1:31" s="22" customFormat="1" ht="39.75" customHeight="1">
      <c r="A5" s="136"/>
      <c r="B5" s="139"/>
      <c r="C5" s="146" t="s">
        <v>14</v>
      </c>
      <c r="D5" s="141" t="s">
        <v>15</v>
      </c>
      <c r="E5" s="142"/>
      <c r="F5" s="142"/>
      <c r="G5" s="163"/>
      <c r="H5" s="146" t="s">
        <v>14</v>
      </c>
      <c r="I5" s="141" t="s">
        <v>15</v>
      </c>
      <c r="J5" s="142"/>
      <c r="K5" s="160"/>
      <c r="L5" s="163"/>
      <c r="M5" s="165"/>
      <c r="N5" s="159"/>
      <c r="O5" s="166" t="s">
        <v>16</v>
      </c>
      <c r="P5" s="167"/>
      <c r="Q5" s="167"/>
      <c r="R5" s="168"/>
      <c r="S5" s="157" t="s">
        <v>17</v>
      </c>
      <c r="T5" s="159"/>
      <c r="U5" s="157" t="s">
        <v>18</v>
      </c>
      <c r="V5" s="158"/>
      <c r="W5" s="141" t="s">
        <v>14</v>
      </c>
      <c r="X5" s="141" t="s">
        <v>15</v>
      </c>
      <c r="Y5" s="157" t="s">
        <v>211</v>
      </c>
      <c r="Z5" s="159"/>
      <c r="AA5" s="157" t="s">
        <v>212</v>
      </c>
      <c r="AB5" s="158"/>
      <c r="AC5" s="179"/>
      <c r="AD5" s="150"/>
      <c r="AE5" s="153"/>
    </row>
    <row r="6" spans="1:31" s="34" customFormat="1" ht="39.75" customHeight="1">
      <c r="A6" s="137"/>
      <c r="B6" s="140"/>
      <c r="C6" s="147"/>
      <c r="D6" s="148"/>
      <c r="E6" s="143"/>
      <c r="F6" s="143"/>
      <c r="G6" s="164"/>
      <c r="H6" s="147"/>
      <c r="I6" s="148"/>
      <c r="J6" s="176"/>
      <c r="K6" s="161"/>
      <c r="L6" s="164"/>
      <c r="M6" s="105" t="s">
        <v>19</v>
      </c>
      <c r="N6" s="32" t="s">
        <v>15</v>
      </c>
      <c r="O6" s="31" t="s">
        <v>20</v>
      </c>
      <c r="P6" s="31" t="s">
        <v>199</v>
      </c>
      <c r="Q6" s="31" t="s">
        <v>21</v>
      </c>
      <c r="R6" s="31" t="s">
        <v>200</v>
      </c>
      <c r="S6" s="105" t="s">
        <v>14</v>
      </c>
      <c r="T6" s="32" t="s">
        <v>15</v>
      </c>
      <c r="U6" s="31" t="s">
        <v>14</v>
      </c>
      <c r="V6" s="33" t="s">
        <v>15</v>
      </c>
      <c r="W6" s="148"/>
      <c r="X6" s="148"/>
      <c r="Y6" s="31" t="s">
        <v>14</v>
      </c>
      <c r="Z6" s="32" t="s">
        <v>15</v>
      </c>
      <c r="AA6" s="31" t="s">
        <v>14</v>
      </c>
      <c r="AB6" s="33" t="s">
        <v>15</v>
      </c>
      <c r="AC6" s="180"/>
      <c r="AD6" s="151"/>
      <c r="AE6" s="154"/>
    </row>
    <row r="7" spans="1:31" s="35" customFormat="1" ht="13.5" customHeight="1">
      <c r="A7" s="110" t="s">
        <v>29</v>
      </c>
      <c r="B7" s="110" t="s">
        <v>30</v>
      </c>
      <c r="C7" s="36" t="s">
        <v>14</v>
      </c>
      <c r="D7" s="17" t="s">
        <v>175</v>
      </c>
      <c r="E7" s="10">
        <v>39899</v>
      </c>
      <c r="F7" s="10" t="s">
        <v>22</v>
      </c>
      <c r="G7" s="16">
        <v>39962</v>
      </c>
      <c r="H7" s="44" t="s">
        <v>14</v>
      </c>
      <c r="I7" s="15"/>
      <c r="J7" s="95">
        <f>IF(I7&lt;&gt;"no","","Error-Provider??")</f>
      </c>
      <c r="K7" s="89">
        <v>2</v>
      </c>
      <c r="L7" s="16">
        <v>39863</v>
      </c>
      <c r="M7" s="37" t="s">
        <v>14</v>
      </c>
      <c r="N7" s="10"/>
      <c r="O7" s="82">
        <v>77899</v>
      </c>
      <c r="P7" s="82">
        <v>77750</v>
      </c>
      <c r="Q7" s="82">
        <v>78180</v>
      </c>
      <c r="R7" s="82">
        <v>78131</v>
      </c>
      <c r="S7" s="10" t="s">
        <v>14</v>
      </c>
      <c r="T7" s="10"/>
      <c r="U7" s="10" t="s">
        <v>14</v>
      </c>
      <c r="V7" s="80"/>
      <c r="W7" s="37"/>
      <c r="X7" s="38" t="s">
        <v>15</v>
      </c>
      <c r="Y7" s="38" t="s">
        <v>14</v>
      </c>
      <c r="Z7" s="39"/>
      <c r="AA7" s="39" t="s">
        <v>14</v>
      </c>
      <c r="AB7" s="40"/>
      <c r="AC7" s="41" t="s">
        <v>31</v>
      </c>
      <c r="AD7" s="42" t="s">
        <v>32</v>
      </c>
      <c r="AE7" s="43" t="s">
        <v>33</v>
      </c>
    </row>
    <row r="8" spans="1:31" s="35" customFormat="1" ht="13.5" customHeight="1">
      <c r="A8" s="84" t="s">
        <v>34</v>
      </c>
      <c r="B8" s="84" t="s">
        <v>35</v>
      </c>
      <c r="C8" s="44" t="s">
        <v>14</v>
      </c>
      <c r="D8" s="15" t="s">
        <v>175</v>
      </c>
      <c r="E8" s="10">
        <v>39898</v>
      </c>
      <c r="F8" s="10" t="s">
        <v>22</v>
      </c>
      <c r="G8" s="16">
        <v>39961</v>
      </c>
      <c r="H8" s="44" t="s">
        <v>14</v>
      </c>
      <c r="I8" s="15"/>
      <c r="J8" s="40"/>
      <c r="K8" s="89">
        <v>2</v>
      </c>
      <c r="L8" s="16">
        <v>39861</v>
      </c>
      <c r="M8" s="37" t="s">
        <v>14</v>
      </c>
      <c r="N8" s="10"/>
      <c r="O8" s="82">
        <v>111516</v>
      </c>
      <c r="P8" s="82">
        <v>111513</v>
      </c>
      <c r="Q8" s="82">
        <v>114148</v>
      </c>
      <c r="R8" s="82">
        <v>114148</v>
      </c>
      <c r="S8" s="10" t="s">
        <v>14</v>
      </c>
      <c r="T8" s="10"/>
      <c r="U8" s="10" t="s">
        <v>14</v>
      </c>
      <c r="V8" s="16"/>
      <c r="W8" s="37"/>
      <c r="X8" s="38" t="s">
        <v>15</v>
      </c>
      <c r="Y8" s="38" t="s">
        <v>14</v>
      </c>
      <c r="Z8" s="39"/>
      <c r="AA8" s="39" t="s">
        <v>14</v>
      </c>
      <c r="AB8" s="40"/>
      <c r="AC8" s="41" t="s">
        <v>36</v>
      </c>
      <c r="AD8" s="42" t="s">
        <v>37</v>
      </c>
      <c r="AE8" s="43" t="s">
        <v>33</v>
      </c>
    </row>
    <row r="9" spans="1:31" s="35" customFormat="1" ht="13.5" customHeight="1">
      <c r="A9" s="84" t="s">
        <v>38</v>
      </c>
      <c r="B9" s="84" t="s">
        <v>39</v>
      </c>
      <c r="C9" s="44" t="s">
        <v>14</v>
      </c>
      <c r="D9" s="15" t="s">
        <v>175</v>
      </c>
      <c r="E9" s="10">
        <v>39903</v>
      </c>
      <c r="F9" s="10" t="s">
        <v>22</v>
      </c>
      <c r="G9" s="16">
        <v>39961</v>
      </c>
      <c r="H9" s="44" t="s">
        <v>14</v>
      </c>
      <c r="I9" s="15"/>
      <c r="J9" s="40"/>
      <c r="K9" s="89">
        <v>2</v>
      </c>
      <c r="L9" s="16">
        <v>39861</v>
      </c>
      <c r="M9" s="37" t="s">
        <v>14</v>
      </c>
      <c r="N9" s="10"/>
      <c r="O9" s="82">
        <v>127056</v>
      </c>
      <c r="P9" s="82">
        <v>127051</v>
      </c>
      <c r="Q9" s="82">
        <v>131961</v>
      </c>
      <c r="R9" s="82">
        <v>131956</v>
      </c>
      <c r="S9" s="10" t="s">
        <v>14</v>
      </c>
      <c r="T9" s="10"/>
      <c r="U9" s="10" t="s">
        <v>14</v>
      </c>
      <c r="V9" s="16"/>
      <c r="W9" s="37"/>
      <c r="X9" s="38" t="s">
        <v>15</v>
      </c>
      <c r="Y9" s="38" t="s">
        <v>14</v>
      </c>
      <c r="Z9" s="39"/>
      <c r="AA9" s="39" t="s">
        <v>14</v>
      </c>
      <c r="AB9" s="40"/>
      <c r="AC9" s="41" t="s">
        <v>40</v>
      </c>
      <c r="AD9" s="42" t="s">
        <v>41</v>
      </c>
      <c r="AE9" s="43" t="s">
        <v>33</v>
      </c>
    </row>
    <row r="10" spans="1:31" s="35" customFormat="1" ht="13.5" customHeight="1">
      <c r="A10" s="84" t="s">
        <v>204</v>
      </c>
      <c r="B10" s="84" t="s">
        <v>42</v>
      </c>
      <c r="C10" s="44" t="s">
        <v>14</v>
      </c>
      <c r="D10" s="15" t="s">
        <v>175</v>
      </c>
      <c r="E10" s="10">
        <v>39903</v>
      </c>
      <c r="F10" s="10" t="s">
        <v>22</v>
      </c>
      <c r="G10" s="16">
        <v>39959</v>
      </c>
      <c r="H10" s="44" t="s">
        <v>14</v>
      </c>
      <c r="I10" s="15"/>
      <c r="J10" s="40"/>
      <c r="K10" s="89">
        <v>1</v>
      </c>
      <c r="L10" s="16">
        <v>39863</v>
      </c>
      <c r="M10" s="37" t="s">
        <v>22</v>
      </c>
      <c r="N10" s="10" t="s">
        <v>15</v>
      </c>
      <c r="O10" s="82" t="s">
        <v>22</v>
      </c>
      <c r="P10" s="82"/>
      <c r="Q10" s="82"/>
      <c r="R10" s="82"/>
      <c r="S10" s="10" t="s">
        <v>14</v>
      </c>
      <c r="T10" s="10"/>
      <c r="U10" s="10" t="s">
        <v>14</v>
      </c>
      <c r="V10" s="16"/>
      <c r="W10" s="37"/>
      <c r="X10" s="38" t="s">
        <v>15</v>
      </c>
      <c r="Y10" s="38" t="s">
        <v>14</v>
      </c>
      <c r="Z10" s="39"/>
      <c r="AA10" s="39" t="s">
        <v>14</v>
      </c>
      <c r="AB10" s="40"/>
      <c r="AC10" s="41" t="s">
        <v>43</v>
      </c>
      <c r="AD10" s="42" t="s">
        <v>44</v>
      </c>
      <c r="AE10" s="43" t="s">
        <v>33</v>
      </c>
    </row>
    <row r="11" spans="1:31" s="35" customFormat="1" ht="13.5" customHeight="1">
      <c r="A11" s="84" t="s">
        <v>45</v>
      </c>
      <c r="B11" s="84" t="s">
        <v>46</v>
      </c>
      <c r="C11" s="44"/>
      <c r="D11" s="15" t="s">
        <v>15</v>
      </c>
      <c r="E11" s="10" t="s">
        <v>22</v>
      </c>
      <c r="F11" s="10">
        <v>39972</v>
      </c>
      <c r="G11" s="16">
        <v>39972</v>
      </c>
      <c r="H11" s="44" t="s">
        <v>14</v>
      </c>
      <c r="I11" s="15"/>
      <c r="J11" s="40"/>
      <c r="K11" s="89">
        <v>1</v>
      </c>
      <c r="L11" s="16">
        <v>39834</v>
      </c>
      <c r="M11" s="37" t="s">
        <v>14</v>
      </c>
      <c r="N11" s="113" t="s">
        <v>22</v>
      </c>
      <c r="O11" s="82">
        <v>3508</v>
      </c>
      <c r="P11" s="82">
        <v>3000</v>
      </c>
      <c r="Q11" s="82">
        <v>4340</v>
      </c>
      <c r="R11" s="82">
        <v>3336</v>
      </c>
      <c r="S11" s="10" t="s">
        <v>14</v>
      </c>
      <c r="T11" s="10"/>
      <c r="U11" s="10" t="s">
        <v>14</v>
      </c>
      <c r="V11" s="16"/>
      <c r="W11" s="37"/>
      <c r="X11" s="38" t="s">
        <v>15</v>
      </c>
      <c r="Y11" s="38" t="s">
        <v>14</v>
      </c>
      <c r="Z11" s="39"/>
      <c r="AA11" s="39" t="s">
        <v>14</v>
      </c>
      <c r="AB11" s="40"/>
      <c r="AC11" s="41" t="s">
        <v>47</v>
      </c>
      <c r="AD11" s="42" t="s">
        <v>48</v>
      </c>
      <c r="AE11" s="43" t="s">
        <v>179</v>
      </c>
    </row>
    <row r="12" spans="1:31" s="35" customFormat="1" ht="13.5" customHeight="1">
      <c r="A12" s="84" t="s">
        <v>49</v>
      </c>
      <c r="B12" s="84" t="s">
        <v>50</v>
      </c>
      <c r="C12" s="44"/>
      <c r="D12" s="15" t="s">
        <v>15</v>
      </c>
      <c r="E12" s="10" t="s">
        <v>22</v>
      </c>
      <c r="F12" s="10">
        <v>39975</v>
      </c>
      <c r="G12" s="16">
        <v>39975</v>
      </c>
      <c r="H12" s="44" t="s">
        <v>14</v>
      </c>
      <c r="I12" s="15"/>
      <c r="J12" s="40"/>
      <c r="K12" s="89">
        <v>1</v>
      </c>
      <c r="L12" s="16">
        <v>39836</v>
      </c>
      <c r="M12" s="37"/>
      <c r="N12" s="113" t="s">
        <v>15</v>
      </c>
      <c r="O12" s="82">
        <v>27934</v>
      </c>
      <c r="P12" s="82">
        <v>23442</v>
      </c>
      <c r="Q12" s="82"/>
      <c r="R12" s="82"/>
      <c r="S12" s="10"/>
      <c r="T12" s="10" t="s">
        <v>15</v>
      </c>
      <c r="U12" s="10"/>
      <c r="V12" s="16" t="s">
        <v>15</v>
      </c>
      <c r="W12" s="37"/>
      <c r="X12" s="38" t="s">
        <v>15</v>
      </c>
      <c r="Y12" s="38"/>
      <c r="Z12" s="39" t="s">
        <v>15</v>
      </c>
      <c r="AA12" s="39"/>
      <c r="AB12" s="40" t="s">
        <v>15</v>
      </c>
      <c r="AC12" s="41" t="s">
        <v>51</v>
      </c>
      <c r="AD12" s="42" t="s">
        <v>52</v>
      </c>
      <c r="AE12" s="43" t="s">
        <v>53</v>
      </c>
    </row>
    <row r="13" spans="1:31" s="35" customFormat="1" ht="13.5" customHeight="1">
      <c r="A13" s="84" t="s">
        <v>54</v>
      </c>
      <c r="B13" s="84" t="s">
        <v>55</v>
      </c>
      <c r="C13" s="44"/>
      <c r="D13" s="15" t="s">
        <v>15</v>
      </c>
      <c r="E13" s="10" t="s">
        <v>22</v>
      </c>
      <c r="F13" s="10">
        <v>39981</v>
      </c>
      <c r="G13" s="16">
        <v>39981</v>
      </c>
      <c r="H13" s="44" t="s">
        <v>14</v>
      </c>
      <c r="I13" s="15"/>
      <c r="J13" s="40"/>
      <c r="K13" s="89">
        <v>1</v>
      </c>
      <c r="L13" s="16">
        <v>39890</v>
      </c>
      <c r="M13" s="37"/>
      <c r="N13" s="113" t="s">
        <v>15</v>
      </c>
      <c r="O13" s="82">
        <v>2457</v>
      </c>
      <c r="P13" s="82">
        <v>5605</v>
      </c>
      <c r="Q13" s="82"/>
      <c r="R13" s="82"/>
      <c r="S13" s="10"/>
      <c r="T13" s="10" t="s">
        <v>15</v>
      </c>
      <c r="U13" s="10"/>
      <c r="V13" s="16" t="s">
        <v>15</v>
      </c>
      <c r="W13" s="37"/>
      <c r="X13" s="38" t="s">
        <v>15</v>
      </c>
      <c r="Y13" s="38"/>
      <c r="Z13" s="39" t="s">
        <v>15</v>
      </c>
      <c r="AA13" s="39"/>
      <c r="AB13" s="40" t="s">
        <v>15</v>
      </c>
      <c r="AC13" s="41" t="s">
        <v>56</v>
      </c>
      <c r="AD13" s="42" t="s">
        <v>57</v>
      </c>
      <c r="AE13" s="43" t="s">
        <v>58</v>
      </c>
    </row>
    <row r="14" spans="1:31" s="35" customFormat="1" ht="13.5" customHeight="1">
      <c r="A14" s="84" t="s">
        <v>59</v>
      </c>
      <c r="B14" s="84" t="s">
        <v>60</v>
      </c>
      <c r="C14" s="15" t="s">
        <v>14</v>
      </c>
      <c r="D14" s="81" t="s">
        <v>175</v>
      </c>
      <c r="E14" s="10">
        <v>39898</v>
      </c>
      <c r="F14" s="10" t="s">
        <v>22</v>
      </c>
      <c r="G14" s="16">
        <v>39961</v>
      </c>
      <c r="H14" s="44" t="s">
        <v>14</v>
      </c>
      <c r="I14" s="15"/>
      <c r="J14" s="40"/>
      <c r="K14" s="89">
        <v>1</v>
      </c>
      <c r="L14" s="16">
        <v>39840</v>
      </c>
      <c r="M14" s="37" t="s">
        <v>14</v>
      </c>
      <c r="N14" s="113"/>
      <c r="O14" s="82">
        <v>36104</v>
      </c>
      <c r="P14" s="82">
        <v>36072</v>
      </c>
      <c r="Q14" s="82">
        <v>37798</v>
      </c>
      <c r="R14" s="82">
        <v>37245</v>
      </c>
      <c r="S14" s="10"/>
      <c r="T14" s="10" t="s">
        <v>15</v>
      </c>
      <c r="U14" s="10"/>
      <c r="V14" s="16" t="s">
        <v>15</v>
      </c>
      <c r="W14" s="37"/>
      <c r="X14" s="38" t="s">
        <v>15</v>
      </c>
      <c r="Y14" s="38"/>
      <c r="Z14" s="39" t="s">
        <v>15</v>
      </c>
      <c r="AA14" s="39"/>
      <c r="AB14" s="40" t="s">
        <v>15</v>
      </c>
      <c r="AC14" s="41" t="s">
        <v>61</v>
      </c>
      <c r="AD14" s="42" t="s">
        <v>62</v>
      </c>
      <c r="AE14" s="43" t="s">
        <v>53</v>
      </c>
    </row>
    <row r="15" spans="1:31" s="35" customFormat="1" ht="13.5" customHeight="1">
      <c r="A15" s="84" t="s">
        <v>63</v>
      </c>
      <c r="B15" s="84" t="s">
        <v>64</v>
      </c>
      <c r="C15" s="44" t="s">
        <v>14</v>
      </c>
      <c r="D15" s="15" t="s">
        <v>175</v>
      </c>
      <c r="E15" s="10">
        <v>39898</v>
      </c>
      <c r="F15" s="10" t="s">
        <v>22</v>
      </c>
      <c r="G15" s="16">
        <v>39959</v>
      </c>
      <c r="H15" s="44" t="s">
        <v>14</v>
      </c>
      <c r="I15" s="15"/>
      <c r="J15" s="40"/>
      <c r="K15" s="89">
        <v>1</v>
      </c>
      <c r="L15" s="16">
        <v>39849</v>
      </c>
      <c r="M15" s="37" t="s">
        <v>14</v>
      </c>
      <c r="N15" s="113"/>
      <c r="O15" s="82">
        <v>22309</v>
      </c>
      <c r="P15" s="82">
        <v>22216</v>
      </c>
      <c r="Q15" s="82">
        <v>22761</v>
      </c>
      <c r="R15" s="82">
        <v>22670</v>
      </c>
      <c r="S15" s="10" t="s">
        <v>14</v>
      </c>
      <c r="T15" s="10"/>
      <c r="U15" s="10" t="s">
        <v>14</v>
      </c>
      <c r="V15" s="16"/>
      <c r="W15" s="37"/>
      <c r="X15" s="38" t="s">
        <v>15</v>
      </c>
      <c r="Y15" s="38" t="s">
        <v>14</v>
      </c>
      <c r="Z15" s="39"/>
      <c r="AA15" s="39" t="s">
        <v>14</v>
      </c>
      <c r="AB15" s="40"/>
      <c r="AC15" s="41" t="s">
        <v>180</v>
      </c>
      <c r="AD15" s="42" t="s">
        <v>65</v>
      </c>
      <c r="AE15" s="43" t="s">
        <v>53</v>
      </c>
    </row>
    <row r="16" spans="1:31" s="35" customFormat="1" ht="13.5" customHeight="1">
      <c r="A16" s="84" t="s">
        <v>66</v>
      </c>
      <c r="B16" s="84" t="s">
        <v>67</v>
      </c>
      <c r="C16" s="44"/>
      <c r="D16" s="15" t="s">
        <v>15</v>
      </c>
      <c r="E16" s="10" t="s">
        <v>22</v>
      </c>
      <c r="F16" s="10">
        <v>39984</v>
      </c>
      <c r="G16" s="16"/>
      <c r="H16" s="44" t="s">
        <v>14</v>
      </c>
      <c r="I16" s="15"/>
      <c r="J16" s="40"/>
      <c r="K16" s="89">
        <v>1</v>
      </c>
      <c r="L16" s="16">
        <v>39958</v>
      </c>
      <c r="M16" s="37" t="s">
        <v>14</v>
      </c>
      <c r="N16" s="113" t="s">
        <v>22</v>
      </c>
      <c r="O16" s="82">
        <v>1875</v>
      </c>
      <c r="P16" s="82">
        <v>1250</v>
      </c>
      <c r="Q16" s="82">
        <v>2294</v>
      </c>
      <c r="R16" s="82">
        <v>1400</v>
      </c>
      <c r="S16" s="10" t="s">
        <v>14</v>
      </c>
      <c r="T16" s="10"/>
      <c r="U16" s="10" t="s">
        <v>14</v>
      </c>
      <c r="V16" s="16"/>
      <c r="W16" s="37"/>
      <c r="X16" s="38" t="s">
        <v>15</v>
      </c>
      <c r="Y16" s="38" t="s">
        <v>14</v>
      </c>
      <c r="Z16" s="39"/>
      <c r="AA16" s="39" t="s">
        <v>14</v>
      </c>
      <c r="AB16" s="40"/>
      <c r="AC16" s="41" t="s">
        <v>68</v>
      </c>
      <c r="AD16" s="42" t="s">
        <v>69</v>
      </c>
      <c r="AE16" s="43" t="s">
        <v>53</v>
      </c>
    </row>
    <row r="17" spans="1:31" s="35" customFormat="1" ht="13.5" customHeight="1">
      <c r="A17" s="84" t="s">
        <v>205</v>
      </c>
      <c r="B17" s="84" t="s">
        <v>70</v>
      </c>
      <c r="C17" s="44"/>
      <c r="D17" s="15" t="s">
        <v>15</v>
      </c>
      <c r="E17" s="10" t="s">
        <v>22</v>
      </c>
      <c r="F17" s="10">
        <v>39959</v>
      </c>
      <c r="G17" s="16">
        <v>39959</v>
      </c>
      <c r="H17" s="44" t="s">
        <v>14</v>
      </c>
      <c r="I17" s="15"/>
      <c r="J17" s="40"/>
      <c r="K17" s="89">
        <v>1</v>
      </c>
      <c r="L17" s="16">
        <v>39835</v>
      </c>
      <c r="M17" s="37"/>
      <c r="N17" s="113" t="s">
        <v>15</v>
      </c>
      <c r="O17" s="82"/>
      <c r="P17" s="82" t="s">
        <v>22</v>
      </c>
      <c r="Q17" s="82"/>
      <c r="R17" s="82"/>
      <c r="S17" s="10" t="s">
        <v>14</v>
      </c>
      <c r="T17" s="10"/>
      <c r="U17" s="10" t="s">
        <v>14</v>
      </c>
      <c r="V17" s="16"/>
      <c r="W17" s="37"/>
      <c r="X17" s="38" t="s">
        <v>15</v>
      </c>
      <c r="Y17" s="38" t="s">
        <v>14</v>
      </c>
      <c r="Z17" s="39"/>
      <c r="AA17" s="39" t="s">
        <v>14</v>
      </c>
      <c r="AB17" s="40"/>
      <c r="AC17" s="41" t="s">
        <v>71</v>
      </c>
      <c r="AD17" s="42" t="s">
        <v>72</v>
      </c>
      <c r="AE17" s="43" t="s">
        <v>53</v>
      </c>
    </row>
    <row r="18" spans="1:31" s="35" customFormat="1" ht="13.5" customHeight="1">
      <c r="A18" s="84" t="s">
        <v>73</v>
      </c>
      <c r="B18" s="84" t="s">
        <v>74</v>
      </c>
      <c r="C18" s="44" t="s">
        <v>14</v>
      </c>
      <c r="D18" s="15" t="s">
        <v>175</v>
      </c>
      <c r="E18" s="10">
        <v>39912</v>
      </c>
      <c r="F18" s="10" t="s">
        <v>22</v>
      </c>
      <c r="G18" s="16">
        <v>39962</v>
      </c>
      <c r="H18" s="44" t="s">
        <v>14</v>
      </c>
      <c r="I18" s="15"/>
      <c r="J18" s="40"/>
      <c r="K18" s="89">
        <v>2</v>
      </c>
      <c r="L18" s="16">
        <v>39881</v>
      </c>
      <c r="M18" s="37" t="s">
        <v>14</v>
      </c>
      <c r="N18" s="10" t="s">
        <v>22</v>
      </c>
      <c r="O18" s="82">
        <v>40587</v>
      </c>
      <c r="P18" s="82">
        <v>40587</v>
      </c>
      <c r="Q18" s="82">
        <v>40522</v>
      </c>
      <c r="R18" s="82">
        <v>40522</v>
      </c>
      <c r="S18" s="10" t="s">
        <v>14</v>
      </c>
      <c r="T18" s="10"/>
      <c r="U18" s="10" t="s">
        <v>14</v>
      </c>
      <c r="V18" s="16"/>
      <c r="W18" s="37"/>
      <c r="X18" s="38" t="s">
        <v>15</v>
      </c>
      <c r="Y18" s="38"/>
      <c r="Z18" s="39" t="s">
        <v>15</v>
      </c>
      <c r="AA18" s="39" t="s">
        <v>14</v>
      </c>
      <c r="AB18" s="40"/>
      <c r="AC18" s="41" t="s">
        <v>75</v>
      </c>
      <c r="AD18" s="42" t="s">
        <v>76</v>
      </c>
      <c r="AE18" s="43" t="s">
        <v>53</v>
      </c>
    </row>
    <row r="19" spans="1:31" s="35" customFormat="1" ht="13.5" customHeight="1">
      <c r="A19" s="84" t="s">
        <v>77</v>
      </c>
      <c r="B19" s="84" t="s">
        <v>78</v>
      </c>
      <c r="C19" s="44" t="s">
        <v>14</v>
      </c>
      <c r="D19" s="15" t="s">
        <v>175</v>
      </c>
      <c r="E19" s="10">
        <v>39898</v>
      </c>
      <c r="F19" s="10" t="s">
        <v>22</v>
      </c>
      <c r="G19" s="16">
        <v>39962</v>
      </c>
      <c r="H19" s="44" t="s">
        <v>14</v>
      </c>
      <c r="I19" s="15"/>
      <c r="J19" s="40"/>
      <c r="K19" s="89">
        <v>1</v>
      </c>
      <c r="L19" s="16">
        <v>39689</v>
      </c>
      <c r="M19" s="37" t="s">
        <v>14</v>
      </c>
      <c r="N19" s="10"/>
      <c r="O19" s="82">
        <v>47324</v>
      </c>
      <c r="P19" s="82">
        <v>47324</v>
      </c>
      <c r="Q19" s="82">
        <v>48833</v>
      </c>
      <c r="R19" s="82">
        <v>48833</v>
      </c>
      <c r="S19" s="10" t="s">
        <v>14</v>
      </c>
      <c r="T19" s="10"/>
      <c r="U19" s="10" t="s">
        <v>14</v>
      </c>
      <c r="V19" s="16"/>
      <c r="W19" s="37" t="s">
        <v>14</v>
      </c>
      <c r="X19" s="38"/>
      <c r="Y19" s="38"/>
      <c r="Z19" s="39" t="s">
        <v>15</v>
      </c>
      <c r="AA19" s="39" t="s">
        <v>14</v>
      </c>
      <c r="AB19" s="40"/>
      <c r="AC19" s="41" t="s">
        <v>79</v>
      </c>
      <c r="AD19" s="42" t="s">
        <v>80</v>
      </c>
      <c r="AE19" s="43" t="s">
        <v>53</v>
      </c>
    </row>
    <row r="20" spans="1:31" s="35" customFormat="1" ht="13.5" customHeight="1">
      <c r="A20" s="84" t="s">
        <v>81</v>
      </c>
      <c r="B20" s="84" t="s">
        <v>82</v>
      </c>
      <c r="C20" s="44" t="s">
        <v>14</v>
      </c>
      <c r="D20" s="15" t="s">
        <v>175</v>
      </c>
      <c r="E20" s="10">
        <v>39903</v>
      </c>
      <c r="F20" s="10" t="s">
        <v>22</v>
      </c>
      <c r="G20" s="16">
        <v>39962</v>
      </c>
      <c r="H20" s="44" t="s">
        <v>14</v>
      </c>
      <c r="I20" s="15"/>
      <c r="J20" s="40"/>
      <c r="K20" s="89">
        <v>2</v>
      </c>
      <c r="L20" s="16">
        <v>39903</v>
      </c>
      <c r="M20" s="37" t="s">
        <v>14</v>
      </c>
      <c r="N20" s="10" t="s">
        <v>22</v>
      </c>
      <c r="O20" s="82">
        <v>97111</v>
      </c>
      <c r="P20" s="82">
        <v>97111</v>
      </c>
      <c r="Q20" s="82">
        <v>102114</v>
      </c>
      <c r="R20" s="82">
        <v>102114</v>
      </c>
      <c r="S20" s="10" t="s">
        <v>14</v>
      </c>
      <c r="T20" s="10"/>
      <c r="U20" s="10" t="s">
        <v>14</v>
      </c>
      <c r="V20" s="16"/>
      <c r="W20" s="37"/>
      <c r="X20" s="38" t="s">
        <v>15</v>
      </c>
      <c r="Y20" s="38"/>
      <c r="Z20" s="39" t="s">
        <v>15</v>
      </c>
      <c r="AA20" s="39" t="s">
        <v>14</v>
      </c>
      <c r="AB20" s="40"/>
      <c r="AC20" s="41" t="s">
        <v>83</v>
      </c>
      <c r="AD20" s="42" t="s">
        <v>84</v>
      </c>
      <c r="AE20" s="43" t="s">
        <v>53</v>
      </c>
    </row>
    <row r="21" spans="1:31" s="46" customFormat="1" ht="13.5" customHeight="1">
      <c r="A21" s="84" t="s">
        <v>85</v>
      </c>
      <c r="B21" s="84" t="s">
        <v>86</v>
      </c>
      <c r="C21" s="44" t="s">
        <v>14</v>
      </c>
      <c r="D21" s="15" t="s">
        <v>175</v>
      </c>
      <c r="E21" s="10">
        <v>39899</v>
      </c>
      <c r="F21" s="10" t="s">
        <v>22</v>
      </c>
      <c r="G21" s="16">
        <v>39968</v>
      </c>
      <c r="H21" s="44" t="s">
        <v>14</v>
      </c>
      <c r="I21" s="15"/>
      <c r="J21" s="40"/>
      <c r="K21" s="89">
        <v>2</v>
      </c>
      <c r="L21" s="16">
        <v>39968</v>
      </c>
      <c r="M21" s="37" t="s">
        <v>14</v>
      </c>
      <c r="N21" s="10" t="s">
        <v>22</v>
      </c>
      <c r="O21" s="82">
        <v>25203</v>
      </c>
      <c r="P21" s="82">
        <v>26325</v>
      </c>
      <c r="Q21" s="82">
        <v>25703</v>
      </c>
      <c r="R21" s="82">
        <v>26825</v>
      </c>
      <c r="S21" s="10" t="s">
        <v>14</v>
      </c>
      <c r="T21" s="10"/>
      <c r="U21" s="10" t="s">
        <v>14</v>
      </c>
      <c r="V21" s="16"/>
      <c r="W21" s="37"/>
      <c r="X21" s="38" t="s">
        <v>15</v>
      </c>
      <c r="Y21" s="38"/>
      <c r="Z21" s="39" t="s">
        <v>15</v>
      </c>
      <c r="AA21" s="39" t="s">
        <v>14</v>
      </c>
      <c r="AB21" s="40"/>
      <c r="AC21" s="41" t="s">
        <v>87</v>
      </c>
      <c r="AD21" s="42" t="s">
        <v>88</v>
      </c>
      <c r="AE21" s="43" t="s">
        <v>33</v>
      </c>
    </row>
    <row r="22" spans="1:31" s="35" customFormat="1" ht="13.5" customHeight="1">
      <c r="A22" s="84" t="s">
        <v>181</v>
      </c>
      <c r="B22" s="84" t="s">
        <v>89</v>
      </c>
      <c r="C22" s="44" t="s">
        <v>14</v>
      </c>
      <c r="D22" s="15" t="s">
        <v>175</v>
      </c>
      <c r="E22" s="10">
        <v>39897</v>
      </c>
      <c r="F22" s="10" t="s">
        <v>22</v>
      </c>
      <c r="G22" s="16">
        <v>39962</v>
      </c>
      <c r="H22" s="44" t="s">
        <v>14</v>
      </c>
      <c r="I22" s="15"/>
      <c r="J22" s="40"/>
      <c r="K22" s="89">
        <v>1</v>
      </c>
      <c r="L22" s="16">
        <v>39675</v>
      </c>
      <c r="M22" s="114" t="s">
        <v>14</v>
      </c>
      <c r="N22" s="114"/>
      <c r="O22" s="90">
        <v>17339</v>
      </c>
      <c r="P22" s="90">
        <v>17293</v>
      </c>
      <c r="Q22" s="90">
        <v>17888</v>
      </c>
      <c r="R22" s="90">
        <v>17731</v>
      </c>
      <c r="S22" s="10" t="s">
        <v>14</v>
      </c>
      <c r="T22" s="10"/>
      <c r="U22" s="10" t="s">
        <v>14</v>
      </c>
      <c r="V22" s="16"/>
      <c r="W22" s="37" t="s">
        <v>14</v>
      </c>
      <c r="X22" s="38"/>
      <c r="Y22" s="38"/>
      <c r="Z22" s="39" t="s">
        <v>15</v>
      </c>
      <c r="AA22" s="39" t="s">
        <v>14</v>
      </c>
      <c r="AB22" s="40"/>
      <c r="AC22" s="41" t="s">
        <v>90</v>
      </c>
      <c r="AD22" s="42" t="s">
        <v>91</v>
      </c>
      <c r="AE22" s="43" t="s">
        <v>33</v>
      </c>
    </row>
    <row r="23" spans="1:31" s="35" customFormat="1" ht="13.5" customHeight="1">
      <c r="A23" s="84" t="s">
        <v>92</v>
      </c>
      <c r="B23" s="84" t="s">
        <v>93</v>
      </c>
      <c r="C23" s="44" t="s">
        <v>14</v>
      </c>
      <c r="D23" s="15" t="s">
        <v>175</v>
      </c>
      <c r="E23" s="10">
        <v>39903</v>
      </c>
      <c r="F23" s="10" t="s">
        <v>22</v>
      </c>
      <c r="G23" s="16">
        <v>39959</v>
      </c>
      <c r="H23" s="44" t="s">
        <v>14</v>
      </c>
      <c r="I23" s="15"/>
      <c r="J23" s="40"/>
      <c r="K23" s="89">
        <v>2</v>
      </c>
      <c r="L23" s="16">
        <v>39836</v>
      </c>
      <c r="M23" s="37" t="s">
        <v>14</v>
      </c>
      <c r="N23" s="10" t="s">
        <v>22</v>
      </c>
      <c r="O23" s="82">
        <v>24726</v>
      </c>
      <c r="P23" s="82">
        <v>24726</v>
      </c>
      <c r="Q23" s="82">
        <v>25670</v>
      </c>
      <c r="R23" s="82">
        <v>25670</v>
      </c>
      <c r="S23" s="10" t="s">
        <v>14</v>
      </c>
      <c r="T23" s="10"/>
      <c r="U23" s="10" t="s">
        <v>14</v>
      </c>
      <c r="V23" s="16"/>
      <c r="W23" s="37"/>
      <c r="X23" s="37" t="s">
        <v>15</v>
      </c>
      <c r="Y23" s="38"/>
      <c r="Z23" s="39" t="s">
        <v>15</v>
      </c>
      <c r="AA23" s="39" t="s">
        <v>14</v>
      </c>
      <c r="AB23" s="40"/>
      <c r="AC23" s="41" t="s">
        <v>94</v>
      </c>
      <c r="AD23" s="42" t="s">
        <v>95</v>
      </c>
      <c r="AE23" s="43" t="s">
        <v>33</v>
      </c>
    </row>
    <row r="24" spans="1:31" s="35" customFormat="1" ht="13.5" customHeight="1">
      <c r="A24" s="84" t="s">
        <v>96</v>
      </c>
      <c r="B24" s="84" t="s">
        <v>97</v>
      </c>
      <c r="C24" s="44" t="s">
        <v>14</v>
      </c>
      <c r="D24" s="15" t="s">
        <v>175</v>
      </c>
      <c r="E24" s="10">
        <v>39898</v>
      </c>
      <c r="F24" s="10" t="s">
        <v>22</v>
      </c>
      <c r="G24" s="16">
        <v>39983</v>
      </c>
      <c r="H24" s="44" t="s">
        <v>14</v>
      </c>
      <c r="I24" s="15"/>
      <c r="J24" s="40"/>
      <c r="K24" s="89">
        <v>2</v>
      </c>
      <c r="L24" s="16">
        <v>39834</v>
      </c>
      <c r="M24" s="37" t="s">
        <v>14</v>
      </c>
      <c r="N24" s="10" t="s">
        <v>22</v>
      </c>
      <c r="O24" s="82">
        <v>35850</v>
      </c>
      <c r="P24" s="82">
        <v>35850</v>
      </c>
      <c r="Q24" s="82">
        <v>36340</v>
      </c>
      <c r="R24" s="82">
        <v>36340</v>
      </c>
      <c r="S24" s="10" t="s">
        <v>14</v>
      </c>
      <c r="T24" s="10"/>
      <c r="U24" s="10" t="s">
        <v>14</v>
      </c>
      <c r="V24" s="16"/>
      <c r="W24" s="37"/>
      <c r="X24" s="38" t="s">
        <v>15</v>
      </c>
      <c r="Y24" s="38"/>
      <c r="Z24" s="39" t="s">
        <v>15</v>
      </c>
      <c r="AA24" s="39" t="s">
        <v>14</v>
      </c>
      <c r="AB24" s="40"/>
      <c r="AC24" s="41" t="s">
        <v>98</v>
      </c>
      <c r="AD24" s="42" t="s">
        <v>99</v>
      </c>
      <c r="AE24" s="43" t="s">
        <v>33</v>
      </c>
    </row>
    <row r="25" spans="1:31" s="35" customFormat="1" ht="13.5" customHeight="1">
      <c r="A25" s="84" t="s">
        <v>100</v>
      </c>
      <c r="B25" s="84" t="s">
        <v>101</v>
      </c>
      <c r="C25" s="44" t="s">
        <v>14</v>
      </c>
      <c r="D25" s="15" t="s">
        <v>175</v>
      </c>
      <c r="E25" s="10">
        <v>39903</v>
      </c>
      <c r="F25" s="10" t="s">
        <v>22</v>
      </c>
      <c r="G25" s="16">
        <v>39987</v>
      </c>
      <c r="H25" s="44" t="s">
        <v>14</v>
      </c>
      <c r="I25" s="15"/>
      <c r="J25" s="40"/>
      <c r="K25" s="89">
        <v>2</v>
      </c>
      <c r="L25" s="16">
        <v>39882</v>
      </c>
      <c r="M25" s="37" t="s">
        <v>14</v>
      </c>
      <c r="N25" s="10"/>
      <c r="O25" s="82">
        <v>40064</v>
      </c>
      <c r="P25" s="82">
        <v>40064</v>
      </c>
      <c r="Q25" s="82">
        <v>42552</v>
      </c>
      <c r="R25" s="82">
        <v>42552</v>
      </c>
      <c r="S25" s="10" t="s">
        <v>14</v>
      </c>
      <c r="T25" s="10"/>
      <c r="U25" s="10" t="s">
        <v>14</v>
      </c>
      <c r="V25" s="16"/>
      <c r="W25" s="37"/>
      <c r="X25" s="38" t="s">
        <v>15</v>
      </c>
      <c r="Y25" s="38"/>
      <c r="Z25" s="39" t="s">
        <v>15</v>
      </c>
      <c r="AA25" s="39" t="s">
        <v>14</v>
      </c>
      <c r="AB25" s="40"/>
      <c r="AC25" s="41" t="s">
        <v>102</v>
      </c>
      <c r="AD25" s="42" t="s">
        <v>103</v>
      </c>
      <c r="AE25" s="43" t="s">
        <v>33</v>
      </c>
    </row>
    <row r="26" spans="1:31" s="35" customFormat="1" ht="13.5" customHeight="1">
      <c r="A26" s="84" t="s">
        <v>206</v>
      </c>
      <c r="B26" s="84" t="s">
        <v>104</v>
      </c>
      <c r="C26" s="44" t="s">
        <v>14</v>
      </c>
      <c r="D26" s="15" t="s">
        <v>175</v>
      </c>
      <c r="E26" s="10">
        <v>39897</v>
      </c>
      <c r="F26" s="10" t="s">
        <v>28</v>
      </c>
      <c r="G26" s="16">
        <v>39962</v>
      </c>
      <c r="H26" s="44" t="s">
        <v>14</v>
      </c>
      <c r="I26" s="15"/>
      <c r="J26" s="40"/>
      <c r="K26" s="89">
        <v>1</v>
      </c>
      <c r="L26" s="16">
        <v>39862</v>
      </c>
      <c r="M26" s="37"/>
      <c r="N26" s="10" t="s">
        <v>15</v>
      </c>
      <c r="O26" s="82" t="s">
        <v>22</v>
      </c>
      <c r="P26" s="82" t="s">
        <v>22</v>
      </c>
      <c r="Q26" s="82"/>
      <c r="R26" s="82"/>
      <c r="S26" s="10" t="s">
        <v>14</v>
      </c>
      <c r="T26" s="10"/>
      <c r="U26" s="10" t="s">
        <v>14</v>
      </c>
      <c r="V26" s="16"/>
      <c r="W26" s="37" t="s">
        <v>14</v>
      </c>
      <c r="X26" s="38"/>
      <c r="Y26" s="38"/>
      <c r="Z26" s="39" t="s">
        <v>15</v>
      </c>
      <c r="AA26" s="39" t="s">
        <v>14</v>
      </c>
      <c r="AB26" s="40"/>
      <c r="AC26" s="41" t="s">
        <v>90</v>
      </c>
      <c r="AD26" s="42" t="s">
        <v>105</v>
      </c>
      <c r="AE26" s="43" t="s">
        <v>33</v>
      </c>
    </row>
    <row r="27" spans="1:31" s="35" customFormat="1" ht="13.5" customHeight="1">
      <c r="A27" s="84" t="s">
        <v>106</v>
      </c>
      <c r="B27" s="84" t="s">
        <v>107</v>
      </c>
      <c r="C27" s="44"/>
      <c r="D27" s="15" t="s">
        <v>15</v>
      </c>
      <c r="E27" s="10" t="s">
        <v>22</v>
      </c>
      <c r="F27" s="10">
        <v>39918</v>
      </c>
      <c r="G27" s="16">
        <v>39967</v>
      </c>
      <c r="H27" s="44" t="s">
        <v>14</v>
      </c>
      <c r="I27" s="15"/>
      <c r="J27" s="40"/>
      <c r="K27" s="89">
        <v>1</v>
      </c>
      <c r="L27" s="16">
        <v>39843</v>
      </c>
      <c r="M27" s="37" t="s">
        <v>22</v>
      </c>
      <c r="N27" s="10" t="s">
        <v>15</v>
      </c>
      <c r="O27" s="82" t="s">
        <v>22</v>
      </c>
      <c r="P27" s="82"/>
      <c r="Q27" s="82"/>
      <c r="R27" s="82"/>
      <c r="S27" s="38" t="s">
        <v>14</v>
      </c>
      <c r="T27" s="10"/>
      <c r="U27" s="38" t="s">
        <v>14</v>
      </c>
      <c r="V27" s="16"/>
      <c r="W27" s="37"/>
      <c r="X27" s="10" t="s">
        <v>15</v>
      </c>
      <c r="Y27" s="38" t="s">
        <v>14</v>
      </c>
      <c r="Z27" s="39"/>
      <c r="AA27" s="38" t="s">
        <v>14</v>
      </c>
      <c r="AB27" s="40"/>
      <c r="AC27" s="41" t="s">
        <v>108</v>
      </c>
      <c r="AD27" s="42" t="s">
        <v>109</v>
      </c>
      <c r="AE27" s="43" t="s">
        <v>33</v>
      </c>
    </row>
    <row r="28" spans="1:31" s="35" customFormat="1" ht="13.5" customHeight="1">
      <c r="A28" s="84" t="s">
        <v>110</v>
      </c>
      <c r="B28" s="84" t="s">
        <v>111</v>
      </c>
      <c r="C28" s="44" t="s">
        <v>14</v>
      </c>
      <c r="D28" s="15" t="s">
        <v>175</v>
      </c>
      <c r="E28" s="10">
        <v>39903</v>
      </c>
      <c r="F28" s="10" t="s">
        <v>22</v>
      </c>
      <c r="G28" s="16">
        <v>39989</v>
      </c>
      <c r="H28" s="44" t="s">
        <v>14</v>
      </c>
      <c r="I28" s="15"/>
      <c r="J28" s="40"/>
      <c r="K28" s="89">
        <v>1</v>
      </c>
      <c r="L28" s="16">
        <v>39877</v>
      </c>
      <c r="M28" s="37" t="s">
        <v>22</v>
      </c>
      <c r="N28" s="10" t="s">
        <v>15</v>
      </c>
      <c r="O28" s="82" t="s">
        <v>22</v>
      </c>
      <c r="P28" s="82"/>
      <c r="Q28" s="82"/>
      <c r="R28" s="82"/>
      <c r="S28" s="38" t="s">
        <v>14</v>
      </c>
      <c r="T28" s="10"/>
      <c r="U28" s="38" t="s">
        <v>14</v>
      </c>
      <c r="V28" s="16"/>
      <c r="W28" s="37"/>
      <c r="X28" s="10" t="s">
        <v>15</v>
      </c>
      <c r="Y28" s="38" t="s">
        <v>14</v>
      </c>
      <c r="Z28" s="39"/>
      <c r="AA28" s="38" t="s">
        <v>14</v>
      </c>
      <c r="AB28" s="40"/>
      <c r="AC28" s="41" t="s">
        <v>112</v>
      </c>
      <c r="AD28" s="42" t="s">
        <v>113</v>
      </c>
      <c r="AE28" s="43" t="s">
        <v>33</v>
      </c>
    </row>
    <row r="29" spans="1:31" s="46" customFormat="1" ht="13.5" customHeight="1">
      <c r="A29" s="84" t="s">
        <v>114</v>
      </c>
      <c r="B29" s="84" t="s">
        <v>115</v>
      </c>
      <c r="C29" s="44"/>
      <c r="D29" s="15" t="s">
        <v>15</v>
      </c>
      <c r="E29" s="10" t="s">
        <v>22</v>
      </c>
      <c r="F29" s="10">
        <v>39965</v>
      </c>
      <c r="G29" s="16">
        <v>39994</v>
      </c>
      <c r="H29" s="44" t="s">
        <v>14</v>
      </c>
      <c r="I29" s="15"/>
      <c r="J29" s="40"/>
      <c r="K29" s="89">
        <v>1</v>
      </c>
      <c r="L29" s="16">
        <v>39885</v>
      </c>
      <c r="M29" s="37" t="s">
        <v>22</v>
      </c>
      <c r="N29" s="10" t="s">
        <v>15</v>
      </c>
      <c r="O29" s="82" t="s">
        <v>22</v>
      </c>
      <c r="P29" s="82" t="s">
        <v>22</v>
      </c>
      <c r="Q29" s="82"/>
      <c r="R29" s="82"/>
      <c r="S29" s="38" t="s">
        <v>14</v>
      </c>
      <c r="T29" s="10"/>
      <c r="U29" s="38" t="s">
        <v>14</v>
      </c>
      <c r="V29" s="16"/>
      <c r="W29" s="37"/>
      <c r="X29" s="10" t="s">
        <v>15</v>
      </c>
      <c r="Y29" s="38" t="s">
        <v>14</v>
      </c>
      <c r="Z29" s="39"/>
      <c r="AA29" s="38" t="s">
        <v>14</v>
      </c>
      <c r="AB29" s="40"/>
      <c r="AC29" s="41" t="s">
        <v>116</v>
      </c>
      <c r="AD29" s="42" t="s">
        <v>117</v>
      </c>
      <c r="AE29" s="43" t="s">
        <v>33</v>
      </c>
    </row>
    <row r="30" spans="1:31" s="35" customFormat="1" ht="13.5" customHeight="1">
      <c r="A30" s="84" t="s">
        <v>118</v>
      </c>
      <c r="B30" s="84" t="s">
        <v>119</v>
      </c>
      <c r="C30" s="44" t="s">
        <v>14</v>
      </c>
      <c r="D30" s="15" t="s">
        <v>175</v>
      </c>
      <c r="E30" s="10">
        <v>39903</v>
      </c>
      <c r="F30" s="10" t="s">
        <v>22</v>
      </c>
      <c r="G30" s="16">
        <v>39983</v>
      </c>
      <c r="H30" s="44" t="s">
        <v>14</v>
      </c>
      <c r="I30" s="15"/>
      <c r="J30" s="40"/>
      <c r="K30" s="89">
        <v>1</v>
      </c>
      <c r="L30" s="16">
        <v>39904</v>
      </c>
      <c r="M30" s="37" t="s">
        <v>22</v>
      </c>
      <c r="N30" s="10" t="s">
        <v>15</v>
      </c>
      <c r="O30" s="82" t="s">
        <v>22</v>
      </c>
      <c r="P30" s="82"/>
      <c r="Q30" s="82"/>
      <c r="R30" s="82"/>
      <c r="S30" s="38" t="s">
        <v>14</v>
      </c>
      <c r="T30" s="10"/>
      <c r="U30" s="38" t="s">
        <v>14</v>
      </c>
      <c r="V30" s="16"/>
      <c r="W30" s="37"/>
      <c r="X30" s="10" t="s">
        <v>15</v>
      </c>
      <c r="Y30" s="38" t="s">
        <v>14</v>
      </c>
      <c r="Z30" s="39"/>
      <c r="AA30" s="38" t="s">
        <v>14</v>
      </c>
      <c r="AB30" s="40"/>
      <c r="AC30" s="41" t="s">
        <v>120</v>
      </c>
      <c r="AD30" s="42" t="s">
        <v>121</v>
      </c>
      <c r="AE30" s="43" t="s">
        <v>33</v>
      </c>
    </row>
    <row r="31" spans="1:31" s="35" customFormat="1" ht="13.5" customHeight="1">
      <c r="A31" s="84" t="s">
        <v>122</v>
      </c>
      <c r="B31" s="84" t="s">
        <v>123</v>
      </c>
      <c r="C31" s="44" t="s">
        <v>14</v>
      </c>
      <c r="D31" s="15" t="s">
        <v>175</v>
      </c>
      <c r="E31" s="10">
        <v>39903</v>
      </c>
      <c r="F31" s="10" t="s">
        <v>22</v>
      </c>
      <c r="G31" s="16">
        <v>39968</v>
      </c>
      <c r="H31" s="44" t="s">
        <v>14</v>
      </c>
      <c r="I31" s="15"/>
      <c r="J31" s="40"/>
      <c r="K31" s="89">
        <v>2</v>
      </c>
      <c r="L31" s="16">
        <v>39968</v>
      </c>
      <c r="M31" s="37"/>
      <c r="N31" s="10" t="s">
        <v>15</v>
      </c>
      <c r="O31" s="82" t="s">
        <v>22</v>
      </c>
      <c r="P31" s="82"/>
      <c r="Q31" s="82"/>
      <c r="R31" s="82"/>
      <c r="S31" s="38" t="s">
        <v>14</v>
      </c>
      <c r="T31" s="10"/>
      <c r="U31" s="38" t="s">
        <v>14</v>
      </c>
      <c r="V31" s="16"/>
      <c r="W31" s="37"/>
      <c r="X31" s="10" t="s">
        <v>15</v>
      </c>
      <c r="Y31" s="38" t="s">
        <v>14</v>
      </c>
      <c r="Z31" s="39"/>
      <c r="AA31" s="38" t="s">
        <v>14</v>
      </c>
      <c r="AB31" s="40"/>
      <c r="AC31" s="41" t="s">
        <v>124</v>
      </c>
      <c r="AD31" s="42" t="s">
        <v>125</v>
      </c>
      <c r="AE31" s="43" t="s">
        <v>33</v>
      </c>
    </row>
    <row r="32" spans="1:31" s="35" customFormat="1" ht="13.5" customHeight="1">
      <c r="A32" s="84" t="s">
        <v>126</v>
      </c>
      <c r="B32" s="84" t="s">
        <v>127</v>
      </c>
      <c r="C32" s="44" t="s">
        <v>14</v>
      </c>
      <c r="D32" s="15" t="s">
        <v>175</v>
      </c>
      <c r="E32" s="10">
        <v>39903</v>
      </c>
      <c r="F32" s="10" t="s">
        <v>22</v>
      </c>
      <c r="G32" s="16">
        <v>39961</v>
      </c>
      <c r="H32" s="44" t="s">
        <v>14</v>
      </c>
      <c r="I32" s="15"/>
      <c r="J32" s="40"/>
      <c r="K32" s="89">
        <v>1</v>
      </c>
      <c r="L32" s="16">
        <v>39961</v>
      </c>
      <c r="M32" s="37" t="s">
        <v>22</v>
      </c>
      <c r="N32" s="10" t="s">
        <v>15</v>
      </c>
      <c r="O32" s="82" t="s">
        <v>22</v>
      </c>
      <c r="P32" s="82" t="s">
        <v>22</v>
      </c>
      <c r="Q32" s="82"/>
      <c r="R32" s="82"/>
      <c r="S32" s="10"/>
      <c r="T32" s="10" t="s">
        <v>15</v>
      </c>
      <c r="U32" s="10"/>
      <c r="V32" s="16" t="s">
        <v>15</v>
      </c>
      <c r="W32" s="37"/>
      <c r="X32" s="10" t="s">
        <v>15</v>
      </c>
      <c r="Y32" s="10"/>
      <c r="Z32" s="39" t="s">
        <v>15</v>
      </c>
      <c r="AA32" s="10"/>
      <c r="AB32" s="40" t="s">
        <v>15</v>
      </c>
      <c r="AC32" s="41" t="s">
        <v>128</v>
      </c>
      <c r="AD32" s="42" t="s">
        <v>129</v>
      </c>
      <c r="AE32" s="43" t="s">
        <v>33</v>
      </c>
    </row>
    <row r="33" spans="1:31" s="35" customFormat="1" ht="13.5" customHeight="1">
      <c r="A33" s="84" t="s">
        <v>207</v>
      </c>
      <c r="B33" s="84" t="s">
        <v>130</v>
      </c>
      <c r="C33" s="44" t="s">
        <v>14</v>
      </c>
      <c r="D33" s="15" t="s">
        <v>175</v>
      </c>
      <c r="E33" s="10">
        <v>39903</v>
      </c>
      <c r="F33" s="10" t="s">
        <v>22</v>
      </c>
      <c r="G33" s="10">
        <v>39965</v>
      </c>
      <c r="H33" s="44" t="s">
        <v>14</v>
      </c>
      <c r="I33" s="15"/>
      <c r="J33" s="40"/>
      <c r="K33" s="89">
        <v>1</v>
      </c>
      <c r="L33" s="16">
        <v>39838</v>
      </c>
      <c r="M33" s="37" t="s">
        <v>22</v>
      </c>
      <c r="N33" s="10" t="s">
        <v>15</v>
      </c>
      <c r="O33" s="82" t="s">
        <v>22</v>
      </c>
      <c r="P33" s="82"/>
      <c r="Q33" s="82"/>
      <c r="R33" s="82"/>
      <c r="S33" s="38" t="s">
        <v>14</v>
      </c>
      <c r="T33" s="10"/>
      <c r="U33" s="38" t="s">
        <v>14</v>
      </c>
      <c r="V33" s="16"/>
      <c r="W33" s="37"/>
      <c r="X33" s="10" t="s">
        <v>15</v>
      </c>
      <c r="Y33" s="38" t="s">
        <v>14</v>
      </c>
      <c r="Z33" s="39"/>
      <c r="AA33" s="38" t="s">
        <v>14</v>
      </c>
      <c r="AB33" s="40"/>
      <c r="AC33" s="41" t="s">
        <v>131</v>
      </c>
      <c r="AD33" s="42" t="s">
        <v>132</v>
      </c>
      <c r="AE33" s="43" t="s">
        <v>33</v>
      </c>
    </row>
    <row r="34" spans="1:31" s="35" customFormat="1" ht="13.5" customHeight="1">
      <c r="A34" s="98" t="s">
        <v>133</v>
      </c>
      <c r="B34" s="98" t="s">
        <v>134</v>
      </c>
      <c r="C34" s="106" t="s">
        <v>14</v>
      </c>
      <c r="D34" s="99" t="s">
        <v>175</v>
      </c>
      <c r="E34" s="96">
        <v>39538</v>
      </c>
      <c r="F34" s="96" t="s">
        <v>22</v>
      </c>
      <c r="G34" s="97">
        <v>39958</v>
      </c>
      <c r="H34" s="106" t="s">
        <v>14</v>
      </c>
      <c r="I34" s="99"/>
      <c r="J34" s="104"/>
      <c r="K34" s="100">
        <v>1</v>
      </c>
      <c r="L34" s="97">
        <v>39953</v>
      </c>
      <c r="M34" s="101" t="s">
        <v>14</v>
      </c>
      <c r="N34" s="96"/>
      <c r="O34" s="115">
        <v>774791</v>
      </c>
      <c r="P34" s="115">
        <v>774791</v>
      </c>
      <c r="Q34" s="115">
        <v>788053</v>
      </c>
      <c r="R34" s="115">
        <v>788053</v>
      </c>
      <c r="S34" s="96" t="s">
        <v>14</v>
      </c>
      <c r="T34" s="96"/>
      <c r="U34" s="96" t="s">
        <v>14</v>
      </c>
      <c r="V34" s="97"/>
      <c r="W34" s="101"/>
      <c r="X34" s="102" t="s">
        <v>15</v>
      </c>
      <c r="Y34" s="102" t="s">
        <v>14</v>
      </c>
      <c r="Z34" s="103"/>
      <c r="AA34" s="103" t="s">
        <v>14</v>
      </c>
      <c r="AB34" s="104"/>
      <c r="AC34" s="107" t="s">
        <v>135</v>
      </c>
      <c r="AD34" s="108" t="s">
        <v>136</v>
      </c>
      <c r="AE34" s="109" t="s">
        <v>182</v>
      </c>
    </row>
    <row r="35" spans="1:73" s="35" customFormat="1" ht="13.5" customHeight="1">
      <c r="A35" s="111" t="s">
        <v>137</v>
      </c>
      <c r="B35" s="84" t="s">
        <v>138</v>
      </c>
      <c r="C35" s="44" t="s">
        <v>14</v>
      </c>
      <c r="D35" s="15" t="s">
        <v>175</v>
      </c>
      <c r="E35" s="10">
        <v>39931</v>
      </c>
      <c r="F35" s="10"/>
      <c r="G35" s="16">
        <v>39994</v>
      </c>
      <c r="H35" s="44" t="s">
        <v>14</v>
      </c>
      <c r="I35" s="15"/>
      <c r="J35" s="40"/>
      <c r="K35" s="89">
        <v>1</v>
      </c>
      <c r="L35" s="16">
        <v>39931</v>
      </c>
      <c r="M35" s="37" t="s">
        <v>22</v>
      </c>
      <c r="N35" s="10" t="s">
        <v>15</v>
      </c>
      <c r="O35" s="82" t="s">
        <v>22</v>
      </c>
      <c r="P35" s="82" t="s">
        <v>22</v>
      </c>
      <c r="Q35" s="82"/>
      <c r="R35" s="82"/>
      <c r="S35" s="10"/>
      <c r="T35" s="10" t="s">
        <v>15</v>
      </c>
      <c r="U35" s="10"/>
      <c r="V35" s="16" t="s">
        <v>15</v>
      </c>
      <c r="W35" s="37"/>
      <c r="X35" s="38" t="s">
        <v>15</v>
      </c>
      <c r="Y35" s="38"/>
      <c r="Z35" s="39" t="s">
        <v>15</v>
      </c>
      <c r="AA35" s="39"/>
      <c r="AB35" s="40" t="s">
        <v>15</v>
      </c>
      <c r="AC35" s="41" t="s">
        <v>139</v>
      </c>
      <c r="AD35" s="42" t="s">
        <v>140</v>
      </c>
      <c r="AE35" s="43" t="s">
        <v>141</v>
      </c>
      <c r="BU35" s="45"/>
    </row>
    <row r="36" spans="1:31" s="46" customFormat="1" ht="13.5" customHeight="1">
      <c r="A36" s="111" t="s">
        <v>142</v>
      </c>
      <c r="B36" s="84" t="s">
        <v>143</v>
      </c>
      <c r="C36" s="44" t="s">
        <v>14</v>
      </c>
      <c r="D36" s="15" t="s">
        <v>175</v>
      </c>
      <c r="E36" s="10">
        <v>39903</v>
      </c>
      <c r="F36" s="10" t="s">
        <v>22</v>
      </c>
      <c r="G36" s="16">
        <v>39961</v>
      </c>
      <c r="H36" s="44" t="s">
        <v>14</v>
      </c>
      <c r="I36" s="15"/>
      <c r="J36" s="40"/>
      <c r="K36" s="89">
        <v>2</v>
      </c>
      <c r="L36" s="16" t="s">
        <v>144</v>
      </c>
      <c r="M36" s="37" t="s">
        <v>14</v>
      </c>
      <c r="N36" s="10"/>
      <c r="O36" s="82">
        <v>39414</v>
      </c>
      <c r="P36" s="82">
        <v>39037</v>
      </c>
      <c r="Q36" s="82">
        <v>40185</v>
      </c>
      <c r="R36" s="82">
        <v>39697</v>
      </c>
      <c r="S36" s="10" t="s">
        <v>14</v>
      </c>
      <c r="T36" s="10"/>
      <c r="U36" s="10" t="s">
        <v>14</v>
      </c>
      <c r="V36" s="16"/>
      <c r="W36" s="37"/>
      <c r="X36" s="38" t="s">
        <v>15</v>
      </c>
      <c r="Y36" s="38" t="s">
        <v>14</v>
      </c>
      <c r="Z36" s="39"/>
      <c r="AA36" s="39" t="s">
        <v>14</v>
      </c>
      <c r="AB36" s="40"/>
      <c r="AC36" s="41" t="s">
        <v>145</v>
      </c>
      <c r="AD36" s="42" t="s">
        <v>146</v>
      </c>
      <c r="AE36" s="43" t="s">
        <v>33</v>
      </c>
    </row>
    <row r="37" spans="1:31" s="35" customFormat="1" ht="13.5" customHeight="1">
      <c r="A37" s="111" t="s">
        <v>147</v>
      </c>
      <c r="B37" s="84" t="s">
        <v>148</v>
      </c>
      <c r="C37" s="44"/>
      <c r="D37" s="15" t="s">
        <v>15</v>
      </c>
      <c r="E37" s="10" t="s">
        <v>22</v>
      </c>
      <c r="F37" s="10">
        <v>39904</v>
      </c>
      <c r="G37" s="16">
        <v>39962</v>
      </c>
      <c r="H37" s="44" t="s">
        <v>14</v>
      </c>
      <c r="I37" s="15"/>
      <c r="J37" s="40"/>
      <c r="K37" s="89"/>
      <c r="L37" s="16"/>
      <c r="M37" s="37" t="s">
        <v>22</v>
      </c>
      <c r="N37" s="10" t="s">
        <v>15</v>
      </c>
      <c r="O37" s="82" t="s">
        <v>22</v>
      </c>
      <c r="P37" s="82"/>
      <c r="Q37" s="82"/>
      <c r="R37" s="82"/>
      <c r="S37" s="10"/>
      <c r="T37" s="10" t="s">
        <v>15</v>
      </c>
      <c r="U37" s="10"/>
      <c r="V37" s="16" t="s">
        <v>15</v>
      </c>
      <c r="W37" s="37"/>
      <c r="X37" s="38" t="s">
        <v>15</v>
      </c>
      <c r="Y37" s="38"/>
      <c r="Z37" s="39" t="s">
        <v>15</v>
      </c>
      <c r="AA37" s="39"/>
      <c r="AB37" s="40" t="s">
        <v>15</v>
      </c>
      <c r="AC37" s="41" t="s">
        <v>149</v>
      </c>
      <c r="AD37" s="42" t="s">
        <v>150</v>
      </c>
      <c r="AE37" s="43" t="s">
        <v>33</v>
      </c>
    </row>
    <row r="38" spans="1:31" s="35" customFormat="1" ht="13.5" customHeight="1">
      <c r="A38" s="112" t="s">
        <v>208</v>
      </c>
      <c r="B38" s="112" t="s">
        <v>151</v>
      </c>
      <c r="C38" s="44" t="s">
        <v>14</v>
      </c>
      <c r="D38" s="15" t="s">
        <v>175</v>
      </c>
      <c r="E38" s="10">
        <v>39897</v>
      </c>
      <c r="F38" s="10" t="s">
        <v>22</v>
      </c>
      <c r="G38" s="16">
        <v>39960</v>
      </c>
      <c r="H38" s="44" t="s">
        <v>14</v>
      </c>
      <c r="I38" s="15"/>
      <c r="J38" s="40"/>
      <c r="K38" s="89">
        <v>1</v>
      </c>
      <c r="L38" s="16">
        <v>39843</v>
      </c>
      <c r="M38" s="37" t="s">
        <v>22</v>
      </c>
      <c r="N38" s="10" t="s">
        <v>15</v>
      </c>
      <c r="O38" s="82" t="s">
        <v>22</v>
      </c>
      <c r="P38" s="82"/>
      <c r="Q38" s="82"/>
      <c r="R38" s="82"/>
      <c r="S38" s="10" t="s">
        <v>14</v>
      </c>
      <c r="T38" s="10"/>
      <c r="U38" s="10" t="s">
        <v>14</v>
      </c>
      <c r="V38" s="16"/>
      <c r="W38" s="37" t="s">
        <v>14</v>
      </c>
      <c r="X38" s="38"/>
      <c r="Y38" s="38" t="s">
        <v>14</v>
      </c>
      <c r="Z38" s="39"/>
      <c r="AA38" s="39" t="s">
        <v>14</v>
      </c>
      <c r="AB38" s="40"/>
      <c r="AC38" s="41" t="s">
        <v>152</v>
      </c>
      <c r="AD38" s="42" t="s">
        <v>153</v>
      </c>
      <c r="AE38" s="43" t="s">
        <v>33</v>
      </c>
    </row>
    <row r="39" spans="1:31" ht="25.5" customHeight="1">
      <c r="A39" s="83" t="s">
        <v>154</v>
      </c>
      <c r="B39" s="116"/>
      <c r="C39" s="79">
        <f>COUNTIF(C7:C38,"Yes")</f>
        <v>24</v>
      </c>
      <c r="D39" s="12">
        <f>COUNTIF(D7:D38,"no")</f>
        <v>8</v>
      </c>
      <c r="E39" s="12"/>
      <c r="F39" s="12"/>
      <c r="G39" s="14"/>
      <c r="H39" s="79">
        <f>COUNTIF(H7:H38,"Yes")</f>
        <v>32</v>
      </c>
      <c r="I39" s="12">
        <f>COUNTIF(I7:I38,"no")</f>
        <v>0</v>
      </c>
      <c r="J39" s="14"/>
      <c r="K39" s="11">
        <f>SUM(K7:K38)</f>
        <v>42</v>
      </c>
      <c r="L39" s="14"/>
      <c r="M39" s="79">
        <f>COUNTIF(M7:M38,"Yes")</f>
        <v>17</v>
      </c>
      <c r="N39" s="12">
        <f>COUNTIF(N7:N38,"no")</f>
        <v>15</v>
      </c>
      <c r="O39" s="12"/>
      <c r="P39" s="12"/>
      <c r="Q39" s="12"/>
      <c r="R39" s="12"/>
      <c r="S39" s="12">
        <f>COUNTIF(S7:S38,"Yes")</f>
        <v>26</v>
      </c>
      <c r="T39" s="12">
        <f>COUNTIF(T7:T38,"no")</f>
        <v>6</v>
      </c>
      <c r="U39" s="12">
        <f>COUNTIF(U7:U38,"Yes")</f>
        <v>26</v>
      </c>
      <c r="V39" s="14">
        <f>COUNTIF(V7:V38,"no")</f>
        <v>6</v>
      </c>
      <c r="W39" s="79">
        <f>COUNTIF(W7:W38,"Yes")</f>
        <v>4</v>
      </c>
      <c r="X39" s="12">
        <f>COUNTIF(X7:X38,"no")</f>
        <v>28</v>
      </c>
      <c r="Y39" s="12">
        <f>COUNTIF(Y7:Y38,"Yes")</f>
        <v>17</v>
      </c>
      <c r="Z39" s="13">
        <f>COUNTIF(Z7:Z38,"no")</f>
        <v>15</v>
      </c>
      <c r="AA39" s="13">
        <f>COUNTIF(AA7:AA38,"Yes")</f>
        <v>26</v>
      </c>
      <c r="AB39" s="14">
        <f>COUNTIF(AB7:AB38,"no")</f>
        <v>6</v>
      </c>
      <c r="AC39" s="47"/>
      <c r="AD39" s="48"/>
      <c r="AE39" s="49"/>
    </row>
    <row r="40" spans="1:30" ht="12" customHeight="1">
      <c r="A40" s="51" t="s">
        <v>201</v>
      </c>
      <c r="B40" s="87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52"/>
      <c r="AD40" s="53"/>
    </row>
    <row r="41" spans="1:30" s="72" customFormat="1" ht="20.25">
      <c r="A41" s="88"/>
      <c r="B41" s="88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70"/>
      <c r="AD41" s="71"/>
    </row>
    <row r="42" spans="1:30" s="76" customFormat="1" ht="28.5" customHeight="1">
      <c r="A42" s="74"/>
      <c r="B42" s="74"/>
      <c r="C42" s="73"/>
      <c r="D42" s="73"/>
      <c r="E42" s="73"/>
      <c r="F42" s="91" t="s">
        <v>193</v>
      </c>
      <c r="G42" s="91">
        <f>COUNTIF(G7:G38,"&gt;=01 June 2009")</f>
        <v>13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4"/>
      <c r="AD42" s="75"/>
    </row>
    <row r="43" spans="1:30" s="72" customFormat="1" ht="20.25">
      <c r="A43" s="85"/>
      <c r="B43" s="85"/>
      <c r="C43" s="92"/>
      <c r="D43" s="92"/>
      <c r="E43" s="92"/>
      <c r="F43" s="73" t="s">
        <v>196</v>
      </c>
      <c r="G43" s="73">
        <f>COUNTIF(G7:G38,"")</f>
        <v>1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77"/>
      <c r="AD43" s="78"/>
    </row>
    <row r="44" spans="1:30" s="72" customFormat="1" ht="20.25">
      <c r="A44" s="85"/>
      <c r="B44" s="85"/>
      <c r="C44" s="92"/>
      <c r="D44" s="92"/>
      <c r="E44" s="92"/>
      <c r="F44" s="92" t="s">
        <v>197</v>
      </c>
      <c r="G44" s="92">
        <f>COUNTIF(G7:G38,"&lt;01 June 2009")</f>
        <v>18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77"/>
      <c r="AD44" s="78"/>
    </row>
    <row r="45" spans="1:30" s="72" customFormat="1" ht="20.25">
      <c r="A45" s="74"/>
      <c r="B45" s="85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77"/>
      <c r="AD45" s="78"/>
    </row>
    <row r="46" spans="1:30" s="72" customFormat="1" ht="20.25">
      <c r="A46" s="85"/>
      <c r="B46" s="85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77"/>
      <c r="AD46" s="78"/>
    </row>
    <row r="47" spans="1:30" s="72" customFormat="1" ht="20.25">
      <c r="A47" s="74"/>
      <c r="B47" s="85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77"/>
      <c r="AD47" s="78"/>
    </row>
    <row r="48" spans="1:30" s="72" customFormat="1" ht="20.25">
      <c r="A48" s="85"/>
      <c r="B48" s="85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77"/>
      <c r="AD48" s="78"/>
    </row>
    <row r="49" spans="1:30" ht="20.25">
      <c r="A49" s="86"/>
      <c r="B49" s="86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55"/>
      <c r="AD49" s="56"/>
    </row>
    <row r="50" spans="1:30" ht="20.25">
      <c r="A50" s="86"/>
      <c r="B50" s="86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55"/>
      <c r="AD50" s="56"/>
    </row>
    <row r="51" spans="1:30" ht="20.25">
      <c r="A51" s="86"/>
      <c r="B51" s="86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55"/>
      <c r="AD51" s="56"/>
    </row>
    <row r="52" spans="1:30" ht="20.25">
      <c r="A52" s="86"/>
      <c r="B52" s="86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6"/>
    </row>
    <row r="53" spans="1:30" ht="2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6"/>
    </row>
    <row r="54" spans="1:30" ht="20.25">
      <c r="A54" s="50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6"/>
    </row>
    <row r="55" spans="1:30" ht="2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</row>
    <row r="56" spans="1:30" ht="20.25">
      <c r="A56" s="57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3"/>
    </row>
    <row r="57" spans="1:30" ht="20.25">
      <c r="A57" s="57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3"/>
    </row>
    <row r="58" spans="1:31" ht="20.2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</row>
    <row r="59" spans="1:30" ht="20.25">
      <c r="A59" s="57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3"/>
    </row>
    <row r="60" spans="1:30" ht="20.25">
      <c r="A60" s="57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3"/>
    </row>
    <row r="61" spans="1:30" ht="20.25">
      <c r="A61" s="57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</row>
    <row r="62" spans="1:30" ht="20.25">
      <c r="A62" s="57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</row>
    <row r="63" spans="1:30" ht="20.25">
      <c r="A63" s="57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</row>
    <row r="64" spans="1:30" ht="20.25">
      <c r="A64" s="57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</row>
    <row r="65" spans="1:30" ht="20.25">
      <c r="A65" s="57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</row>
    <row r="66" spans="1:30" ht="20.25">
      <c r="A66" s="57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</row>
    <row r="67" spans="1:30" ht="20.25">
      <c r="A67" s="57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</row>
    <row r="68" spans="1:30" ht="20.25">
      <c r="A68" s="57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</row>
    <row r="69" spans="1:30" ht="20.25">
      <c r="A69" s="57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</row>
    <row r="70" spans="1:30" ht="20.25">
      <c r="A70" s="57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</row>
    <row r="71" spans="1:30" ht="20.25">
      <c r="A71" s="57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</row>
    <row r="72" spans="1:30" ht="20.25">
      <c r="A72" s="57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</row>
    <row r="73" spans="1:30" ht="20.25">
      <c r="A73" s="57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</row>
    <row r="74" spans="1:30" ht="20.25">
      <c r="A74" s="57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</row>
    <row r="75" spans="1:30" ht="20.25">
      <c r="A75" s="57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</row>
    <row r="76" spans="1:30" ht="20.25">
      <c r="A76" s="57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</row>
    <row r="77" spans="1:30" ht="20.25">
      <c r="A77" s="57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</row>
    <row r="78" spans="1:30" ht="20.25">
      <c r="A78" s="57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</row>
    <row r="79" spans="1:30" ht="20.25">
      <c r="A79" s="57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</row>
    <row r="80" spans="1:30" ht="20.25">
      <c r="A80" s="57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</row>
    <row r="81" spans="1:30" ht="20.25">
      <c r="A81" s="57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</row>
    <row r="82" spans="1:30" ht="20.25">
      <c r="A82" s="57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</row>
    <row r="83" spans="1:30" ht="20.25">
      <c r="A83" s="57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</row>
    <row r="84" spans="1:30" ht="20.25">
      <c r="A84" s="57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</row>
    <row r="85" spans="1:30" ht="20.25">
      <c r="A85" s="57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</row>
    <row r="86" spans="1:30" ht="20.25">
      <c r="A86" s="57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</row>
    <row r="87" spans="1:30" ht="20.25">
      <c r="A87" s="57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</row>
    <row r="88" spans="1:30" ht="20.25">
      <c r="A88" s="57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</row>
    <row r="89" spans="1:30" ht="20.25">
      <c r="A89" s="57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</row>
    <row r="90" spans="1:30" ht="20.25">
      <c r="A90" s="57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</row>
    <row r="91" spans="1:30" ht="20.25">
      <c r="A91" s="57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</row>
    <row r="92" spans="1:30" ht="20.25">
      <c r="A92" s="57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</row>
    <row r="93" spans="1:30" ht="20.25">
      <c r="A93" s="57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</row>
    <row r="94" spans="1:30" ht="20.25">
      <c r="A94" s="57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</row>
    <row r="95" spans="1:30" ht="20.25">
      <c r="A95" s="57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</row>
    <row r="96" spans="1:30" ht="20.25">
      <c r="A96" s="57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</row>
    <row r="97" spans="1:30" ht="20.25">
      <c r="A97" s="57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</row>
    <row r="98" spans="1:30" ht="20.25">
      <c r="A98" s="57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</row>
    <row r="99" spans="1:30" ht="20.25">
      <c r="A99" s="57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</row>
    <row r="100" spans="1:30" ht="20.25">
      <c r="A100" s="57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</row>
    <row r="101" spans="1:30" ht="20.25">
      <c r="A101" s="57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</row>
    <row r="102" spans="1:30" ht="20.25">
      <c r="A102" s="57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</row>
    <row r="103" spans="1:30" ht="20.25">
      <c r="A103" s="57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</row>
    <row r="104" spans="1:30" ht="20.25">
      <c r="A104" s="57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</row>
    <row r="105" spans="1:30" ht="20.25">
      <c r="A105" s="57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</row>
    <row r="106" spans="1:30" ht="20.25">
      <c r="A106" s="57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</row>
    <row r="107" spans="1:30" ht="20.25">
      <c r="A107" s="57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</row>
    <row r="108" spans="1:30" ht="20.25">
      <c r="A108" s="57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</row>
    <row r="109" spans="1:30" ht="20.25">
      <c r="A109" s="57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</row>
    <row r="110" spans="1:30" ht="20.25">
      <c r="A110" s="57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</row>
    <row r="111" spans="1:30" ht="20.25">
      <c r="A111" s="57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</row>
    <row r="112" spans="1:30" ht="20.25">
      <c r="A112" s="57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</row>
    <row r="113" spans="1:30" ht="20.25">
      <c r="A113" s="57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</row>
    <row r="114" spans="1:30" ht="20.25">
      <c r="A114" s="57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</row>
    <row r="115" spans="1:30" ht="20.25">
      <c r="A115" s="57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</row>
    <row r="116" spans="1:30" ht="20.25">
      <c r="A116" s="57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</row>
    <row r="117" spans="1:30" ht="20.25">
      <c r="A117" s="57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</row>
    <row r="118" spans="1:30" ht="20.25">
      <c r="A118" s="57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</row>
    <row r="119" spans="1:30" ht="20.25">
      <c r="A119" s="57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</row>
    <row r="120" spans="1:30" ht="20.25">
      <c r="A120" s="57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</row>
    <row r="121" spans="1:30" ht="20.25">
      <c r="A121" s="57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</row>
    <row r="122" spans="1:30" ht="20.25">
      <c r="A122" s="57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</row>
    <row r="123" spans="1:30" ht="20.25">
      <c r="A123" s="57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</row>
    <row r="124" spans="1:30" ht="20.25">
      <c r="A124" s="57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</row>
    <row r="125" spans="1:30" ht="20.25">
      <c r="A125" s="57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</row>
    <row r="126" spans="1:30" ht="20.25">
      <c r="A126" s="57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</row>
    <row r="127" spans="1:30" ht="20.25">
      <c r="A127" s="57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</row>
    <row r="128" spans="1:30" ht="20.25">
      <c r="A128" s="57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</row>
    <row r="129" spans="1:30" ht="20.25">
      <c r="A129" s="57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</row>
    <row r="130" spans="1:30" ht="20.25">
      <c r="A130" s="57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</row>
    <row r="131" spans="1:30" ht="20.25">
      <c r="A131" s="57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</row>
    <row r="132" spans="1:30" ht="20.25">
      <c r="A132" s="57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</row>
    <row r="133" spans="1:30" ht="20.25">
      <c r="A133" s="57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</row>
    <row r="134" spans="1:30" ht="20.25">
      <c r="A134" s="57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</row>
    <row r="135" spans="1:30" ht="20.25">
      <c r="A135" s="57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</row>
    <row r="136" spans="1:30" ht="20.25">
      <c r="A136" s="57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</row>
    <row r="137" spans="1:30" ht="20.25">
      <c r="A137" s="57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</row>
    <row r="138" spans="1:30" ht="20.25">
      <c r="A138" s="57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</row>
    <row r="139" spans="1:30" ht="20.25">
      <c r="A139" s="57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</row>
    <row r="140" spans="1:30" ht="20.25">
      <c r="A140" s="57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</row>
    <row r="141" spans="1:30" ht="20.25">
      <c r="A141" s="57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</row>
    <row r="142" spans="1:30" ht="20.25">
      <c r="A142" s="57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</row>
    <row r="143" spans="1:30" ht="20.25">
      <c r="A143" s="57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</row>
    <row r="144" spans="1:30" ht="20.25">
      <c r="A144" s="57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</row>
    <row r="145" spans="1:30" ht="20.25">
      <c r="A145" s="57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</row>
    <row r="146" spans="1:30" ht="20.25">
      <c r="A146" s="57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</row>
    <row r="147" spans="1:30" ht="20.25">
      <c r="A147" s="57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</row>
    <row r="148" spans="1:30" ht="20.25">
      <c r="A148" s="57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</row>
    <row r="149" spans="1:30" ht="20.25">
      <c r="A149" s="57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</row>
    <row r="150" spans="1:30" ht="20.25">
      <c r="A150" s="57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</row>
    <row r="151" spans="1:30" ht="20.25">
      <c r="A151" s="57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</row>
    <row r="152" spans="1:30" ht="20.25">
      <c r="A152" s="57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</row>
    <row r="153" spans="1:30" ht="20.25">
      <c r="A153" s="57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</row>
    <row r="154" spans="1:30" ht="20.25">
      <c r="A154" s="57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</row>
    <row r="155" spans="1:30" ht="20.25">
      <c r="A155" s="57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</row>
    <row r="156" spans="1:30" ht="20.25">
      <c r="A156" s="57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</row>
    <row r="157" spans="1:30" ht="20.25">
      <c r="A157" s="57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</row>
    <row r="158" spans="1:30" ht="20.25">
      <c r="A158" s="57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</row>
    <row r="159" spans="1:30" ht="20.25">
      <c r="A159" s="57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</row>
    <row r="160" spans="1:30" ht="20.25">
      <c r="A160" s="57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</row>
    <row r="161" spans="1:30" ht="20.25">
      <c r="A161" s="57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</row>
    <row r="162" spans="1:30" ht="20.25">
      <c r="A162" s="57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</row>
    <row r="163" spans="1:30" ht="20.25">
      <c r="A163" s="57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</row>
    <row r="164" spans="1:30" ht="20.25">
      <c r="A164" s="57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</row>
    <row r="165" spans="1:30" ht="20.25">
      <c r="A165" s="57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</row>
    <row r="166" spans="1:30" ht="20.25">
      <c r="A166" s="57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</row>
    <row r="167" spans="1:30" ht="20.25">
      <c r="A167" s="57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</row>
    <row r="168" spans="1:30" ht="20.25">
      <c r="A168" s="57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</row>
    <row r="169" spans="1:30" ht="20.25">
      <c r="A169" s="57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</row>
    <row r="170" spans="1:30" ht="20.25">
      <c r="A170" s="57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</row>
    <row r="171" spans="1:30" ht="20.25">
      <c r="A171" s="57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</row>
    <row r="172" spans="1:30" ht="20.25">
      <c r="A172" s="57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</row>
    <row r="173" spans="1:30" ht="20.25">
      <c r="A173" s="57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</row>
    <row r="174" spans="1:30" ht="20.25">
      <c r="A174" s="57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</row>
    <row r="175" spans="1:30" ht="20.25">
      <c r="A175" s="57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</row>
    <row r="176" spans="1:30" ht="20.25">
      <c r="A176" s="57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</row>
    <row r="177" spans="1:30" ht="20.25">
      <c r="A177" s="57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</row>
    <row r="178" spans="1:30" ht="20.25">
      <c r="A178" s="57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</row>
    <row r="179" spans="1:30" ht="20.25">
      <c r="A179" s="57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</row>
    <row r="180" spans="1:30" ht="20.25">
      <c r="A180" s="57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</row>
    <row r="181" spans="1:30" ht="20.25">
      <c r="A181" s="57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</row>
    <row r="182" spans="1:30" ht="20.25">
      <c r="A182" s="57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</row>
    <row r="183" spans="1:30" ht="20.25">
      <c r="A183" s="57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</row>
    <row r="184" spans="1:30" ht="20.25">
      <c r="A184" s="57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</row>
    <row r="185" spans="1:30" ht="20.25">
      <c r="A185" s="57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</row>
    <row r="186" spans="1:30" ht="20.25">
      <c r="A186" s="57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</row>
    <row r="187" spans="1:30" ht="20.25">
      <c r="A187" s="57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</row>
    <row r="188" spans="1:30" ht="20.25">
      <c r="A188" s="57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</row>
    <row r="189" spans="1:30" ht="20.25">
      <c r="A189" s="57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</row>
    <row r="190" spans="1:30" ht="20.25">
      <c r="A190" s="57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</row>
    <row r="191" spans="1:30" ht="20.25">
      <c r="A191" s="57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</row>
    <row r="192" spans="1:30" ht="20.25">
      <c r="A192" s="57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</row>
    <row r="193" spans="1:30" ht="20.25">
      <c r="A193" s="57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</row>
    <row r="194" spans="1:30" ht="20.25">
      <c r="A194" s="57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</row>
    <row r="195" spans="1:30" ht="20.25">
      <c r="A195" s="57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</row>
    <row r="196" spans="1:30" ht="20.25">
      <c r="A196" s="57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</row>
    <row r="197" spans="1:30" ht="20.25">
      <c r="A197" s="57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</row>
    <row r="198" spans="1:30" ht="20.25">
      <c r="A198" s="57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</row>
    <row r="199" spans="1:30" ht="20.25">
      <c r="A199" s="57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</row>
    <row r="200" spans="1:30" ht="20.25">
      <c r="A200" s="57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</row>
    <row r="201" spans="1:30" ht="20.25">
      <c r="A201" s="57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</row>
    <row r="202" spans="1:30" ht="20.25">
      <c r="A202" s="57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</row>
    <row r="203" spans="1:30" ht="20.25">
      <c r="A203" s="57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</row>
    <row r="204" spans="1:30" ht="20.25">
      <c r="A204" s="57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</row>
    <row r="205" spans="1:30" ht="20.25">
      <c r="A205" s="57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</row>
    <row r="206" spans="1:30" ht="20.25">
      <c r="A206" s="57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</row>
    <row r="207" spans="1:30" ht="20.25">
      <c r="A207" s="57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</row>
    <row r="208" spans="1:30" ht="20.25">
      <c r="A208" s="57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</row>
    <row r="209" spans="1:30" ht="20.25">
      <c r="A209" s="57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</row>
    <row r="210" spans="1:30" ht="20.25">
      <c r="A210" s="57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</row>
    <row r="211" spans="1:30" ht="20.25">
      <c r="A211" s="57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</row>
    <row r="212" spans="1:30" ht="20.25">
      <c r="A212" s="57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</row>
    <row r="213" spans="1:30" ht="20.25">
      <c r="A213" s="57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</row>
    <row r="214" spans="1:30" ht="20.25">
      <c r="A214" s="57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</row>
    <row r="215" spans="1:30" ht="20.25">
      <c r="A215" s="57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</row>
    <row r="216" spans="1:30" ht="20.25">
      <c r="A216" s="57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</row>
    <row r="217" spans="1:30" ht="20.25">
      <c r="A217" s="57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</row>
    <row r="218" spans="1:30" ht="20.25">
      <c r="A218" s="57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</row>
    <row r="219" spans="1:30" ht="20.25">
      <c r="A219" s="57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</row>
    <row r="220" spans="1:30" ht="20.25">
      <c r="A220" s="57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</row>
    <row r="221" spans="1:30" ht="20.25">
      <c r="A221" s="57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</row>
    <row r="222" spans="1:30" ht="20.25">
      <c r="A222" s="57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</row>
    <row r="223" spans="1:30" ht="20.25">
      <c r="A223" s="57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</row>
    <row r="224" spans="1:30" ht="20.25">
      <c r="A224" s="57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</row>
    <row r="225" spans="1:30" ht="20.25">
      <c r="A225" s="57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</row>
    <row r="226" spans="1:30" ht="20.25">
      <c r="A226" s="57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</row>
    <row r="227" spans="1:30" ht="20.25">
      <c r="A227" s="57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</row>
    <row r="228" spans="1:30" ht="20.25">
      <c r="A228" s="57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</row>
    <row r="229" spans="1:30" ht="20.25">
      <c r="A229" s="57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</row>
    <row r="230" spans="1:30" ht="20.25">
      <c r="A230" s="57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</row>
    <row r="231" spans="1:30" ht="20.25">
      <c r="A231" s="57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</row>
    <row r="232" spans="1:30" ht="20.25">
      <c r="A232" s="57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</row>
    <row r="233" spans="1:30" ht="20.25">
      <c r="A233" s="57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</row>
    <row r="234" spans="1:30" ht="20.25">
      <c r="A234" s="57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</row>
    <row r="235" spans="1:30" ht="20.25">
      <c r="A235" s="57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</row>
    <row r="236" spans="1:30" ht="20.25">
      <c r="A236" s="57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</row>
    <row r="237" spans="1:30" ht="20.25">
      <c r="A237" s="57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</row>
    <row r="238" spans="1:30" ht="20.25">
      <c r="A238" s="57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</row>
    <row r="239" spans="1:30" ht="20.25">
      <c r="A239" s="57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</row>
    <row r="240" spans="1:30" ht="20.25">
      <c r="A240" s="57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</row>
    <row r="241" spans="1:30" ht="20.25">
      <c r="A241" s="57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</row>
    <row r="242" spans="1:30" ht="20.25">
      <c r="A242" s="57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</row>
    <row r="243" spans="1:30" ht="20.25">
      <c r="A243" s="57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</row>
    <row r="244" spans="1:30" ht="20.25">
      <c r="A244" s="57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</row>
    <row r="245" spans="1:30" ht="20.25">
      <c r="A245" s="57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</row>
    <row r="246" spans="1:30" ht="20.25">
      <c r="A246" s="57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</row>
    <row r="247" spans="1:30" ht="20.25">
      <c r="A247" s="57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</row>
    <row r="248" spans="1:30" ht="20.25">
      <c r="A248" s="57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</row>
    <row r="249" spans="1:30" ht="20.25">
      <c r="A249" s="57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</row>
    <row r="250" spans="1:30" ht="20.25">
      <c r="A250" s="57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</row>
    <row r="251" spans="1:30" ht="20.25">
      <c r="A251" s="57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</row>
    <row r="252" spans="1:30" ht="20.25">
      <c r="A252" s="57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</row>
    <row r="253" spans="1:30" ht="20.25">
      <c r="A253" s="57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</row>
    <row r="254" spans="1:30" ht="20.25">
      <c r="A254" s="57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</row>
    <row r="255" spans="1:30" ht="20.25">
      <c r="A255" s="57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</row>
    <row r="256" spans="1:30" ht="20.25">
      <c r="A256" s="57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</row>
    <row r="257" spans="1:30" ht="20.25">
      <c r="A257" s="57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</row>
    <row r="258" spans="1:30" ht="20.25">
      <c r="A258" s="57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</row>
    <row r="259" spans="1:30" ht="20.25">
      <c r="A259" s="57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</row>
    <row r="260" spans="1:30" ht="20.25">
      <c r="A260" s="57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</row>
    <row r="261" spans="1:30" ht="20.25">
      <c r="A261" s="57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</row>
    <row r="262" spans="1:30" ht="20.25">
      <c r="A262" s="57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</row>
    <row r="263" spans="1:30" ht="20.25">
      <c r="A263" s="57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</row>
    <row r="264" spans="1:30" ht="20.25">
      <c r="A264" s="57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</row>
    <row r="265" spans="1:30" ht="20.25">
      <c r="A265" s="57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</row>
    <row r="266" spans="1:30" ht="20.25">
      <c r="A266" s="57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</row>
    <row r="267" spans="1:30" ht="20.25">
      <c r="A267" s="57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</row>
    <row r="268" spans="1:30" ht="20.25">
      <c r="A268" s="57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</row>
    <row r="269" spans="1:30" ht="20.25">
      <c r="A269" s="57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</row>
    <row r="270" spans="1:30" ht="20.25">
      <c r="A270" s="57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</row>
    <row r="271" spans="1:30" ht="20.25">
      <c r="A271" s="57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</row>
    <row r="272" spans="1:30" ht="20.25">
      <c r="A272" s="57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</row>
    <row r="273" spans="1:30" ht="20.25">
      <c r="A273" s="57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</row>
    <row r="274" spans="1:30" ht="20.25">
      <c r="A274" s="57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</row>
    <row r="275" spans="1:30" ht="20.25">
      <c r="A275" s="57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</row>
    <row r="276" spans="1:30" ht="20.25">
      <c r="A276" s="57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</row>
    <row r="277" spans="1:30" ht="20.25">
      <c r="A277" s="57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</row>
    <row r="278" spans="1:30" ht="20.25">
      <c r="A278" s="57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</row>
    <row r="279" spans="1:30" ht="20.25">
      <c r="A279" s="57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</row>
    <row r="280" spans="1:30" ht="20.25">
      <c r="A280" s="57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</row>
    <row r="281" spans="1:30" ht="20.25">
      <c r="A281" s="57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</row>
    <row r="282" spans="1:30" ht="20.25">
      <c r="A282" s="57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</row>
    <row r="283" spans="1:30" ht="20.25">
      <c r="A283" s="57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</row>
    <row r="284" spans="1:30" ht="20.25">
      <c r="A284" s="57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</row>
    <row r="285" spans="1:30" ht="20.25">
      <c r="A285" s="57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</row>
    <row r="286" spans="1:30" ht="20.25">
      <c r="A286" s="57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</row>
    <row r="287" spans="1:30" ht="20.25">
      <c r="A287" s="57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</row>
    <row r="288" spans="1:30" ht="20.25">
      <c r="A288" s="57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</row>
    <row r="289" spans="1:30" ht="20.25">
      <c r="A289" s="57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</row>
    <row r="290" spans="1:30" ht="20.25">
      <c r="A290" s="57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</row>
    <row r="291" spans="1:30" ht="20.25">
      <c r="A291" s="57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</row>
    <row r="292" spans="1:30" ht="20.25">
      <c r="A292" s="57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</row>
    <row r="293" spans="1:30" ht="20.25">
      <c r="A293" s="57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</row>
    <row r="294" spans="1:30" ht="20.25">
      <c r="A294" s="57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</row>
    <row r="295" spans="1:30" ht="20.25">
      <c r="A295" s="57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</row>
    <row r="296" spans="1:30" ht="20.25">
      <c r="A296" s="57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</row>
    <row r="297" spans="1:30" ht="20.25">
      <c r="A297" s="57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</row>
    <row r="298" spans="1:30" ht="20.25">
      <c r="A298" s="57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</row>
    <row r="299" spans="1:30" ht="20.25">
      <c r="A299" s="57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</row>
    <row r="300" spans="1:30" ht="20.25">
      <c r="A300" s="57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</row>
    <row r="301" spans="1:30" ht="20.25">
      <c r="A301" s="57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</row>
    <row r="302" spans="1:30" ht="20.25">
      <c r="A302" s="57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</row>
    <row r="303" spans="1:30" ht="20.25">
      <c r="A303" s="57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</row>
    <row r="304" spans="1:30" ht="20.25">
      <c r="A304" s="57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</row>
    <row r="305" spans="1:30" ht="20.25">
      <c r="A305" s="57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</row>
    <row r="306" spans="1:30" ht="20.25">
      <c r="A306" s="57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</row>
    <row r="307" spans="1:30" ht="20.25">
      <c r="A307" s="57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</row>
    <row r="308" spans="1:30" ht="20.25">
      <c r="A308" s="57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</row>
    <row r="309" spans="1:30" ht="20.25">
      <c r="A309" s="57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</row>
    <row r="310" spans="1:30" ht="20.25">
      <c r="A310" s="57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</row>
    <row r="311" spans="1:30" ht="20.25">
      <c r="A311" s="57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</row>
    <row r="312" spans="1:30" ht="20.25">
      <c r="A312" s="57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</row>
    <row r="313" spans="1:30" ht="20.25">
      <c r="A313" s="57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</row>
    <row r="314" spans="1:30" ht="20.25">
      <c r="A314" s="57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</row>
    <row r="315" spans="1:30" ht="20.25">
      <c r="A315" s="57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</row>
    <row r="316" spans="1:30" ht="20.25">
      <c r="A316" s="57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</row>
    <row r="317" spans="1:30" ht="20.25">
      <c r="A317" s="57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</row>
    <row r="318" spans="1:30" ht="20.25">
      <c r="A318" s="57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</row>
    <row r="319" spans="1:30" ht="20.25">
      <c r="A319" s="57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</row>
    <row r="320" spans="1:30" ht="20.25">
      <c r="A320" s="57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</row>
    <row r="321" spans="1:30" ht="20.25">
      <c r="A321" s="57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</row>
    <row r="322" spans="1:30" ht="20.25">
      <c r="A322" s="57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</row>
    <row r="323" spans="1:30" ht="20.25">
      <c r="A323" s="57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</row>
    <row r="324" spans="1:30" ht="20.25">
      <c r="A324" s="57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</row>
    <row r="325" spans="1:30" ht="20.25">
      <c r="A325" s="57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</row>
    <row r="326" spans="1:30" ht="20.25">
      <c r="A326" s="57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</row>
    <row r="327" spans="1:30" ht="20.25">
      <c r="A327" s="57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</row>
    <row r="328" spans="1:30" ht="20.25">
      <c r="A328" s="57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</row>
    <row r="329" spans="1:30" ht="20.25">
      <c r="A329" s="57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</row>
    <row r="330" spans="1:30" ht="20.25">
      <c r="A330" s="57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</row>
    <row r="331" spans="1:30" ht="20.25">
      <c r="A331" s="57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</row>
    <row r="332" spans="1:30" ht="20.25">
      <c r="A332" s="57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</row>
    <row r="333" spans="1:30" ht="20.25">
      <c r="A333" s="57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</row>
    <row r="334" spans="1:30" ht="20.25">
      <c r="A334" s="57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</row>
    <row r="335" spans="1:30" ht="20.25">
      <c r="A335" s="57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</row>
    <row r="336" spans="1:30" ht="20.25">
      <c r="A336" s="57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</row>
    <row r="337" spans="1:30" ht="20.25">
      <c r="A337" s="57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</row>
    <row r="338" spans="1:30" ht="20.25">
      <c r="A338" s="57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</row>
    <row r="339" spans="1:30" ht="20.25">
      <c r="A339" s="57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</row>
    <row r="340" spans="1:30" ht="20.25">
      <c r="A340" s="57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</row>
    <row r="341" spans="1:30" ht="20.25">
      <c r="A341" s="57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</row>
    <row r="342" spans="1:30" ht="20.25">
      <c r="A342" s="57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</row>
    <row r="343" spans="1:30" ht="20.25">
      <c r="A343" s="57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</row>
    <row r="344" spans="1:30" ht="20.25">
      <c r="A344" s="57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</row>
    <row r="345" spans="1:30" ht="20.25">
      <c r="A345" s="57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</row>
    <row r="346" spans="1:30" ht="20.25">
      <c r="A346" s="57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</row>
    <row r="347" spans="1:30" ht="20.25">
      <c r="A347" s="57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</row>
    <row r="348" spans="1:30" ht="20.25">
      <c r="A348" s="57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</row>
    <row r="349" spans="1:30" ht="20.25">
      <c r="A349" s="57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</row>
    <row r="350" spans="1:30" ht="20.25">
      <c r="A350" s="57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</row>
    <row r="351" spans="1:30" ht="20.25">
      <c r="A351" s="57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</row>
    <row r="352" spans="1:30" ht="20.25">
      <c r="A352" s="57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</row>
    <row r="353" spans="1:30" ht="20.25">
      <c r="A353" s="57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</row>
    <row r="354" spans="1:30" ht="20.25">
      <c r="A354" s="57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</row>
    <row r="355" spans="1:30" ht="20.25">
      <c r="A355" s="57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</row>
    <row r="356" spans="1:30" ht="20.25">
      <c r="A356" s="57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</row>
    <row r="357" spans="1:30" ht="20.25">
      <c r="A357" s="57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</row>
    <row r="358" spans="1:30" ht="20.25">
      <c r="A358" s="57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</row>
    <row r="359" spans="1:30" ht="20.25">
      <c r="A359" s="57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</row>
    <row r="360" spans="1:30" ht="20.25">
      <c r="A360" s="57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</row>
    <row r="361" spans="1:30" ht="20.25">
      <c r="A361" s="57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</row>
    <row r="362" spans="1:30" ht="20.25">
      <c r="A362" s="57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</row>
    <row r="363" spans="1:30" ht="20.25">
      <c r="A363" s="57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</row>
    <row r="364" spans="1:30" ht="20.25">
      <c r="A364" s="57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</row>
    <row r="365" spans="1:30" ht="20.25">
      <c r="A365" s="57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</row>
    <row r="366" spans="1:30" ht="20.25">
      <c r="A366" s="57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</row>
    <row r="367" spans="1:30" ht="20.25">
      <c r="A367" s="57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</row>
    <row r="368" spans="1:30" ht="20.25">
      <c r="A368" s="57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</row>
    <row r="369" spans="1:30" ht="20.25">
      <c r="A369" s="57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</row>
    <row r="370" spans="1:30" ht="20.25">
      <c r="A370" s="57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</row>
    <row r="371" spans="1:30" ht="20.25">
      <c r="A371" s="57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</row>
    <row r="372" spans="1:30" ht="20.25">
      <c r="A372" s="57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</row>
    <row r="373" spans="1:30" ht="20.25">
      <c r="A373" s="57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</row>
    <row r="374" spans="1:30" ht="20.25">
      <c r="A374" s="57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</row>
    <row r="375" spans="1:30" ht="20.25">
      <c r="A375" s="57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</row>
    <row r="376" spans="1:30" ht="20.25">
      <c r="A376" s="57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</row>
    <row r="377" spans="1:30" ht="20.25">
      <c r="A377" s="57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</row>
    <row r="378" spans="1:30" ht="20.25">
      <c r="A378" s="57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</row>
    <row r="379" spans="1:30" ht="20.25">
      <c r="A379" s="57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</row>
    <row r="380" spans="1:30" ht="20.25">
      <c r="A380" s="57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</row>
    <row r="381" spans="1:30" ht="20.25">
      <c r="A381" s="57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</row>
    <row r="382" spans="1:30" ht="20.25">
      <c r="A382" s="57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</row>
    <row r="383" spans="1:30" ht="20.25">
      <c r="A383" s="57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</row>
    <row r="384" spans="1:30" ht="20.25">
      <c r="A384" s="57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</row>
    <row r="385" spans="1:30" ht="20.25">
      <c r="A385" s="57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</row>
    <row r="386" spans="1:30" ht="20.25">
      <c r="A386" s="57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</row>
    <row r="387" spans="1:30" ht="20.25">
      <c r="A387" s="57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</row>
    <row r="388" spans="1:30" ht="20.25">
      <c r="A388" s="57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</row>
    <row r="389" spans="1:30" ht="20.25">
      <c r="A389" s="57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</row>
    <row r="390" spans="1:30" ht="20.25">
      <c r="A390" s="57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</row>
    <row r="391" spans="1:30" ht="20.25">
      <c r="A391" s="57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</row>
    <row r="392" spans="1:30" ht="20.25">
      <c r="A392" s="57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</row>
    <row r="393" spans="1:30" ht="20.25">
      <c r="A393" s="57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</row>
    <row r="394" spans="1:30" ht="20.25">
      <c r="A394" s="57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</row>
    <row r="395" spans="1:30" ht="20.25">
      <c r="A395" s="57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</row>
    <row r="396" spans="1:30" ht="20.25">
      <c r="A396" s="57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</row>
    <row r="397" spans="1:30" ht="20.25">
      <c r="A397" s="57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</row>
    <row r="398" spans="1:30" ht="20.25">
      <c r="A398" s="57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</row>
    <row r="399" spans="1:30" ht="20.25">
      <c r="A399" s="57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</row>
    <row r="400" spans="1:30" ht="20.25">
      <c r="A400" s="57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</row>
    <row r="401" spans="1:30" ht="20.25">
      <c r="A401" s="57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</row>
    <row r="402" spans="1:30" ht="20.25">
      <c r="A402" s="57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</row>
    <row r="403" spans="1:30" ht="20.25">
      <c r="A403" s="57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</row>
    <row r="404" spans="1:30" ht="20.25">
      <c r="A404" s="57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</row>
    <row r="405" spans="1:30" ht="20.25">
      <c r="A405" s="57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</row>
    <row r="406" spans="1:30" ht="20.25">
      <c r="A406" s="57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</row>
    <row r="407" spans="1:30" ht="20.25">
      <c r="A407" s="57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</row>
    <row r="408" spans="1:30" ht="20.25">
      <c r="A408" s="57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</row>
    <row r="409" spans="1:30" ht="20.25">
      <c r="A409" s="57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</row>
    <row r="410" spans="1:30" ht="20.25">
      <c r="A410" s="57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</row>
    <row r="411" spans="1:30" ht="20.25">
      <c r="A411" s="57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</row>
    <row r="412" spans="1:30" ht="20.25">
      <c r="A412" s="57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</row>
    <row r="413" spans="1:30" ht="20.25">
      <c r="A413" s="57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</row>
    <row r="414" spans="1:30" ht="20.25">
      <c r="A414" s="57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</row>
    <row r="415" spans="1:30" ht="20.25">
      <c r="A415" s="57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</row>
    <row r="416" spans="1:30" ht="20.25">
      <c r="A416" s="57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</row>
    <row r="417" spans="1:30" ht="20.25">
      <c r="A417" s="57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</row>
    <row r="418" spans="1:30" ht="20.25">
      <c r="A418" s="57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</row>
    <row r="419" spans="1:30" ht="20.25">
      <c r="A419" s="57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</row>
    <row r="420" spans="1:30" ht="20.25">
      <c r="A420" s="57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</row>
    <row r="421" spans="1:30" ht="20.25">
      <c r="A421" s="57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</row>
    <row r="422" spans="1:30" ht="20.25">
      <c r="A422" s="57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</row>
    <row r="423" spans="1:30" ht="20.25">
      <c r="A423" s="57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</row>
    <row r="424" spans="1:30" ht="20.25">
      <c r="A424" s="57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</row>
    <row r="425" spans="1:30" ht="20.25">
      <c r="A425" s="57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</row>
    <row r="426" spans="1:30" ht="20.25">
      <c r="A426" s="57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</row>
    <row r="427" spans="1:30" ht="20.25">
      <c r="A427" s="57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</row>
    <row r="428" spans="1:30" ht="20.25">
      <c r="A428" s="57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</row>
    <row r="429" spans="1:30" ht="20.25">
      <c r="A429" s="57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</row>
    <row r="430" spans="1:30" ht="20.25">
      <c r="A430" s="57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</row>
    <row r="431" spans="1:30" ht="20.25">
      <c r="A431" s="57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</row>
    <row r="432" spans="1:30" ht="20.25">
      <c r="A432" s="57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</row>
    <row r="433" spans="1:30" ht="20.25">
      <c r="A433" s="57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</row>
    <row r="434" spans="1:30" ht="20.25">
      <c r="A434" s="57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</row>
    <row r="435" spans="1:30" ht="20.25">
      <c r="A435" s="57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</row>
    <row r="436" spans="1:30" ht="20.25">
      <c r="A436" s="57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</row>
    <row r="437" spans="1:30" ht="20.25">
      <c r="A437" s="57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</row>
    <row r="438" spans="1:30" ht="20.25">
      <c r="A438" s="57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</row>
    <row r="439" spans="1:30" ht="20.25">
      <c r="A439" s="57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</row>
    <row r="440" spans="1:30" ht="20.25">
      <c r="A440" s="57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</row>
    <row r="441" spans="1:30" ht="20.25">
      <c r="A441" s="57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</row>
    <row r="442" spans="1:30" ht="20.25">
      <c r="A442" s="57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</row>
    <row r="443" spans="1:30" ht="20.25">
      <c r="A443" s="57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</row>
    <row r="444" spans="1:30" ht="20.25">
      <c r="A444" s="57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</row>
    <row r="445" spans="1:30" ht="20.25">
      <c r="A445" s="57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</row>
    <row r="446" spans="1:30" ht="20.25">
      <c r="A446" s="57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</row>
    <row r="447" spans="1:30" ht="20.25">
      <c r="A447" s="57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</row>
    <row r="448" spans="1:30" ht="20.25">
      <c r="A448" s="57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</row>
    <row r="449" spans="1:30" ht="20.25">
      <c r="A449" s="57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</row>
    <row r="450" spans="1:30" ht="20.25">
      <c r="A450" s="57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</row>
    <row r="451" spans="1:30" ht="20.25">
      <c r="A451" s="57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</row>
    <row r="452" spans="1:30" ht="20.25">
      <c r="A452" s="57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</row>
    <row r="453" spans="1:30" ht="20.25">
      <c r="A453" s="57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</row>
    <row r="454" spans="1:30" ht="20.25">
      <c r="A454" s="57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</row>
    <row r="455" spans="1:30" ht="20.25">
      <c r="A455" s="57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</row>
    <row r="456" spans="1:30" ht="20.25">
      <c r="A456" s="57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</row>
    <row r="457" spans="1:30" ht="20.25">
      <c r="A457" s="57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</row>
    <row r="458" spans="1:30" ht="20.25">
      <c r="A458" s="57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</row>
    <row r="459" spans="1:30" ht="20.25">
      <c r="A459" s="57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</row>
    <row r="460" spans="1:30" ht="20.25">
      <c r="A460" s="57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</row>
    <row r="461" spans="1:30" ht="20.25">
      <c r="A461" s="57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</row>
    <row r="462" spans="1:30" ht="20.25">
      <c r="A462" s="57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</row>
    <row r="463" spans="1:30" ht="20.25">
      <c r="A463" s="57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</row>
    <row r="464" spans="1:30" ht="20.25">
      <c r="A464" s="57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</row>
    <row r="465" spans="1:30" ht="20.25">
      <c r="A465" s="57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</row>
    <row r="466" spans="1:30" ht="20.25">
      <c r="A466" s="57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</row>
    <row r="467" spans="1:30" ht="20.25">
      <c r="A467" s="57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</row>
    <row r="468" spans="1:30" ht="20.25">
      <c r="A468" s="57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</row>
    <row r="469" spans="1:30" ht="20.25">
      <c r="A469" s="57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</row>
    <row r="470" spans="1:30" ht="20.25">
      <c r="A470" s="57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</row>
    <row r="471" spans="1:30" ht="20.25">
      <c r="A471" s="57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</row>
    <row r="472" spans="1:30" ht="20.25">
      <c r="A472" s="57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</row>
    <row r="473" spans="1:30" ht="20.25">
      <c r="A473" s="57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</row>
    <row r="474" spans="1:30" ht="20.25">
      <c r="A474" s="57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</row>
    <row r="475" spans="1:30" ht="20.25">
      <c r="A475" s="57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</row>
    <row r="476" spans="1:30" ht="20.25">
      <c r="A476" s="57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</row>
    <row r="477" spans="1:30" ht="20.25">
      <c r="A477" s="57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</row>
    <row r="478" spans="1:30" ht="20.25">
      <c r="A478" s="57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</row>
    <row r="479" spans="1:30" ht="20.25">
      <c r="A479" s="57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</row>
    <row r="480" spans="1:30" ht="20.25">
      <c r="A480" s="57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</row>
    <row r="481" spans="1:30" ht="20.25">
      <c r="A481" s="57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</row>
    <row r="482" spans="1:30" ht="20.25">
      <c r="A482" s="57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</row>
    <row r="483" spans="1:30" ht="20.25">
      <c r="A483" s="57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</row>
    <row r="484" spans="1:30" ht="20.25">
      <c r="A484" s="57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</row>
    <row r="485" spans="1:30" ht="20.25">
      <c r="A485" s="57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</row>
    <row r="486" spans="1:30" ht="20.25">
      <c r="A486" s="57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</row>
    <row r="487" spans="1:30" ht="20.25">
      <c r="A487" s="57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</row>
    <row r="488" spans="1:30" ht="20.25">
      <c r="A488" s="57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</row>
    <row r="489" spans="1:30" ht="20.25">
      <c r="A489" s="57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</row>
    <row r="490" spans="1:30" ht="20.25">
      <c r="A490" s="57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</row>
    <row r="491" spans="1:30" ht="20.25">
      <c r="A491" s="57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</row>
    <row r="492" spans="1:30" ht="20.25">
      <c r="A492" s="57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</row>
    <row r="493" spans="1:30" ht="20.25">
      <c r="A493" s="57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</row>
    <row r="494" spans="1:30" ht="20.25">
      <c r="A494" s="57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</row>
    <row r="495" spans="1:30" ht="20.25">
      <c r="A495" s="57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</row>
    <row r="496" spans="1:30" ht="20.25">
      <c r="A496" s="57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</row>
    <row r="497" spans="1:30" ht="20.25">
      <c r="A497" s="57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</row>
    <row r="498" spans="1:30" ht="20.25">
      <c r="A498" s="57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</row>
    <row r="499" spans="1:30" ht="20.25">
      <c r="A499" s="57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</row>
    <row r="500" spans="1:30" ht="20.25">
      <c r="A500" s="57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</row>
    <row r="501" spans="1:30" ht="20.25">
      <c r="A501" s="57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</row>
    <row r="502" spans="1:30" ht="20.25">
      <c r="A502" s="57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</row>
    <row r="503" spans="1:30" ht="20.25">
      <c r="A503" s="57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</row>
    <row r="504" spans="1:30" ht="20.25">
      <c r="A504" s="57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</row>
    <row r="505" spans="1:30" ht="20.25">
      <c r="A505" s="57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</row>
    <row r="506" spans="1:30" ht="20.25">
      <c r="A506" s="57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</row>
    <row r="507" spans="1:30" ht="20.25">
      <c r="A507" s="57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</row>
    <row r="508" spans="1:30" ht="20.25">
      <c r="A508" s="57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</row>
    <row r="509" spans="1:30" ht="20.25">
      <c r="A509" s="57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</row>
    <row r="510" spans="1:30" ht="20.25">
      <c r="A510" s="57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</row>
    <row r="511" spans="1:30" ht="20.25">
      <c r="A511" s="57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</row>
    <row r="512" spans="1:30" ht="20.25">
      <c r="A512" s="57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</row>
    <row r="513" spans="1:30" ht="20.25">
      <c r="A513" s="57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</row>
    <row r="514" spans="1:30" ht="20.25">
      <c r="A514" s="57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</row>
    <row r="515" spans="1:30" ht="20.25">
      <c r="A515" s="57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</row>
    <row r="516" spans="1:30" ht="20.25">
      <c r="A516" s="57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</row>
    <row r="517" spans="1:30" ht="20.25">
      <c r="A517" s="57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</row>
    <row r="518" spans="1:30" ht="20.25">
      <c r="A518" s="57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</row>
    <row r="519" spans="1:30" ht="20.25">
      <c r="A519" s="57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</row>
    <row r="520" spans="1:30" ht="20.25">
      <c r="A520" s="57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</row>
    <row r="521" spans="1:30" ht="20.25">
      <c r="A521" s="57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</row>
    <row r="522" spans="1:30" ht="20.25">
      <c r="A522" s="57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</row>
    <row r="523" spans="1:30" ht="20.25">
      <c r="A523" s="57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</row>
    <row r="524" spans="1:30" ht="20.25">
      <c r="A524" s="57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</row>
    <row r="525" spans="1:30" ht="20.25">
      <c r="A525" s="57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</row>
    <row r="526" spans="1:30" ht="20.25">
      <c r="A526" s="57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</row>
    <row r="527" spans="1:30" ht="20.25">
      <c r="A527" s="57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</row>
    <row r="528" spans="1:30" ht="20.25">
      <c r="A528" s="57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</row>
    <row r="529" spans="1:30" ht="20.25">
      <c r="A529" s="57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</row>
    <row r="530" spans="1:30" ht="20.25">
      <c r="A530" s="57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</row>
    <row r="531" spans="1:30" ht="20.25">
      <c r="A531" s="57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</row>
    <row r="532" spans="1:30" ht="20.25">
      <c r="A532" s="57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</row>
    <row r="533" spans="1:30" ht="20.25">
      <c r="A533" s="57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</row>
    <row r="534" spans="1:30" ht="20.25">
      <c r="A534" s="57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</row>
    <row r="535" spans="1:30" ht="20.25">
      <c r="A535" s="57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</row>
    <row r="536" spans="1:30" ht="20.25">
      <c r="A536" s="57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</row>
    <row r="537" spans="1:30" ht="20.25">
      <c r="A537" s="57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</row>
    <row r="538" spans="1:30" ht="20.25">
      <c r="A538" s="57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</row>
    <row r="539" spans="1:30" ht="20.25">
      <c r="A539" s="57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</row>
    <row r="540" spans="1:30" ht="20.25">
      <c r="A540" s="57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</row>
    <row r="541" spans="1:30" ht="20.25">
      <c r="A541" s="57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</row>
    <row r="542" spans="1:30" ht="20.25">
      <c r="A542" s="57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</row>
    <row r="543" spans="1:30" ht="20.25">
      <c r="A543" s="57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</row>
    <row r="544" spans="1:30" ht="20.25">
      <c r="A544" s="57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</row>
    <row r="545" spans="1:30" ht="20.25">
      <c r="A545" s="57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</row>
    <row r="546" spans="1:30" ht="20.25">
      <c r="A546" s="57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</row>
    <row r="547" spans="1:30" ht="20.25">
      <c r="A547" s="57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</row>
    <row r="548" spans="1:30" ht="20.25">
      <c r="A548" s="57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</row>
    <row r="549" spans="1:30" ht="20.25">
      <c r="A549" s="57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</row>
    <row r="550" spans="1:30" ht="20.25">
      <c r="A550" s="57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</row>
    <row r="551" spans="1:30" ht="20.25">
      <c r="A551" s="57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</row>
    <row r="552" spans="1:30" ht="20.25">
      <c r="A552" s="57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</row>
    <row r="553" spans="1:30" ht="20.25">
      <c r="A553" s="57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</row>
    <row r="554" spans="1:30" ht="20.25">
      <c r="A554" s="57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</row>
    <row r="555" spans="1:30" ht="20.25">
      <c r="A555" s="57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</row>
    <row r="556" spans="1:30" ht="20.25">
      <c r="A556" s="57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</row>
    <row r="557" spans="1:30" ht="20.25">
      <c r="A557" s="57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</row>
    <row r="558" spans="1:30" ht="20.25">
      <c r="A558" s="57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</row>
    <row r="559" spans="1:30" ht="20.25">
      <c r="A559" s="57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</row>
    <row r="560" spans="1:30" ht="20.25">
      <c r="A560" s="57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</row>
    <row r="561" spans="1:30" ht="20.25">
      <c r="A561" s="57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</row>
    <row r="562" spans="1:30" ht="20.25">
      <c r="A562" s="57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</row>
    <row r="563" spans="1:30" ht="20.25">
      <c r="A563" s="57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</row>
    <row r="564" spans="1:30" ht="20.25">
      <c r="A564" s="57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</row>
    <row r="565" spans="1:30" ht="20.25">
      <c r="A565" s="57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</row>
    <row r="566" spans="1:30" ht="20.25">
      <c r="A566" s="57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</row>
    <row r="567" spans="1:30" ht="20.25">
      <c r="A567" s="57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</row>
    <row r="568" spans="1:30" ht="20.25">
      <c r="A568" s="57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</row>
    <row r="569" spans="1:30" ht="20.25">
      <c r="A569" s="57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</row>
    <row r="570" spans="1:30" ht="20.25">
      <c r="A570" s="57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</row>
    <row r="571" spans="1:30" ht="20.25">
      <c r="A571" s="57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</row>
    <row r="572" spans="1:30" ht="20.25">
      <c r="A572" s="57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</row>
    <row r="573" spans="1:30" ht="20.25">
      <c r="A573" s="57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</row>
    <row r="574" spans="1:30" ht="20.25">
      <c r="A574" s="57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</row>
    <row r="575" spans="1:30" ht="20.25">
      <c r="A575" s="57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</row>
    <row r="576" spans="1:30" ht="20.25">
      <c r="A576" s="57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</row>
    <row r="577" spans="1:30" ht="20.25">
      <c r="A577" s="57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</row>
    <row r="578" spans="1:30" ht="20.25">
      <c r="A578" s="57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</row>
    <row r="579" spans="1:30" ht="20.25">
      <c r="A579" s="57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</row>
    <row r="580" spans="1:30" ht="20.25">
      <c r="A580" s="57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</row>
    <row r="581" spans="1:30" ht="20.25">
      <c r="A581" s="57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</row>
    <row r="582" spans="1:30" ht="20.25">
      <c r="A582" s="57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</row>
    <row r="583" spans="1:30" ht="20.25">
      <c r="A583" s="57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</row>
    <row r="584" spans="1:30" ht="20.25">
      <c r="A584" s="57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</row>
    <row r="585" spans="1:30" ht="20.25">
      <c r="A585" s="57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</row>
    <row r="586" spans="1:30" ht="20.25">
      <c r="A586" s="57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</row>
    <row r="587" spans="1:30" ht="20.25">
      <c r="A587" s="57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</row>
    <row r="588" spans="1:30" ht="20.25">
      <c r="A588" s="57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</row>
    <row r="589" spans="1:30" ht="20.25">
      <c r="A589" s="57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</row>
    <row r="590" spans="1:30" ht="20.25">
      <c r="A590" s="57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</row>
  </sheetData>
  <sheetProtection password="F954" sheet="1" objects="1" scenarios="1"/>
  <mergeCells count="31">
    <mergeCell ref="J4:J6"/>
    <mergeCell ref="F4:F6"/>
    <mergeCell ref="AA1:AB1"/>
    <mergeCell ref="G4:G6"/>
    <mergeCell ref="K4:K6"/>
    <mergeCell ref="L4:L6"/>
    <mergeCell ref="D3:J3"/>
    <mergeCell ref="H4:I4"/>
    <mergeCell ref="H5:H6"/>
    <mergeCell ref="I5:I6"/>
    <mergeCell ref="A4:A6"/>
    <mergeCell ref="B4:B6"/>
    <mergeCell ref="E4:E6"/>
    <mergeCell ref="C4:D4"/>
    <mergeCell ref="C5:C6"/>
    <mergeCell ref="D5:D6"/>
    <mergeCell ref="AE4:AE6"/>
    <mergeCell ref="W4:X4"/>
    <mergeCell ref="W5:W6"/>
    <mergeCell ref="X5:X6"/>
    <mergeCell ref="AA5:AB5"/>
    <mergeCell ref="Y5:Z5"/>
    <mergeCell ref="Y4:AB4"/>
    <mergeCell ref="AC4:AC6"/>
    <mergeCell ref="M4:R4"/>
    <mergeCell ref="M5:N5"/>
    <mergeCell ref="O5:R5"/>
    <mergeCell ref="AD4:AD6"/>
    <mergeCell ref="S4:V4"/>
    <mergeCell ref="S5:T5"/>
    <mergeCell ref="U5:V5"/>
  </mergeCells>
  <conditionalFormatting sqref="F7:F10 F14:F26 F28 F30:F34 F36 F38">
    <cfRule type="cellIs" priority="1" dxfId="35" operator="equal" stopIfTrue="1">
      <formula>ISBLANK(TRUE)</formula>
    </cfRule>
  </conditionalFormatting>
  <conditionalFormatting sqref="J7:J38">
    <cfRule type="cellIs" priority="2" dxfId="36" operator="equal" stopIfTrue="1">
      <formula>"Error-Provider??"</formula>
    </cfRule>
  </conditionalFormatting>
  <conditionalFormatting sqref="O7:R38">
    <cfRule type="cellIs" priority="3" dxfId="34" operator="lessThan" stopIfTrue="1">
      <formula>0</formula>
    </cfRule>
  </conditionalFormatting>
  <conditionalFormatting sqref="G7:G38">
    <cfRule type="cellIs" priority="4" dxfId="37" operator="greaterThanOrEqual" stopIfTrue="1">
      <formula>39965</formula>
    </cfRule>
  </conditionalFormatting>
  <conditionalFormatting sqref="E7:E38">
    <cfRule type="cellIs" priority="5" dxfId="37" operator="greaterThanOrEqual" stopIfTrue="1">
      <formula>39904</formula>
    </cfRule>
  </conditionalFormatting>
  <hyperlinks>
    <hyperlink ref="AD34" r:id="rId1" display="zlmahloko@solplaatje.org.za  (053 8306 500)"/>
  </hyperlinks>
  <printOptions/>
  <pageMargins left="0.3937007874015748" right="0.3937007874015748" top="0.3937007874015748" bottom="0.3937007874015748" header="0.3937007874015748" footer="0.3937007874015748"/>
  <pageSetup horizontalDpi="300" verticalDpi="300" orientation="landscape" paperSize="9" scale="55" r:id="rId2"/>
  <headerFooter alignWithMargins="0">
    <oddHeader>&amp;R&amp;"Arial,Bold"&amp;12Annexure G</oddHeader>
  </headerFooter>
  <colBreaks count="1" manualBreakCount="1">
    <brk id="12" max="39" man="1"/>
  </colBreaks>
  <ignoredErrors>
    <ignoredError sqref="T39:U39 W39 Y39 AA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Sly</dc:creator>
  <cp:keywords/>
  <dc:description/>
  <cp:lastModifiedBy>1480</cp:lastModifiedBy>
  <cp:lastPrinted>2009-11-30T13:39:47Z</cp:lastPrinted>
  <dcterms:created xsi:type="dcterms:W3CDTF">2009-07-13T07:59:27Z</dcterms:created>
  <dcterms:modified xsi:type="dcterms:W3CDTF">2010-02-01T07:58:53Z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