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10" windowWidth="15330" windowHeight="5325" firstSheet="1" activeTab="1"/>
  </bookViews>
  <sheets>
    <sheet name="Sheet1" sheetId="1" state="veryHidden" r:id="rId1"/>
    <sheet name="Section 71 - Revenue" sheetId="2" r:id="rId2"/>
    <sheet name="Summary - Metros" sheetId="3" r:id="rId3"/>
  </sheets>
  <externalReferences>
    <externalReference r:id="rId6"/>
  </externalReferences>
  <definedNames>
    <definedName name="c_budget_r000">'[1]Sheet1'!$B$5:$F$287</definedName>
    <definedName name="_xlnm.Print_Area" localSheetId="1">'Section 71 - Revenue'!$A$1:$P$447</definedName>
    <definedName name="_xlnm.Print_Titles" localSheetId="1">'Section 71 - Revenue'!$1:$7</definedName>
  </definedNames>
  <calcPr fullCalcOnLoad="1"/>
</workbook>
</file>

<file path=xl/sharedStrings.xml><?xml version="1.0" encoding="utf-8"?>
<sst xmlns="http://schemas.openxmlformats.org/spreadsheetml/2006/main" count="1089" uniqueCount="681">
  <si>
    <t>Tariff increases 2009/10 Medium Term Revenue &amp; Expenditure Framework</t>
  </si>
  <si>
    <t>City of Johannesburg</t>
  </si>
  <si>
    <t>Cape Town</t>
  </si>
  <si>
    <t>eThekwini</t>
  </si>
  <si>
    <t>City of Tshwane</t>
  </si>
  <si>
    <t>Ekurhuleni Metro</t>
  </si>
  <si>
    <t xml:space="preserve">Nelson Mandela Bay </t>
  </si>
  <si>
    <t>2009/2010</t>
  </si>
  <si>
    <t>Electricity</t>
  </si>
  <si>
    <t>Water</t>
  </si>
  <si>
    <t>Sanitation</t>
  </si>
  <si>
    <t>Refuse</t>
  </si>
  <si>
    <t>new tariff</t>
  </si>
  <si>
    <t>New roll</t>
  </si>
  <si>
    <t xml:space="preserve">% INCREASE </t>
  </si>
  <si>
    <t>2010/2011</t>
  </si>
  <si>
    <t>2011/2012</t>
  </si>
  <si>
    <t>Property Rates</t>
  </si>
  <si>
    <t>adopted budget</t>
  </si>
  <si>
    <t>tabled budget</t>
  </si>
  <si>
    <t xml:space="preserve">
Code</t>
  </si>
  <si>
    <t>Eastern Cape</t>
  </si>
  <si>
    <t xml:space="preserve"> </t>
  </si>
  <si>
    <t>A</t>
  </si>
  <si>
    <t>Nelson Mandela</t>
  </si>
  <si>
    <t>EC000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</si>
  <si>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</si>
  <si>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</si>
  <si>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</si>
  <si>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</si>
  <si>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</si>
  <si>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</si>
  <si>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</si>
  <si>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</si>
  <si>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</si>
  <si>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</si>
  <si>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</si>
  <si>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</si>
  <si>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</si>
  <si>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</si>
  <si>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</si>
  <si>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</si>
  <si>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</si>
  <si>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Koukamma</t>
  </si>
  <si>
    <t>EC109</t>
  </si>
  <si>
    <t>C</t>
  </si>
  <si>
    <t>Cacadu District Municipality</t>
  </si>
  <si>
    <t>DC10</t>
  </si>
  <si>
    <t>Mbhashe</t>
  </si>
  <si>
    <t>EC121</t>
  </si>
  <si>
    <t>Mnquma</t>
  </si>
  <si>
    <t>EC122</t>
  </si>
  <si>
    <t>Great Kei</t>
  </si>
  <si>
    <t>EC123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</si>
  <si>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</si>
  <si>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</si>
  <si>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</si>
  <si>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</si>
  <si>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</si>
  <si>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</si>
  <si>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</si>
  <si>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</si>
  <si>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</si>
  <si>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Amatole District Municipality</t>
  </si>
  <si>
    <t>DC12</t>
  </si>
  <si>
    <t>Inxuba Yethemba</t>
  </si>
  <si>
    <t>EC131</t>
  </si>
  <si>
    <t>EC132</t>
  </si>
  <si>
    <t>Inkwanca</t>
  </si>
  <si>
    <t>EC133</t>
  </si>
  <si>
    <t>Lukhanji</t>
  </si>
  <si>
    <t>EC134</t>
  </si>
  <si>
    <t>Intsika Yethu</t>
  </si>
  <si>
    <t>EC135</t>
  </si>
  <si>
    <t>Emalahleni</t>
  </si>
  <si>
    <t>EC136</t>
  </si>
  <si>
    <t>Engcobo</t>
  </si>
  <si>
    <t>EC137</t>
  </si>
  <si>
    <t>Sakhisizwe</t>
  </si>
  <si>
    <t>EC138</t>
  </si>
  <si>
    <t>DC13</t>
  </si>
  <si>
    <t>Elundini</t>
  </si>
  <si>
    <t>EC141</t>
  </si>
  <si>
    <t>Senqu</t>
  </si>
  <si>
    <t>EC142</t>
  </si>
  <si>
    <t>EC143</t>
  </si>
  <si>
    <t>Gariep</t>
  </si>
  <si>
    <t>EC144</t>
  </si>
  <si>
    <t>Ukhahlamba District Municipality</t>
  </si>
  <si>
    <t>DC14</t>
  </si>
  <si>
    <t>Mbizana</t>
  </si>
  <si>
    <t>EC151</t>
  </si>
  <si>
    <t>Ntabankulu</t>
  </si>
  <si>
    <t>EC152</t>
  </si>
  <si>
    <t>EC153</t>
  </si>
  <si>
    <t>Port St.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</si>
  <si>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</si>
  <si>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</si>
  <si>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</si>
  <si>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</si>
  <si>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</si>
  <si>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</si>
  <si>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</si>
  <si>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O.R. Tambo District Municipality</t>
  </si>
  <si>
    <t>DC15</t>
  </si>
  <si>
    <t>Umzimvubu</t>
  </si>
  <si>
    <t>EC442</t>
  </si>
  <si>
    <t>Matatiele</t>
  </si>
  <si>
    <t>EC441</t>
  </si>
  <si>
    <t>Alfred Nzo District Municipality</t>
  </si>
  <si>
    <t>DC44</t>
  </si>
  <si>
    <t>Free State</t>
  </si>
  <si>
    <t>Letsemeng</t>
  </si>
  <si>
    <t>FS161</t>
  </si>
  <si>
    <t>Kopanong</t>
  </si>
  <si>
    <t>FS162</t>
  </si>
  <si>
    <t>Mohokare</t>
  </si>
  <si>
    <t>FS163</t>
  </si>
  <si>
    <t>Xhariep District Municipality</t>
  </si>
  <si>
    <t>DC16</t>
  </si>
  <si>
    <t>Naledi</t>
  </si>
  <si>
    <t>FS171</t>
  </si>
  <si>
    <t>Mangaung</t>
  </si>
  <si>
    <t>FS172</t>
  </si>
  <si>
    <t>Mantsopa</t>
  </si>
  <si>
    <t>FS173</t>
  </si>
  <si>
    <t>Motheo District Municipality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</si>
  <si>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</si>
  <si>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</si>
  <si>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</si>
  <si>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</si>
  <si>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</si>
  <si>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</si>
  <si>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</si>
  <si>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</si>
  <si>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</si>
  <si>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</si>
  <si>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</si>
  <si>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 District Municipality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</si>
  <si>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</si>
  <si>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</si>
  <si>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</si>
  <si>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</si>
  <si>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</si>
  <si>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</si>
  <si>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</si>
  <si>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</si>
  <si>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</si>
  <si>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</si>
  <si>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</si>
  <si>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 District Municipality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</si>
  <si>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</si>
  <si>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</si>
  <si>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</si>
  <si>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</si>
  <si>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</si>
  <si>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</si>
  <si>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</si>
  <si>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</si>
  <si>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</si>
  <si>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 District Municipality</t>
  </si>
  <si>
    <t>DC20</t>
  </si>
  <si>
    <t>Gauteng</t>
  </si>
  <si>
    <t>Ekurhuleni</t>
  </si>
  <si>
    <t>GT000</t>
  </si>
  <si>
    <t>GT001</t>
  </si>
  <si>
    <t>GT002</t>
  </si>
  <si>
    <t>Nokeng tsa Taemane</t>
  </si>
  <si>
    <t>GT461</t>
  </si>
  <si>
    <t>Kungwini</t>
  </si>
  <si>
    <t>GT462</t>
  </si>
  <si>
    <t>Metsweding District Municipality</t>
  </si>
  <si>
    <t>DC46</t>
  </si>
  <si>
    <t>Emfuleni</t>
  </si>
  <si>
    <t>GT421</t>
  </si>
  <si>
    <t>Midvaal</t>
  </si>
  <si>
    <t>GT422</t>
  </si>
  <si>
    <t>Lesedi</t>
  </si>
  <si>
    <t>GT423</t>
  </si>
  <si>
    <t>Sedibeng District Municipality</t>
  </si>
  <si>
    <t>DC42</t>
  </si>
  <si>
    <t>Mogale City</t>
  </si>
  <si>
    <t>GT481</t>
  </si>
  <si>
    <t>Randfontein</t>
  </si>
  <si>
    <t>GT482</t>
  </si>
  <si>
    <t>Westonaria</t>
  </si>
  <si>
    <t>GT483</t>
  </si>
  <si>
    <t>West Rand District Municipality</t>
  </si>
  <si>
    <t>DC48</t>
  </si>
  <si>
    <t>KwaZulu-Natal</t>
  </si>
  <si>
    <t>KZ000</t>
  </si>
  <si>
    <t>Vulamehlo</t>
  </si>
  <si>
    <t>KZ211</t>
  </si>
  <si>
    <t>Umdoni</t>
  </si>
  <si>
    <t>KZ212</t>
  </si>
  <si>
    <t>Umzumbe</t>
  </si>
  <si>
    <t>KZ213</t>
  </si>
  <si>
    <t>uMuziwabantu</t>
  </si>
  <si>
    <t>KZ214</t>
  </si>
  <si>
    <t>Ezinqolweni</t>
  </si>
  <si>
    <t>KZ215</t>
  </si>
  <si>
    <t>Hibiscus Coast</t>
  </si>
  <si>
    <t>KZ216</t>
  </si>
  <si>
    <t>Ugu District Municipality</t>
  </si>
  <si>
    <t>DC21</t>
  </si>
  <si>
    <t>uMshwathi</t>
  </si>
  <si>
    <t>KZ221</t>
  </si>
  <si>
    <t>uMngeni</t>
  </si>
  <si>
    <t>KZ222</t>
  </si>
  <si>
    <t>Mpofana</t>
  </si>
  <si>
    <t>KZ223</t>
  </si>
  <si>
    <t>Impendle</t>
  </si>
  <si>
    <t>KZ224</t>
  </si>
  <si>
    <t>Msunduzi</t>
  </si>
  <si>
    <t>KZ225</t>
  </si>
  <si>
    <t>Mkhambathini</t>
  </si>
  <si>
    <t>KZ226</t>
  </si>
  <si>
    <t>Richmond</t>
  </si>
  <si>
    <t>KZ227</t>
  </si>
  <si>
    <t>uMgungundlovu District Municipality</t>
  </si>
  <si>
    <t>DC22</t>
  </si>
  <si>
    <t>Total:Uthukela Municipalities</t>
  </si>
  <si>
    <t>Emnambithi/Ladysmith</t>
  </si>
  <si>
    <t>KZ232</t>
  </si>
  <si>
    <t>Indaka</t>
  </si>
  <si>
    <t>KZ233</t>
  </si>
  <si>
    <t>Umtshezi</t>
  </si>
  <si>
    <t>KZ234</t>
  </si>
  <si>
    <t>Okhahlamba</t>
  </si>
  <si>
    <t>KZ235</t>
  </si>
  <si>
    <t>Imbabazane</t>
  </si>
  <si>
    <t>KZ236</t>
  </si>
  <si>
    <t>Uthukela District Municipality</t>
  </si>
  <si>
    <t>DC23</t>
  </si>
  <si>
    <t>Endumeni</t>
  </si>
  <si>
    <t>KZ241</t>
  </si>
  <si>
    <t>Nquthu</t>
  </si>
  <si>
    <t>KZ242</t>
  </si>
  <si>
    <t>Msinga</t>
  </si>
  <si>
    <t>KZ244</t>
  </si>
  <si>
    <t>Umvoti</t>
  </si>
  <si>
    <t>KZ245</t>
  </si>
  <si>
    <t>Umzinyathi District Municipality</t>
  </si>
  <si>
    <t>DC24</t>
  </si>
  <si>
    <t>Newcastle</t>
  </si>
  <si>
    <t>KZ252</t>
  </si>
  <si>
    <t>eMadlangeni</t>
  </si>
  <si>
    <t>KZ253</t>
  </si>
  <si>
    <t>Dannhauser</t>
  </si>
  <si>
    <t>KZ254</t>
  </si>
  <si>
    <t>Amajuba District Municipality</t>
  </si>
  <si>
    <t>DC25</t>
  </si>
  <si>
    <t>eDumbe</t>
  </si>
  <si>
    <t>KZ261</t>
  </si>
  <si>
    <t>uPhongolo</t>
  </si>
  <si>
    <t>KZ262</t>
  </si>
  <si>
    <t>Abaqulusi</t>
  </si>
  <si>
    <t>KZ263</t>
  </si>
  <si>
    <t>Nongoma</t>
  </si>
  <si>
    <t>KZ265</t>
  </si>
  <si>
    <t>Ulundi</t>
  </si>
  <si>
    <t>KZ266</t>
  </si>
  <si>
    <t>Zululand District Municipality</t>
  </si>
  <si>
    <t>DC26</t>
  </si>
  <si>
    <t>Umhlabuyalingana</t>
  </si>
  <si>
    <t>KZ271</t>
  </si>
  <si>
    <t>Jozini</t>
  </si>
  <si>
    <t>KZ272</t>
  </si>
  <si>
    <t>The Big Five False Bay</t>
  </si>
  <si>
    <t>KZ273</t>
  </si>
  <si>
    <t>Hlabisa</t>
  </si>
  <si>
    <t>KZ274</t>
  </si>
  <si>
    <t>Mtubatuba</t>
  </si>
  <si>
    <t>KZ275</t>
  </si>
  <si>
    <t>Umkhanyakude District Municipality</t>
  </si>
  <si>
    <t>DC27</t>
  </si>
  <si>
    <t>Mbonambi</t>
  </si>
  <si>
    <t>KZ281</t>
  </si>
  <si>
    <t>uMhlathuze</t>
  </si>
  <si>
    <t>KZ282</t>
  </si>
  <si>
    <t>Ntambanana</t>
  </si>
  <si>
    <t>KZ283</t>
  </si>
  <si>
    <t>Umlalazi</t>
  </si>
  <si>
    <t>KZ284</t>
  </si>
  <si>
    <t>Mthonjaneni</t>
  </si>
  <si>
    <t>KZ285</t>
  </si>
  <si>
    <t>Nkandla</t>
  </si>
  <si>
    <t>KZ286</t>
  </si>
  <si>
    <t>uThungulu District Municipality</t>
  </si>
  <si>
    <t>DC28</t>
  </si>
  <si>
    <t>Mandeni</t>
  </si>
  <si>
    <t>KZ291</t>
  </si>
  <si>
    <t>KwaDukuza</t>
  </si>
  <si>
    <t>KZ292</t>
  </si>
  <si>
    <t>Ndwedwe</t>
  </si>
  <si>
    <t>KZ293</t>
  </si>
  <si>
    <t>Maphumulo</t>
  </si>
  <si>
    <t>KZ294</t>
  </si>
  <si>
    <t>iLembe District Municipality</t>
  </si>
  <si>
    <t>DC29</t>
  </si>
  <si>
    <t>Ingwe</t>
  </si>
  <si>
    <t>KZ431</t>
  </si>
  <si>
    <t>Kwa Sani</t>
  </si>
  <si>
    <t>KZ432</t>
  </si>
  <si>
    <t>Greater Kokstad</t>
  </si>
  <si>
    <t>KZ433</t>
  </si>
  <si>
    <t>Ubuhlebezwe</t>
  </si>
  <si>
    <t>KZ434</t>
  </si>
  <si>
    <t>Umzimkhulu</t>
  </si>
  <si>
    <t>KZ435</t>
  </si>
  <si>
    <t>Sisonke District Municipality</t>
  </si>
  <si>
    <t>DC43</t>
  </si>
  <si>
    <t>Limpopo</t>
  </si>
  <si>
    <t>Makhuduthamaga</t>
  </si>
  <si>
    <t>LIM473</t>
  </si>
  <si>
    <t>Fetakgomo</t>
  </si>
  <si>
    <t>LIM474</t>
  </si>
  <si>
    <t>Greater Marble Hall</t>
  </si>
  <si>
    <t>LIM471</t>
  </si>
  <si>
    <t>Elias Motsoaledi</t>
  </si>
  <si>
    <t>LIM472</t>
  </si>
  <si>
    <t>Greater Tubatse</t>
  </si>
  <si>
    <t>LIM475</t>
  </si>
  <si>
    <t>Greater Sekhukhune District Municipality</t>
  </si>
  <si>
    <t>DC47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</si>
  <si>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</si>
  <si>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</si>
  <si>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</si>
  <si>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</si>
  <si>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</si>
  <si>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</si>
  <si>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</si>
  <si>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</si>
  <si>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</si>
  <si>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</si>
  <si>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 District Municipality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</si>
  <si>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</si>
  <si>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</si>
  <si>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</si>
  <si>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</si>
  <si>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</si>
  <si>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</si>
  <si>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</si>
  <si>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</si>
  <si>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</si>
  <si>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 District Municipality</t>
  </si>
  <si>
    <t>DC34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</si>
  <si>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</si>
  <si>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</si>
  <si>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</si>
  <si>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</si>
  <si>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</si>
  <si>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</si>
  <si>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</si>
  <si>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</si>
  <si>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</si>
  <si>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</si>
  <si>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 District Municipality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</si>
  <si>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</si>
  <si>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</si>
  <si>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</si>
  <si>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</si>
  <si>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</si>
  <si>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</si>
  <si>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</si>
  <si>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</si>
  <si>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</si>
  <si>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</si>
  <si>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</si>
  <si>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</si>
  <si>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</si>
  <si>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 District Municipality</t>
  </si>
  <si>
    <t>DC36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</si>
  <si>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</si>
  <si>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</si>
  <si>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</si>
  <si>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</si>
  <si>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</si>
  <si>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</si>
  <si>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</si>
  <si>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</si>
  <si>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</si>
  <si>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MP305</t>
  </si>
  <si>
    <t>Dipaleseng</t>
  </si>
  <si>
    <t>MP306</t>
  </si>
  <si>
    <t>Govan Mbeki</t>
  </si>
  <si>
    <t>MP307</t>
  </si>
  <si>
    <t>Gert Sibande District Municipality</t>
  </si>
  <si>
    <t>DC30</t>
  </si>
  <si>
    <t>Delmas</t>
  </si>
  <si>
    <t>MP311</t>
  </si>
  <si>
    <t>MP312</t>
  </si>
  <si>
    <t>Steve Tshwete</t>
  </si>
  <si>
    <t>MP313</t>
  </si>
  <si>
    <t>Emakhazeni</t>
  </si>
  <si>
    <t>MP314</t>
  </si>
  <si>
    <t>Thembisile</t>
  </si>
  <si>
    <t>MP315</t>
  </si>
  <si>
    <t>Dr JS Moroka</t>
  </si>
  <si>
    <t>MP316</t>
  </si>
  <si>
    <t>Nkangala District Municipality</t>
  </si>
  <si>
    <t>DC31</t>
  </si>
  <si>
    <t>Thaba Chweu</t>
  </si>
  <si>
    <t>MP321</t>
  </si>
  <si>
    <t>Mbombela</t>
  </si>
  <si>
    <t>MP322</t>
  </si>
  <si>
    <t>Umjindi</t>
  </si>
  <si>
    <t>MP323</t>
  </si>
  <si>
    <t>MP324</t>
  </si>
  <si>
    <t>Bushbuckridge</t>
  </si>
  <si>
    <t>MP325</t>
  </si>
  <si>
    <t>Ehlanzeni District Municipality</t>
  </si>
  <si>
    <t>DC32</t>
  </si>
  <si>
    <t>Northern Cape</t>
  </si>
  <si>
    <t>Moshaweng</t>
  </si>
  <si>
    <t>NC451</t>
  </si>
  <si>
    <t>Ga-Segonyana</t>
  </si>
  <si>
    <t>NC452</t>
  </si>
  <si>
    <t>Gammagara</t>
  </si>
  <si>
    <t>NC453</t>
  </si>
  <si>
    <t>Kgalagadi District Municipality</t>
  </si>
  <si>
    <t>DC45</t>
  </si>
  <si>
    <t>Richtersveld</t>
  </si>
  <si>
    <t>NC061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</si>
  <si>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</si>
  <si>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</si>
  <si>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</si>
  <si>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</si>
  <si>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</si>
  <si>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</si>
  <si>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</si>
  <si>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</si>
  <si>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</si>
  <si>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 District Municipality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</si>
  <si>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</si>
  <si>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</si>
  <si>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</si>
  <si>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</si>
  <si>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</si>
  <si>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</si>
  <si>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</si>
  <si>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</si>
  <si>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</si>
  <si>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NC075</t>
  </si>
  <si>
    <t>Thembelihle</t>
  </si>
  <si>
    <t>NC076</t>
  </si>
  <si>
    <t>Siyathemba</t>
  </si>
  <si>
    <t>NC077</t>
  </si>
  <si>
    <t>Siyancuma</t>
  </si>
  <si>
    <t>NC078</t>
  </si>
  <si>
    <t>Karoo District Municipality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</si>
  <si>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</si>
  <si>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</si>
  <si>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</si>
  <si>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</si>
  <si>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</si>
  <si>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</si>
  <si>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</si>
  <si>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</si>
  <si>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</si>
  <si>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</si>
  <si>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</si>
  <si>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</si>
  <si>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</si>
  <si>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 District Municipality</t>
  </si>
  <si>
    <t>DC8</t>
  </si>
  <si>
    <t>Sol Plaatje</t>
  </si>
  <si>
    <t>NC091</t>
  </si>
  <si>
    <t>Dikgatlong</t>
  </si>
  <si>
    <t>NC092</t>
  </si>
  <si>
    <t>NC093</t>
  </si>
  <si>
    <t>Phokwane</t>
  </si>
  <si>
    <t>NC094</t>
  </si>
  <si>
    <t>Frances Baard District Municipality</t>
  </si>
  <si>
    <t>DC9</t>
  </si>
  <si>
    <t>North West</t>
  </si>
  <si>
    <t>Moretele</t>
  </si>
  <si>
    <t>NW371</t>
  </si>
  <si>
    <t>Madibeng</t>
  </si>
  <si>
    <t>NW372</t>
  </si>
  <si>
    <t>Rustenburg</t>
  </si>
  <si>
    <t>NW373</t>
  </si>
  <si>
    <t>NW374</t>
  </si>
  <si>
    <t>Moses Kotane</t>
  </si>
  <si>
    <t>NW375</t>
  </si>
  <si>
    <t>Bojanala Platinum District Municipality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</si>
  <si>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</si>
  <si>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</si>
  <si>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</si>
  <si>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</si>
  <si>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</si>
  <si>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</si>
  <si>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</si>
  <si>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</si>
  <si>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</si>
  <si>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</si>
  <si>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</si>
  <si>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Central District Municipality</t>
  </si>
  <si>
    <t>DC38</t>
  </si>
  <si>
    <t>Kagisano</t>
  </si>
  <si>
    <t>NW391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</si>
  <si>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</si>
  <si>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</si>
  <si>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</si>
  <si>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</si>
  <si>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</si>
  <si>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</si>
  <si>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</si>
  <si>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</si>
  <si>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</si>
  <si>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Bophirima District Municipality</t>
  </si>
  <si>
    <t>DC39</t>
  </si>
  <si>
    <t>Ventersdorp</t>
  </si>
  <si>
    <t>NW401</t>
  </si>
  <si>
    <t>Potchefstroom</t>
  </si>
  <si>
    <t>NW402</t>
  </si>
  <si>
    <t>City of Matlosana</t>
  </si>
  <si>
    <t>NW403</t>
  </si>
  <si>
    <t>NW404</t>
  </si>
  <si>
    <t>Merafong City</t>
  </si>
  <si>
    <t>NW405</t>
  </si>
  <si>
    <t>Southern District Municipality</t>
  </si>
  <si>
    <t>DC40</t>
  </si>
  <si>
    <t>Western Cape</t>
  </si>
  <si>
    <t>City of Cape Town</t>
  </si>
  <si>
    <t>WC000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</si>
  <si>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</si>
  <si>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</si>
  <si>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</si>
  <si>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</si>
  <si>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</si>
  <si>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</si>
  <si>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</si>
  <si>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</si>
  <si>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</si>
  <si>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</si>
  <si>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 District Municipality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</si>
  <si>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</si>
  <si>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</si>
  <si>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</si>
  <si>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</si>
  <si>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</si>
  <si>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</si>
  <si>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</si>
  <si>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</si>
  <si>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</si>
  <si>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Breede River Winelands</t>
  </si>
  <si>
    <t>WC026</t>
  </si>
  <si>
    <t>Cape Winelands District Municipality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</si>
  <si>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</si>
  <si>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</si>
  <si>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</si>
  <si>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</si>
  <si>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</si>
  <si>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</si>
  <si>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</si>
  <si>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</si>
  <si>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</si>
  <si>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 District Municipality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</si>
  <si>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</si>
  <si>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</si>
  <si>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</si>
  <si>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</si>
  <si>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</si>
  <si>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</si>
  <si>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</si>
  <si>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</si>
  <si>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</si>
  <si>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</si>
  <si>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</si>
  <si>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</si>
  <si>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</si>
  <si>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</si>
  <si>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</si>
  <si>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 District Municipality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</si>
  <si>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</si>
  <si>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</si>
  <si>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</si>
  <si>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</si>
  <si>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</si>
  <si>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</si>
  <si>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</si>
  <si>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 District Municipality</t>
  </si>
  <si>
    <t>DC5</t>
  </si>
  <si>
    <t>Cacadu Municipalities</t>
  </si>
  <si>
    <t>Amatole Municipalities</t>
  </si>
  <si>
    <t>Chris Hani Municipalities</t>
  </si>
  <si>
    <t>Ukhahlamba Municipalities</t>
  </si>
  <si>
    <t>O.R Tambo Municipalities</t>
  </si>
  <si>
    <t>Alfred Nzo Municipalities</t>
  </si>
  <si>
    <t>Xhariep Municipalities</t>
  </si>
  <si>
    <t>Motheo Municipalities</t>
  </si>
  <si>
    <t>Lejweleputswa Municipalities</t>
  </si>
  <si>
    <t>Thabo Mofutsanyana Municipalities</t>
  </si>
  <si>
    <t>Fezile Dabi Municipalities</t>
  </si>
  <si>
    <t>Metsweding Municipalities</t>
  </si>
  <si>
    <t>Sedibeng Municipalities</t>
  </si>
  <si>
    <t>West Rand Municipalities</t>
  </si>
  <si>
    <t>Ugu Municipalities</t>
  </si>
  <si>
    <t>uMgungundlovu Municipalities</t>
  </si>
  <si>
    <t>Umzinyathi Municipalities</t>
  </si>
  <si>
    <t>Amajuba Municipalities</t>
  </si>
  <si>
    <t>Zululand Municipalities</t>
  </si>
  <si>
    <t>Umkhanyakude Municipalities</t>
  </si>
  <si>
    <t>uThungulu Municipalities</t>
  </si>
  <si>
    <t>iLembe Municipalities</t>
  </si>
  <si>
    <t>Sisonke Municipalities</t>
  </si>
  <si>
    <t>Greater Sekhukhune District Municipalities</t>
  </si>
  <si>
    <t>Mopani Municipalities</t>
  </si>
  <si>
    <t>Vhembe Municipalities</t>
  </si>
  <si>
    <t>Capricorn Municipalities</t>
  </si>
  <si>
    <t>Waterberg Municipalities</t>
  </si>
  <si>
    <t>Gert Sibande Municipalities</t>
  </si>
  <si>
    <t>Nkangala Municipalities</t>
  </si>
  <si>
    <t>Ehlanzeni Municipalities</t>
  </si>
  <si>
    <t>Kgalagadi Municipalities</t>
  </si>
  <si>
    <t>Namakwa Municipalities</t>
  </si>
  <si>
    <t>Karoo Municipalities</t>
  </si>
  <si>
    <t>Siyanda Municipalities</t>
  </si>
  <si>
    <t>Frances Baard Municipalities</t>
  </si>
  <si>
    <t>Bojanala Platinum Municipalities</t>
  </si>
  <si>
    <t>Central Municipalities</t>
  </si>
  <si>
    <t>Bophirima Municipalities</t>
  </si>
  <si>
    <t>Southern Municipalities</t>
  </si>
  <si>
    <t>West Coast Municipalities</t>
  </si>
  <si>
    <t>Cape Winelands Municipalities</t>
  </si>
  <si>
    <t>Overberg Municipalities</t>
  </si>
  <si>
    <t>Eden Municipalities</t>
  </si>
  <si>
    <t>Central Karoo  Municipalities</t>
  </si>
  <si>
    <t>Service Charges</t>
  </si>
  <si>
    <t>Other</t>
  </si>
  <si>
    <t>Total</t>
  </si>
  <si>
    <t>R' 000</t>
  </si>
  <si>
    <t>Total: KwaZulu-Natal Municipalities</t>
  </si>
  <si>
    <t>Own Revenue</t>
  </si>
  <si>
    <t>Total: Western Cape Municipalities</t>
  </si>
  <si>
    <t>Total: North West Municipalities</t>
  </si>
  <si>
    <t>Total: Northern Cape Municipalities</t>
  </si>
  <si>
    <t>Total: Mpumalanga Municipalities</t>
  </si>
  <si>
    <t>Total: Limpopo Municipalities</t>
  </si>
  <si>
    <t>Total: Gauteng Municipalities</t>
  </si>
  <si>
    <t>Total: Free State Municipalities</t>
  </si>
  <si>
    <t>Total: Eastern Cape Municipalities</t>
  </si>
  <si>
    <t>EC</t>
  </si>
  <si>
    <t>FS</t>
  </si>
  <si>
    <t>GT</t>
  </si>
  <si>
    <t>KZ</t>
  </si>
  <si>
    <t>LIM</t>
  </si>
  <si>
    <t>MP</t>
  </si>
  <si>
    <t>NC</t>
  </si>
  <si>
    <t>NW</t>
  </si>
  <si>
    <t>WC</t>
  </si>
  <si>
    <t>Total per province</t>
  </si>
  <si>
    <t>2008/09 Quarter 1: Results</t>
  </si>
  <si>
    <t xml:space="preserve">  </t>
  </si>
  <si>
    <t>Non-Compliance</t>
  </si>
  <si>
    <t>Increase/Decrease 
2008/09:2009/10: Quarter 1</t>
  </si>
  <si>
    <t>Analysis of sources of revenue as at 30 September 2009</t>
  </si>
  <si>
    <t>1. Grants and Subdsidies as per Division of Revenue Act No. 12. of 2009</t>
  </si>
  <si>
    <r>
      <t>Grants 
Revenue</t>
    </r>
    <r>
      <rPr>
        <b/>
        <vertAlign val="superscript"/>
        <sz val="7"/>
        <rFont val="Arial Narrow"/>
        <family val="2"/>
      </rPr>
      <t>1</t>
    </r>
  </si>
  <si>
    <r>
      <t>Grants 
Revenue</t>
    </r>
    <r>
      <rPr>
        <b/>
        <vertAlign val="superscript"/>
        <sz val="7"/>
        <rFont val="Arial Narrow"/>
        <family val="2"/>
      </rPr>
      <t>2</t>
    </r>
  </si>
  <si>
    <r>
      <t>Grants 
Revenue</t>
    </r>
    <r>
      <rPr>
        <b/>
        <vertAlign val="superscript"/>
        <sz val="10"/>
        <rFont val="Arial Narrow"/>
        <family val="2"/>
      </rPr>
      <t>1</t>
    </r>
  </si>
  <si>
    <r>
      <t>Grants 
Revenue</t>
    </r>
    <r>
      <rPr>
        <b/>
        <vertAlign val="superscript"/>
        <sz val="10"/>
        <rFont val="Arial Narrow"/>
        <family val="2"/>
      </rPr>
      <t>2</t>
    </r>
  </si>
  <si>
    <t>Metros:Analysis of sources of revenue as at 30 September 2009</t>
  </si>
  <si>
    <t>Metros</t>
  </si>
  <si>
    <t>Total Metros</t>
  </si>
  <si>
    <r>
      <t xml:space="preserve"> Amahlathi</t>
    </r>
    <r>
      <rPr>
        <vertAlign val="superscript"/>
        <sz val="8"/>
        <rFont val="Arial Narrow"/>
        <family val="2"/>
      </rPr>
      <t>3</t>
    </r>
  </si>
  <si>
    <r>
      <t>Tsolwana</t>
    </r>
    <r>
      <rPr>
        <vertAlign val="superscript"/>
        <sz val="8"/>
        <rFont val="Arial Narrow"/>
        <family val="2"/>
      </rPr>
      <t>3</t>
    </r>
  </si>
  <si>
    <r>
      <t>Chris Hani District Municipality</t>
    </r>
    <r>
      <rPr>
        <vertAlign val="superscript"/>
        <sz val="8"/>
        <rFont val="Arial Narrow"/>
        <family val="2"/>
      </rPr>
      <t>3</t>
    </r>
  </si>
  <si>
    <r>
      <t xml:space="preserve"> Maletswai</t>
    </r>
    <r>
      <rPr>
        <vertAlign val="superscript"/>
        <sz val="8"/>
        <rFont val="Arial Narrow"/>
        <family val="2"/>
      </rPr>
      <t>3</t>
    </r>
  </si>
  <si>
    <r>
      <t xml:space="preserve"> Qaukeni</t>
    </r>
    <r>
      <rPr>
        <vertAlign val="superscript"/>
        <sz val="8"/>
        <rFont val="Arial Narrow"/>
        <family val="2"/>
      </rPr>
      <t>3</t>
    </r>
  </si>
  <si>
    <r>
      <t xml:space="preserve"> Nkomazi</t>
    </r>
    <r>
      <rPr>
        <vertAlign val="superscript"/>
        <sz val="8"/>
        <rFont val="Arial Narrow"/>
        <family val="2"/>
      </rPr>
      <t>3</t>
    </r>
  </si>
  <si>
    <r>
      <t xml:space="preserve"> Lekwa</t>
    </r>
    <r>
      <rPr>
        <vertAlign val="superscript"/>
        <sz val="8"/>
        <rFont val="Arial Narrow"/>
        <family val="2"/>
      </rPr>
      <t>3</t>
    </r>
  </si>
  <si>
    <r>
      <t xml:space="preserve"> Nama Khoi</t>
    </r>
    <r>
      <rPr>
        <vertAlign val="superscript"/>
        <sz val="8"/>
        <rFont val="Arial Narrow"/>
        <family val="2"/>
      </rPr>
      <t>3</t>
    </r>
  </si>
  <si>
    <r>
      <t xml:space="preserve"> Renosterberg</t>
    </r>
    <r>
      <rPr>
        <vertAlign val="superscript"/>
        <sz val="8"/>
        <rFont val="Arial Narrow"/>
        <family val="2"/>
      </rPr>
      <t>3</t>
    </r>
  </si>
  <si>
    <r>
      <t xml:space="preserve"> Magareng</t>
    </r>
    <r>
      <rPr>
        <vertAlign val="superscript"/>
        <sz val="8"/>
        <rFont val="Arial Narrow"/>
        <family val="2"/>
      </rPr>
      <t>3</t>
    </r>
  </si>
  <si>
    <r>
      <t xml:space="preserve"> Kgetlengrivier</t>
    </r>
    <r>
      <rPr>
        <vertAlign val="superscript"/>
        <sz val="8"/>
        <rFont val="Arial Narrow"/>
        <family val="2"/>
      </rPr>
      <t>3</t>
    </r>
  </si>
  <si>
    <r>
      <t xml:space="preserve"> Maquassi Hills</t>
    </r>
    <r>
      <rPr>
        <vertAlign val="superscript"/>
        <sz val="8"/>
        <rFont val="Arial Narrow"/>
        <family val="2"/>
      </rPr>
      <t>3</t>
    </r>
  </si>
  <si>
    <t>3. Municipalities that did not not comply with Section 71 of the MFMA in Quarter 1, 2008/09</t>
  </si>
  <si>
    <t>2009/10 Quarter 1: Results</t>
  </si>
  <si>
    <t>2. Grants and Subdsidies as per Division of Revenue Act No. 02. of 2008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</si>
</sst>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0.0%"/>
    <numFmt numFmtId="173" formatCode="[$-1C09]dd\ mmmm\ yyyy;@"/>
    <numFmt numFmtId="174" formatCode="_(* #,##0_);_(* \(#,##0\);_(* &quot;- &quot;?_);_(@_)"/>
    <numFmt numFmtId="175" formatCode="_(* #,##0_);_(* \(#,##0\);_(* &quot;-&quot;??_);_(@_)"/>
    <numFmt numFmtId="176" formatCode="_(* #,##0_);_(* \(#,##0\);_(* &quot;-&quot;?_);_(@_)"/>
    <numFmt numFmtId="177" formatCode="dd\.mm\.yyyy"/>
    <numFmt numFmtId="178" formatCode="0.00%;\(0.00%\);_(* &quot;- &quot;?_);_(@_)"/>
    <numFmt numFmtId="179" formatCode="0.0%;\(0.0%\);_(* &quot;- &quot;?_);_(@_)"/>
    <numFmt numFmtId="180" formatCode="#,###;\-#,###;"/>
    <numFmt numFmtId="181" formatCode="#,###,;\(#,###,\)"/>
    <numFmt numFmtId="182" formatCode="#,##0;\(\-#,##0\);"/>
    <numFmt numFmtId="183" formatCode="[$-409]hh:mm:ss\ AM/PM"/>
    <numFmt numFmtId="184" formatCode="_(* #,##0.0_);_(* \(#,##0.0\);_(* &quot;-&quot;??_);_(@_)"/>
    <numFmt numFmtId="185" formatCode="[$-1C09]dd\ mmmm\ 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0"/>
    </font>
    <font>
      <vertAlign val="superscript"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173" fontId="5" fillId="0" borderId="14" xfId="57" applyNumberFormat="1" applyFont="1" applyFill="1" applyBorder="1" applyAlignment="1" applyProtection="1">
      <alignment horizontal="right"/>
      <protection/>
    </xf>
    <xf numFmtId="177" fontId="5" fillId="0" borderId="14" xfId="57" applyNumberFormat="1" applyFont="1" applyFill="1" applyBorder="1" applyAlignment="1" applyProtection="1">
      <alignment horizontal="left" indent="2"/>
      <protection/>
    </xf>
    <xf numFmtId="0" fontId="3" fillId="0" borderId="15" xfId="0" applyFont="1" applyFill="1" applyBorder="1" applyAlignment="1" applyProtection="1">
      <alignment/>
      <protection/>
    </xf>
    <xf numFmtId="174" fontId="3" fillId="0" borderId="16" xfId="57" applyNumberFormat="1" applyFont="1" applyFill="1" applyBorder="1" applyAlignment="1" applyProtection="1">
      <alignment horizontal="left" vertical="top" indent="2"/>
      <protection/>
    </xf>
    <xf numFmtId="0" fontId="3" fillId="0" borderId="1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left" vertical="top" wrapText="1"/>
      <protection/>
    </xf>
    <xf numFmtId="175" fontId="5" fillId="0" borderId="17" xfId="0" applyNumberFormat="1" applyFont="1" applyFill="1" applyBorder="1" applyAlignment="1" applyProtection="1">
      <alignment horizontal="center" vertical="top" wrapText="1"/>
      <protection/>
    </xf>
    <xf numFmtId="174" fontId="5" fillId="0" borderId="14" xfId="57" applyNumberFormat="1" applyFont="1" applyFill="1" applyBorder="1" applyAlignment="1" applyProtection="1">
      <alignment horizontal="left"/>
      <protection/>
    </xf>
    <xf numFmtId="175" fontId="5" fillId="0" borderId="13" xfId="0" applyNumberFormat="1" applyFont="1" applyFill="1" applyBorder="1" applyAlignment="1" applyProtection="1">
      <alignment horizontal="center" vertical="top" wrapText="1"/>
      <protection/>
    </xf>
    <xf numFmtId="174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174" fontId="7" fillId="0" borderId="11" xfId="0" applyNumberFormat="1" applyFont="1" applyFill="1" applyBorder="1" applyAlignment="1" applyProtection="1">
      <alignment/>
      <protection/>
    </xf>
    <xf numFmtId="174" fontId="7" fillId="0" borderId="16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174" fontId="7" fillId="0" borderId="18" xfId="0" applyNumberFormat="1" applyFont="1" applyFill="1" applyBorder="1" applyAlignment="1" applyProtection="1">
      <alignment/>
      <protection/>
    </xf>
    <xf numFmtId="174" fontId="9" fillId="0" borderId="19" xfId="57" applyNumberFormat="1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74" fontId="3" fillId="0" borderId="18" xfId="0" applyNumberFormat="1" applyFont="1" applyFill="1" applyBorder="1" applyAlignment="1" applyProtection="1">
      <alignment horizontal="left" indent="2"/>
      <protection/>
    </xf>
    <xf numFmtId="174" fontId="3" fillId="0" borderId="19" xfId="0" applyNumberFormat="1" applyFont="1" applyFill="1" applyBorder="1" applyAlignment="1" applyProtection="1">
      <alignment horizontal="center"/>
      <protection/>
    </xf>
    <xf numFmtId="174" fontId="9" fillId="0" borderId="18" xfId="57" applyNumberFormat="1" applyFont="1" applyFill="1" applyBorder="1" applyAlignment="1" applyProtection="1">
      <alignment horizontal="left" indent="1"/>
      <protection/>
    </xf>
    <xf numFmtId="0" fontId="11" fillId="0" borderId="18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174" fontId="3" fillId="0" borderId="13" xfId="57" applyNumberFormat="1" applyFont="1" applyFill="1" applyBorder="1" applyAlignment="1" applyProtection="1">
      <alignment horizontal="left" indent="2"/>
      <protection/>
    </xf>
    <xf numFmtId="174" fontId="3" fillId="0" borderId="20" xfId="57" applyNumberFormat="1" applyFont="1" applyFill="1" applyBorder="1" applyAlignment="1" applyProtection="1">
      <alignment horizontal="left" indent="2"/>
      <protection/>
    </xf>
    <xf numFmtId="174" fontId="3" fillId="0" borderId="18" xfId="0" applyNumberFormat="1" applyFont="1" applyFill="1" applyBorder="1" applyAlignment="1" applyProtection="1">
      <alignment/>
      <protection/>
    </xf>
    <xf numFmtId="182" fontId="5" fillId="0" borderId="19" xfId="0" applyNumberFormat="1" applyFont="1" applyFill="1" applyBorder="1" applyAlignment="1" applyProtection="1">
      <alignment/>
      <protection/>
    </xf>
    <xf numFmtId="174" fontId="3" fillId="0" borderId="19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174" fontId="5" fillId="0" borderId="19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74" fontId="3" fillId="0" borderId="18" xfId="57" applyNumberFormat="1" applyFont="1" applyFill="1" applyBorder="1" applyAlignment="1" applyProtection="1">
      <alignment horizontal="left" indent="2"/>
      <protection/>
    </xf>
    <xf numFmtId="174" fontId="3" fillId="0" borderId="19" xfId="57" applyNumberFormat="1" applyFont="1" applyFill="1" applyBorder="1" applyAlignment="1" applyProtection="1">
      <alignment horizontal="left" indent="2"/>
      <protection/>
    </xf>
    <xf numFmtId="2" fontId="7" fillId="0" borderId="16" xfId="57" applyNumberFormat="1" applyFont="1" applyFill="1" applyBorder="1" applyProtection="1">
      <alignment/>
      <protection/>
    </xf>
    <xf numFmtId="2" fontId="9" fillId="0" borderId="19" xfId="0" applyNumberFormat="1" applyFont="1" applyFill="1" applyBorder="1" applyAlignment="1" applyProtection="1">
      <alignment/>
      <protection/>
    </xf>
    <xf numFmtId="2" fontId="9" fillId="0" borderId="18" xfId="0" applyNumberFormat="1" applyFont="1" applyFill="1" applyBorder="1" applyAlignment="1" applyProtection="1">
      <alignment/>
      <protection/>
    </xf>
    <xf numFmtId="2" fontId="10" fillId="0" borderId="19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182" fontId="3" fillId="0" borderId="19" xfId="0" applyNumberFormat="1" applyFont="1" applyFill="1" applyBorder="1" applyAlignment="1" applyProtection="1">
      <alignment/>
      <protection/>
    </xf>
    <xf numFmtId="182" fontId="3" fillId="0" borderId="18" xfId="0" applyNumberFormat="1" applyFont="1" applyFill="1" applyBorder="1" applyAlignment="1" applyProtection="1">
      <alignment/>
      <protection/>
    </xf>
    <xf numFmtId="174" fontId="5" fillId="0" borderId="13" xfId="57" applyNumberFormat="1" applyFont="1" applyFill="1" applyBorder="1" applyAlignment="1" applyProtection="1">
      <alignment horizontal="left"/>
      <protection/>
    </xf>
    <xf numFmtId="174" fontId="9" fillId="0" borderId="11" xfId="57" applyNumberFormat="1" applyFont="1" applyFill="1" applyBorder="1" applyAlignment="1" applyProtection="1">
      <alignment horizontal="left" indent="1"/>
      <protection/>
    </xf>
    <xf numFmtId="174" fontId="3" fillId="0" borderId="20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 quotePrefix="1">
      <alignment/>
      <protection/>
    </xf>
    <xf numFmtId="174" fontId="5" fillId="0" borderId="13" xfId="0" applyNumberFormat="1" applyFont="1" applyFill="1" applyBorder="1" applyAlignment="1" applyProtection="1">
      <alignment horizontal="left" indent="2"/>
      <protection/>
    </xf>
    <xf numFmtId="174" fontId="3" fillId="0" borderId="11" xfId="0" applyNumberFormat="1" applyFont="1" applyFill="1" applyBorder="1" applyAlignment="1" applyProtection="1">
      <alignment horizontal="center"/>
      <protection/>
    </xf>
    <xf numFmtId="174" fontId="3" fillId="0" borderId="18" xfId="0" applyNumberFormat="1" applyFont="1" applyFill="1" applyBorder="1" applyAlignment="1" applyProtection="1">
      <alignment horizontal="center"/>
      <protection/>
    </xf>
    <xf numFmtId="2" fontId="7" fillId="0" borderId="11" xfId="57" applyNumberFormat="1" applyFont="1" applyFill="1" applyBorder="1" applyProtection="1">
      <alignment/>
      <protection/>
    </xf>
    <xf numFmtId="2" fontId="10" fillId="0" borderId="18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10" fontId="3" fillId="0" borderId="18" xfId="60" applyNumberFormat="1" applyFont="1" applyFill="1" applyBorder="1" applyAlignment="1" applyProtection="1">
      <alignment/>
      <protection/>
    </xf>
    <xf numFmtId="10" fontId="3" fillId="0" borderId="13" xfId="60" applyNumberFormat="1" applyFont="1" applyFill="1" applyBorder="1" applyAlignment="1" applyProtection="1">
      <alignment/>
      <protection/>
    </xf>
    <xf numFmtId="178" fontId="3" fillId="0" borderId="18" xfId="60" applyNumberFormat="1" applyFont="1" applyFill="1" applyBorder="1" applyAlignment="1" applyProtection="1">
      <alignment/>
      <protection/>
    </xf>
    <xf numFmtId="178" fontId="3" fillId="0" borderId="13" xfId="6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16" xfId="0" applyNumberFormat="1" applyFont="1" applyFill="1" applyBorder="1" applyAlignment="1" applyProtection="1">
      <alignment/>
      <protection/>
    </xf>
    <xf numFmtId="2" fontId="5" fillId="0" borderId="16" xfId="57" applyNumberFormat="1" applyFont="1" applyFill="1" applyBorder="1" applyProtection="1">
      <alignment/>
      <protection/>
    </xf>
    <xf numFmtId="2" fontId="5" fillId="0" borderId="11" xfId="57" applyNumberFormat="1" applyFont="1" applyFill="1" applyBorder="1" applyProtection="1">
      <alignment/>
      <protection/>
    </xf>
    <xf numFmtId="174" fontId="5" fillId="0" borderId="18" xfId="0" applyNumberFormat="1" applyFont="1" applyFill="1" applyBorder="1" applyAlignment="1" applyProtection="1">
      <alignment/>
      <protection/>
    </xf>
    <xf numFmtId="174" fontId="5" fillId="0" borderId="19" xfId="57" applyNumberFormat="1" applyFont="1" applyFill="1" applyBorder="1" applyAlignment="1" applyProtection="1">
      <alignment horizontal="left" indent="1"/>
      <protection/>
    </xf>
    <xf numFmtId="2" fontId="5" fillId="0" borderId="19" xfId="0" applyNumberFormat="1" applyFont="1" applyFill="1" applyBorder="1" applyAlignment="1" applyProtection="1">
      <alignment/>
      <protection/>
    </xf>
    <xf numFmtId="2" fontId="5" fillId="0" borderId="18" xfId="0" applyNumberFormat="1" applyFont="1" applyFill="1" applyBorder="1" applyAlignment="1" applyProtection="1">
      <alignment/>
      <protection/>
    </xf>
    <xf numFmtId="2" fontId="12" fillId="0" borderId="19" xfId="0" applyNumberFormat="1" applyFont="1" applyFill="1" applyBorder="1" applyAlignment="1" applyProtection="1">
      <alignment/>
      <protection/>
    </xf>
    <xf numFmtId="2" fontId="12" fillId="0" borderId="18" xfId="0" applyNumberFormat="1" applyFont="1" applyFill="1" applyBorder="1" applyAlignment="1" applyProtection="1">
      <alignment/>
      <protection/>
    </xf>
    <xf numFmtId="174" fontId="5" fillId="0" borderId="10" xfId="0" applyNumberFormat="1" applyFont="1" applyFill="1" applyBorder="1" applyAlignment="1" applyProtection="1">
      <alignment horizontal="left" indent="2"/>
      <protection/>
    </xf>
    <xf numFmtId="174" fontId="5" fillId="0" borderId="21" xfId="0" applyNumberFormat="1" applyFont="1" applyFill="1" applyBorder="1" applyAlignment="1" applyProtection="1">
      <alignment horizontal="center"/>
      <protection/>
    </xf>
    <xf numFmtId="169" fontId="3" fillId="0" borderId="19" xfId="0" applyNumberFormat="1" applyFont="1" applyFill="1" applyBorder="1" applyAlignment="1" applyProtection="1">
      <alignment/>
      <protection/>
    </xf>
    <xf numFmtId="169" fontId="3" fillId="0" borderId="18" xfId="0" applyNumberFormat="1" applyFont="1" applyFill="1" applyBorder="1" applyAlignment="1" applyProtection="1">
      <alignment/>
      <protection/>
    </xf>
    <xf numFmtId="169" fontId="3" fillId="0" borderId="13" xfId="0" applyNumberFormat="1" applyFont="1" applyFill="1" applyBorder="1" applyAlignment="1" applyProtection="1">
      <alignment/>
      <protection/>
    </xf>
    <xf numFmtId="169" fontId="3" fillId="0" borderId="20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69" fontId="13" fillId="0" borderId="20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9" fontId="3" fillId="0" borderId="16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78" fontId="3" fillId="0" borderId="11" xfId="6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3" fillId="0" borderId="22" xfId="0" applyFont="1" applyFill="1" applyBorder="1" applyAlignment="1" applyProtection="1">
      <alignment/>
      <protection/>
    </xf>
    <xf numFmtId="169" fontId="3" fillId="0" borderId="11" xfId="0" applyNumberFormat="1" applyFont="1" applyFill="1" applyBorder="1" applyAlignment="1" applyProtection="1">
      <alignment/>
      <protection/>
    </xf>
    <xf numFmtId="174" fontId="3" fillId="0" borderId="13" xfId="0" applyNumberFormat="1" applyFont="1" applyFill="1" applyBorder="1" applyAlignment="1" applyProtection="1">
      <alignment horizontal="left" indent="2"/>
      <protection/>
    </xf>
    <xf numFmtId="180" fontId="3" fillId="0" borderId="22" xfId="0" applyNumberFormat="1" applyFont="1" applyFill="1" applyBorder="1" applyAlignment="1" applyProtection="1">
      <alignment/>
      <protection/>
    </xf>
    <xf numFmtId="169" fontId="13" fillId="0" borderId="14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4" fontId="3" fillId="0" borderId="11" xfId="57" applyNumberFormat="1" applyFont="1" applyFill="1" applyBorder="1" applyAlignment="1" applyProtection="1">
      <alignment horizontal="left" indent="2"/>
      <protection/>
    </xf>
    <xf numFmtId="174" fontId="3" fillId="0" borderId="13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4" fontId="5" fillId="0" borderId="17" xfId="57" applyNumberFormat="1" applyFont="1" applyFill="1" applyBorder="1" applyAlignment="1" applyProtection="1">
      <alignment horizontal="left"/>
      <protection/>
    </xf>
    <xf numFmtId="10" fontId="3" fillId="0" borderId="22" xfId="60" applyNumberFormat="1" applyFont="1" applyFill="1" applyBorder="1" applyAlignment="1" applyProtection="1">
      <alignment/>
      <protection/>
    </xf>
    <xf numFmtId="10" fontId="3" fillId="0" borderId="14" xfId="60" applyNumberFormat="1" applyFont="1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left" indent="2"/>
      <protection/>
    </xf>
    <xf numFmtId="17" fontId="1" fillId="0" borderId="24" xfId="0" applyNumberFormat="1" applyFont="1" applyBorder="1" applyAlignment="1">
      <alignment horizontal="center"/>
    </xf>
    <xf numFmtId="17" fontId="1" fillId="0" borderId="25" xfId="0" applyNumberFormat="1" applyFont="1" applyBorder="1" applyAlignment="1">
      <alignment horizontal="center"/>
    </xf>
    <xf numFmtId="17" fontId="1" fillId="0" borderId="21" xfId="0" applyNumberFormat="1" applyFont="1" applyBorder="1" applyAlignment="1">
      <alignment horizontal="center"/>
    </xf>
    <xf numFmtId="175" fontId="5" fillId="0" borderId="11" xfId="57" applyNumberFormat="1" applyFont="1" applyFill="1" applyBorder="1" applyAlignment="1" applyProtection="1">
      <alignment horizontal="center" vertical="top" wrapText="1"/>
      <protection/>
    </xf>
    <xf numFmtId="175" fontId="5" fillId="0" borderId="18" xfId="57" applyNumberFormat="1" applyFont="1" applyFill="1" applyBorder="1" applyAlignment="1" applyProtection="1">
      <alignment horizontal="center" vertical="top" wrapText="1"/>
      <protection/>
    </xf>
    <xf numFmtId="175" fontId="5" fillId="0" borderId="13" xfId="57" applyNumberFormat="1" applyFont="1" applyFill="1" applyBorder="1" applyAlignment="1" applyProtection="1">
      <alignment horizontal="center" vertical="top" wrapText="1"/>
      <protection/>
    </xf>
    <xf numFmtId="49" fontId="5" fillId="0" borderId="11" xfId="57" applyNumberFormat="1" applyFont="1" applyFill="1" applyBorder="1" applyAlignment="1" applyProtection="1">
      <alignment horizontal="center" vertical="top" wrapText="1"/>
      <protection/>
    </xf>
    <xf numFmtId="49" fontId="5" fillId="0" borderId="13" xfId="57" applyNumberFormat="1" applyFont="1" applyFill="1" applyBorder="1" applyAlignment="1" applyProtection="1">
      <alignment horizontal="center" vertical="top"/>
      <protection/>
    </xf>
    <xf numFmtId="175" fontId="5" fillId="0" borderId="11" xfId="57" applyNumberFormat="1" applyFont="1" applyFill="1" applyBorder="1" applyAlignment="1" applyProtection="1">
      <alignment horizontal="center" vertical="top"/>
      <protection/>
    </xf>
    <xf numFmtId="175" fontId="5" fillId="0" borderId="13" xfId="57" applyNumberFormat="1" applyFont="1" applyFill="1" applyBorder="1" applyAlignment="1" applyProtection="1">
      <alignment horizontal="center" vertical="top"/>
      <protection/>
    </xf>
    <xf numFmtId="175" fontId="5" fillId="0" borderId="24" xfId="57" applyNumberFormat="1" applyFont="1" applyFill="1" applyBorder="1" applyAlignment="1" applyProtection="1" quotePrefix="1">
      <alignment horizontal="center"/>
      <protection/>
    </xf>
    <xf numFmtId="175" fontId="5" fillId="0" borderId="25" xfId="57" applyNumberFormat="1" applyFont="1" applyFill="1" applyBorder="1" applyAlignment="1" applyProtection="1">
      <alignment horizontal="center"/>
      <protection/>
    </xf>
    <xf numFmtId="175" fontId="5" fillId="0" borderId="21" xfId="57" applyNumberFormat="1" applyFont="1" applyFill="1" applyBorder="1" applyAlignment="1" applyProtection="1">
      <alignment horizontal="center"/>
      <protection/>
    </xf>
    <xf numFmtId="175" fontId="5" fillId="0" borderId="10" xfId="57" applyNumberFormat="1" applyFont="1" applyFill="1" applyBorder="1" applyAlignment="1" applyProtection="1">
      <alignment horizontal="center" vertical="top"/>
      <protection/>
    </xf>
    <xf numFmtId="175" fontId="5" fillId="0" borderId="10" xfId="57" applyNumberFormat="1" applyFont="1" applyFill="1" applyBorder="1" applyAlignment="1" applyProtection="1" quotePrefix="1">
      <alignment horizontal="center" vertical="top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174" fontId="5" fillId="0" borderId="11" xfId="0" applyNumberFormat="1" applyFont="1" applyFill="1" applyBorder="1" applyAlignment="1" applyProtection="1">
      <alignment horizontal="center" vertical="top" wrapText="1"/>
      <protection/>
    </xf>
    <xf numFmtId="174" fontId="5" fillId="0" borderId="18" xfId="0" applyNumberFormat="1" applyFont="1" applyFill="1" applyBorder="1" applyAlignment="1" applyProtection="1">
      <alignment horizontal="center" vertical="top" wrapText="1"/>
      <protection/>
    </xf>
    <xf numFmtId="174" fontId="5" fillId="0" borderId="13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ree State Visi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CD%20-%20LGBA\11.%20IGFR%20Database\Impact%20of%20Wage%20Agreement\Master%20Docs%20-%2004%20August%202009\Salaries%20and%20Wages%20-%20Master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National"/>
      <sheetName val="17 PM Municipalities"/>
    </sheetNames>
    <sheetDataSet>
      <sheetData sheetId="0">
        <row r="5">
          <cell r="B5" t="str">
            <v>WC000</v>
          </cell>
          <cell r="C5" t="str">
            <v>H</v>
          </cell>
          <cell r="D5" t="str">
            <v>Salaries, Wages and Allowances</v>
          </cell>
          <cell r="E5">
            <v>5518246000</v>
          </cell>
          <cell r="F5">
            <v>5518246</v>
          </cell>
        </row>
        <row r="6">
          <cell r="B6" t="str">
            <v>GT001</v>
          </cell>
          <cell r="C6" t="str">
            <v>H</v>
          </cell>
          <cell r="D6" t="str">
            <v>Salaries, Wages and Allowances</v>
          </cell>
          <cell r="E6">
            <v>5725924000</v>
          </cell>
          <cell r="F6">
            <v>5725924</v>
          </cell>
        </row>
        <row r="7">
          <cell r="B7" t="str">
            <v>GT002</v>
          </cell>
          <cell r="C7" t="str">
            <v>H</v>
          </cell>
          <cell r="D7" t="str">
            <v>Salaries, Wages and Allowances</v>
          </cell>
          <cell r="E7">
            <v>3088274000</v>
          </cell>
          <cell r="F7">
            <v>3088274</v>
          </cell>
        </row>
        <row r="8">
          <cell r="B8" t="str">
            <v>GT000</v>
          </cell>
          <cell r="C8" t="str">
            <v>H</v>
          </cell>
          <cell r="D8" t="str">
            <v>Salaries, Wages and Allowances</v>
          </cell>
          <cell r="E8">
            <v>4065693000</v>
          </cell>
          <cell r="F8">
            <v>4065693</v>
          </cell>
        </row>
        <row r="9">
          <cell r="B9" t="str">
            <v>kz000</v>
          </cell>
          <cell r="C9" t="str">
            <v>H</v>
          </cell>
          <cell r="D9" t="str">
            <v>Salaries, Wages and Allowances</v>
          </cell>
          <cell r="E9">
            <v>4814616000</v>
          </cell>
          <cell r="F9">
            <v>4814616</v>
          </cell>
        </row>
        <row r="10">
          <cell r="B10" t="str">
            <v>EC000</v>
          </cell>
          <cell r="C10" t="str">
            <v>H</v>
          </cell>
          <cell r="D10" t="str">
            <v>Salaries, Wages and Allowances</v>
          </cell>
          <cell r="E10">
            <v>1479386120</v>
          </cell>
          <cell r="F10">
            <v>1479386.12</v>
          </cell>
        </row>
        <row r="11">
          <cell r="B11" t="str">
            <v>NC082</v>
          </cell>
          <cell r="C11" t="str">
            <v>L</v>
          </cell>
          <cell r="D11" t="str">
            <v>Salaries, Wages and Allowances</v>
          </cell>
          <cell r="E11">
            <v>34316996</v>
          </cell>
          <cell r="F11">
            <v>34316.996</v>
          </cell>
        </row>
        <row r="12">
          <cell r="B12" t="str">
            <v>NC084</v>
          </cell>
          <cell r="C12" t="str">
            <v>L</v>
          </cell>
          <cell r="D12" t="str">
            <v>Salaries, Wages and Allowances</v>
          </cell>
          <cell r="F12">
            <v>0</v>
          </cell>
        </row>
        <row r="13">
          <cell r="B13" t="str">
            <v>NC083</v>
          </cell>
          <cell r="C13" t="str">
            <v>M</v>
          </cell>
          <cell r="D13" t="str">
            <v>Salaries, Wages and Allowances</v>
          </cell>
          <cell r="F13">
            <v>0</v>
          </cell>
        </row>
        <row r="14">
          <cell r="B14" t="str">
            <v>kz263</v>
          </cell>
          <cell r="C14" t="str">
            <v>L</v>
          </cell>
          <cell r="D14" t="str">
            <v>Salaries, Wages and Allowances</v>
          </cell>
          <cell r="E14">
            <v>88639480</v>
          </cell>
          <cell r="F14">
            <v>88639.48</v>
          </cell>
        </row>
        <row r="15">
          <cell r="B15" t="str">
            <v>LIM352</v>
          </cell>
          <cell r="C15" t="str">
            <v>L</v>
          </cell>
          <cell r="D15" t="str">
            <v>Salaries, Wages and Allowances</v>
          </cell>
          <cell r="E15">
            <v>27480487</v>
          </cell>
          <cell r="F15">
            <v>27480.487</v>
          </cell>
        </row>
        <row r="16">
          <cell r="B16" t="str">
            <v>MP301</v>
          </cell>
          <cell r="C16" t="str">
            <v>M</v>
          </cell>
          <cell r="D16" t="str">
            <v>Salaries, Wages and Allowances</v>
          </cell>
          <cell r="E16">
            <v>73456242</v>
          </cell>
          <cell r="F16">
            <v>73456.242</v>
          </cell>
        </row>
        <row r="17">
          <cell r="B17" t="str">
            <v>EC124</v>
          </cell>
          <cell r="C17" t="str">
            <v>L</v>
          </cell>
          <cell r="D17" t="str">
            <v>Salaries, Wages and Allowances</v>
          </cell>
          <cell r="E17">
            <v>40602108</v>
          </cell>
          <cell r="F17">
            <v>40602.108</v>
          </cell>
        </row>
        <row r="18">
          <cell r="B18" t="str">
            <v>LIM334</v>
          </cell>
          <cell r="C18" t="str">
            <v>M</v>
          </cell>
          <cell r="D18" t="str">
            <v>Salaries, Wages and Allowances</v>
          </cell>
          <cell r="E18">
            <v>118398000</v>
          </cell>
          <cell r="F18">
            <v>118398</v>
          </cell>
        </row>
        <row r="19">
          <cell r="B19" t="str">
            <v>EC107</v>
          </cell>
          <cell r="C19" t="str">
            <v>L</v>
          </cell>
          <cell r="D19" t="str">
            <v>Salaries, Wages and Allowances</v>
          </cell>
          <cell r="E19">
            <v>12520291</v>
          </cell>
          <cell r="F19">
            <v>12520.291</v>
          </cell>
        </row>
        <row r="20">
          <cell r="B20" t="str">
            <v>WC053</v>
          </cell>
          <cell r="C20" t="str">
            <v>M</v>
          </cell>
          <cell r="D20" t="str">
            <v>Salaries, Wages and Allowances</v>
          </cell>
          <cell r="E20">
            <v>45861627</v>
          </cell>
          <cell r="F20">
            <v>45861.627</v>
          </cell>
        </row>
        <row r="21">
          <cell r="B21" t="str">
            <v>LIM366</v>
          </cell>
          <cell r="C21" t="str">
            <v>M</v>
          </cell>
          <cell r="D21" t="str">
            <v>Salaries, Wages and Allowances</v>
          </cell>
          <cell r="E21">
            <v>55229000</v>
          </cell>
          <cell r="F21">
            <v>55229</v>
          </cell>
        </row>
        <row r="22">
          <cell r="B22" t="str">
            <v>WC013</v>
          </cell>
          <cell r="C22" t="str">
            <v>M</v>
          </cell>
          <cell r="D22" t="str">
            <v>Salaries, Wages and Allowances</v>
          </cell>
          <cell r="E22">
            <v>50354720</v>
          </cell>
          <cell r="F22">
            <v>50354.72</v>
          </cell>
        </row>
        <row r="23">
          <cell r="B23" t="str">
            <v>WC047</v>
          </cell>
          <cell r="C23" t="str">
            <v>M</v>
          </cell>
          <cell r="D23" t="str">
            <v>Salaries, Wages and Allowances</v>
          </cell>
          <cell r="E23">
            <v>80072449</v>
          </cell>
          <cell r="F23">
            <v>80072.449</v>
          </cell>
        </row>
        <row r="24">
          <cell r="B24" t="str">
            <v>LIM351</v>
          </cell>
          <cell r="C24" t="str">
            <v>L</v>
          </cell>
          <cell r="D24" t="str">
            <v>Salaries, Wages and Allowances</v>
          </cell>
          <cell r="E24">
            <v>41947980</v>
          </cell>
          <cell r="F24">
            <v>41947.98</v>
          </cell>
        </row>
        <row r="25">
          <cell r="B25" t="str">
            <v>EC102</v>
          </cell>
          <cell r="C25" t="str">
            <v>L</v>
          </cell>
          <cell r="D25" t="str">
            <v>Salaries, Wages and Allowances</v>
          </cell>
          <cell r="E25">
            <v>40312524</v>
          </cell>
          <cell r="F25">
            <v>40312.524</v>
          </cell>
        </row>
        <row r="26">
          <cell r="B26" t="str">
            <v>WC026</v>
          </cell>
          <cell r="C26" t="str">
            <v>M</v>
          </cell>
          <cell r="D26" t="str">
            <v>Salaries, Wages and Allowances</v>
          </cell>
          <cell r="F26">
            <v>0</v>
          </cell>
        </row>
        <row r="27">
          <cell r="B27" t="str">
            <v>WC025</v>
          </cell>
          <cell r="C27" t="str">
            <v>H</v>
          </cell>
          <cell r="D27" t="str">
            <v>Salaries, Wages and Allowances</v>
          </cell>
          <cell r="E27">
            <v>124415469</v>
          </cell>
          <cell r="F27">
            <v>124415.469</v>
          </cell>
        </row>
        <row r="28">
          <cell r="B28" t="str">
            <v>EC125</v>
          </cell>
          <cell r="C28" t="str">
            <v>H</v>
          </cell>
          <cell r="D28" t="str">
            <v>Salaries, Wages and Allowances</v>
          </cell>
          <cell r="E28">
            <v>794449415</v>
          </cell>
          <cell r="F28">
            <v>794449.415</v>
          </cell>
        </row>
        <row r="29">
          <cell r="B29" t="str">
            <v>MP325</v>
          </cell>
          <cell r="C29" t="str">
            <v>L</v>
          </cell>
          <cell r="D29" t="str">
            <v>Salaries, Wages and Allowances</v>
          </cell>
          <cell r="F29">
            <v>0</v>
          </cell>
        </row>
        <row r="30">
          <cell r="B30" t="str">
            <v>EC101</v>
          </cell>
          <cell r="C30" t="str">
            <v>L</v>
          </cell>
          <cell r="D30" t="str">
            <v>Salaries, Wages and Allowances</v>
          </cell>
          <cell r="E30">
            <v>46149403</v>
          </cell>
          <cell r="F30">
            <v>46149.403</v>
          </cell>
        </row>
        <row r="31">
          <cell r="B31" t="str">
            <v>WC033</v>
          </cell>
          <cell r="C31" t="str">
            <v>L</v>
          </cell>
          <cell r="D31" t="str">
            <v>Salaries, Wages and Allowances</v>
          </cell>
          <cell r="E31">
            <v>44902909</v>
          </cell>
          <cell r="F31">
            <v>44902.909</v>
          </cell>
        </row>
        <row r="32">
          <cell r="B32" t="str">
            <v>WC012</v>
          </cell>
          <cell r="C32" t="str">
            <v>L</v>
          </cell>
          <cell r="D32" t="str">
            <v>Salaries, Wages and Allowances</v>
          </cell>
          <cell r="E32">
            <v>40863230</v>
          </cell>
          <cell r="F32">
            <v>40863.23</v>
          </cell>
        </row>
        <row r="33">
          <cell r="B33" t="str">
            <v>NW403</v>
          </cell>
          <cell r="C33" t="str">
            <v>H</v>
          </cell>
          <cell r="D33" t="str">
            <v>Salaries, Wages and Allowances</v>
          </cell>
          <cell r="E33">
            <v>320527000</v>
          </cell>
          <cell r="F33">
            <v>320527</v>
          </cell>
        </row>
        <row r="34">
          <cell r="B34" t="str">
            <v>kz254</v>
          </cell>
          <cell r="C34" t="str">
            <v>L</v>
          </cell>
          <cell r="D34" t="str">
            <v>Salaries, Wages and Allowances</v>
          </cell>
          <cell r="F34">
            <v>0</v>
          </cell>
        </row>
        <row r="35">
          <cell r="B35" t="str">
            <v>MP311</v>
          </cell>
          <cell r="C35" t="str">
            <v>M</v>
          </cell>
          <cell r="D35" t="str">
            <v>Salaries, Wages and Allowances</v>
          </cell>
          <cell r="E35">
            <v>43307636</v>
          </cell>
          <cell r="F35">
            <v>43307.636</v>
          </cell>
        </row>
        <row r="36">
          <cell r="B36" t="str">
            <v>FS192</v>
          </cell>
          <cell r="C36" t="str">
            <v>M</v>
          </cell>
          <cell r="D36" t="str">
            <v>Salaries, Wages and Allowances</v>
          </cell>
          <cell r="E36">
            <v>112669</v>
          </cell>
          <cell r="F36">
            <v>112.669</v>
          </cell>
        </row>
        <row r="37">
          <cell r="B37" t="str">
            <v>NC092</v>
          </cell>
          <cell r="C37" t="str">
            <v>L</v>
          </cell>
          <cell r="D37" t="str">
            <v>Salaries, Wages and Allowances</v>
          </cell>
          <cell r="E37">
            <v>23654817</v>
          </cell>
          <cell r="F37">
            <v>23654.817</v>
          </cell>
        </row>
        <row r="38">
          <cell r="B38" t="str">
            <v>MP306</v>
          </cell>
          <cell r="C38" t="str">
            <v>L</v>
          </cell>
          <cell r="D38" t="str">
            <v>Salaries, Wages and Allowances</v>
          </cell>
          <cell r="E38">
            <v>30873000</v>
          </cell>
          <cell r="F38">
            <v>30873</v>
          </cell>
        </row>
        <row r="39">
          <cell r="B39" t="str">
            <v>NW384</v>
          </cell>
          <cell r="C39" t="str">
            <v>L</v>
          </cell>
          <cell r="D39" t="str">
            <v>Salaries, Wages and Allowances</v>
          </cell>
          <cell r="E39">
            <v>78367000</v>
          </cell>
          <cell r="F39">
            <v>78367</v>
          </cell>
        </row>
        <row r="40">
          <cell r="B40" t="str">
            <v>MP316</v>
          </cell>
          <cell r="C40" t="str">
            <v>L</v>
          </cell>
          <cell r="D40" t="str">
            <v>Salaries, Wages and Allowances</v>
          </cell>
          <cell r="E40">
            <v>92657304</v>
          </cell>
          <cell r="F40">
            <v>92657.304</v>
          </cell>
        </row>
        <row r="41">
          <cell r="B41" t="str">
            <v>WC023</v>
          </cell>
          <cell r="C41" t="str">
            <v>H</v>
          </cell>
          <cell r="D41" t="str">
            <v>Salaries, Wages and Allowances</v>
          </cell>
          <cell r="E41">
            <v>223962217</v>
          </cell>
          <cell r="F41">
            <v>223962.217</v>
          </cell>
        </row>
        <row r="42">
          <cell r="B42" t="str">
            <v>kz261</v>
          </cell>
          <cell r="C42" t="str">
            <v>L</v>
          </cell>
          <cell r="D42" t="str">
            <v>Salaries, Wages and Allowances</v>
          </cell>
          <cell r="E42">
            <v>16630340</v>
          </cell>
          <cell r="F42">
            <v>16630.34</v>
          </cell>
        </row>
        <row r="43">
          <cell r="B43" t="str">
            <v>LIM472</v>
          </cell>
          <cell r="C43" t="str">
            <v>M</v>
          </cell>
          <cell r="D43" t="str">
            <v>Salaries, Wages and Allowances</v>
          </cell>
          <cell r="E43">
            <v>51392628</v>
          </cell>
          <cell r="F43">
            <v>51392.628</v>
          </cell>
        </row>
        <row r="44">
          <cell r="B44" t="str">
            <v>EC141</v>
          </cell>
          <cell r="C44" t="str">
            <v>L</v>
          </cell>
          <cell r="D44" t="str">
            <v>Salaries, Wages and Allowances</v>
          </cell>
          <cell r="E44">
            <v>41886111</v>
          </cell>
          <cell r="F44">
            <v>41886.111</v>
          </cell>
        </row>
        <row r="45">
          <cell r="B45" t="str">
            <v>kz253</v>
          </cell>
          <cell r="C45" t="str">
            <v>L</v>
          </cell>
          <cell r="D45" t="str">
            <v>Salaries, Wages and Allowances</v>
          </cell>
          <cell r="F45">
            <v>0</v>
          </cell>
        </row>
        <row r="46">
          <cell r="B46" t="str">
            <v>MP314</v>
          </cell>
          <cell r="C46" t="str">
            <v>L</v>
          </cell>
          <cell r="D46" t="str">
            <v>Salaries, Wages and Allowances</v>
          </cell>
          <cell r="F46">
            <v>0</v>
          </cell>
        </row>
        <row r="47">
          <cell r="B47" t="str">
            <v>EC136</v>
          </cell>
          <cell r="C47" t="str">
            <v>L</v>
          </cell>
          <cell r="D47" t="str">
            <v>Salaries, Wages and Allowances</v>
          </cell>
          <cell r="F47">
            <v>0</v>
          </cell>
        </row>
        <row r="48">
          <cell r="B48" t="str">
            <v>MP312</v>
          </cell>
          <cell r="C48" t="str">
            <v>H</v>
          </cell>
          <cell r="D48" t="str">
            <v>Salaries, Wages and Allowances</v>
          </cell>
          <cell r="F48">
            <v>0</v>
          </cell>
        </row>
        <row r="49">
          <cell r="B49" t="str">
            <v>GT421</v>
          </cell>
          <cell r="C49" t="str">
            <v>H</v>
          </cell>
          <cell r="D49" t="str">
            <v>Salaries, Wages and Allowances</v>
          </cell>
          <cell r="E49">
            <v>581003000</v>
          </cell>
          <cell r="F49">
            <v>581003</v>
          </cell>
        </row>
        <row r="50">
          <cell r="B50" t="str">
            <v>kz232</v>
          </cell>
          <cell r="C50" t="str">
            <v>H</v>
          </cell>
          <cell r="D50" t="str">
            <v>Salaries, Wages and Allowances</v>
          </cell>
          <cell r="E50">
            <v>117186407</v>
          </cell>
          <cell r="F50">
            <v>117186.407</v>
          </cell>
        </row>
        <row r="51">
          <cell r="B51" t="str">
            <v>NC073</v>
          </cell>
          <cell r="C51" t="str">
            <v>M</v>
          </cell>
          <cell r="D51" t="str">
            <v>Salaries, Wages and Allowances</v>
          </cell>
          <cell r="E51">
            <v>40812026</v>
          </cell>
          <cell r="F51">
            <v>40812.026</v>
          </cell>
        </row>
        <row r="52">
          <cell r="B52" t="str">
            <v>kz241</v>
          </cell>
          <cell r="C52" t="str">
            <v>M</v>
          </cell>
          <cell r="D52" t="str">
            <v>Salaries, Wages and Allowances</v>
          </cell>
          <cell r="E52">
            <v>55975880</v>
          </cell>
          <cell r="F52">
            <v>55975.88</v>
          </cell>
        </row>
        <row r="53">
          <cell r="B53" t="str">
            <v>EC137</v>
          </cell>
          <cell r="C53" t="str">
            <v>M</v>
          </cell>
          <cell r="D53" t="str">
            <v>Salaries, Wages and Allowances</v>
          </cell>
          <cell r="F53">
            <v>0</v>
          </cell>
        </row>
        <row r="54">
          <cell r="B54" t="str">
            <v>kz215</v>
          </cell>
          <cell r="C54" t="str">
            <v>L</v>
          </cell>
          <cell r="D54" t="str">
            <v>Salaries, Wages and Allowances</v>
          </cell>
          <cell r="F54">
            <v>0</v>
          </cell>
        </row>
        <row r="55">
          <cell r="B55" t="str">
            <v>LIM474</v>
          </cell>
          <cell r="C55" t="str">
            <v>L</v>
          </cell>
          <cell r="D55" t="str">
            <v>Salaries, Wages and Allowances</v>
          </cell>
          <cell r="F55">
            <v>0</v>
          </cell>
        </row>
        <row r="56">
          <cell r="B56" t="str">
            <v>NC452</v>
          </cell>
          <cell r="C56" t="str">
            <v>M</v>
          </cell>
          <cell r="D56" t="str">
            <v>Salaries, Wages and Allowances</v>
          </cell>
          <cell r="F56">
            <v>0</v>
          </cell>
        </row>
        <row r="57">
          <cell r="B57" t="str">
            <v>NC453</v>
          </cell>
          <cell r="C57" t="str">
            <v>M</v>
          </cell>
          <cell r="D57" t="str">
            <v>Salaries, Wages and Allowances</v>
          </cell>
          <cell r="E57">
            <v>46265662</v>
          </cell>
          <cell r="F57">
            <v>46265.662</v>
          </cell>
        </row>
        <row r="58">
          <cell r="B58" t="str">
            <v>EC144</v>
          </cell>
          <cell r="C58" t="str">
            <v>L</v>
          </cell>
          <cell r="D58" t="str">
            <v>Salaries, Wages and Allowances</v>
          </cell>
          <cell r="E58">
            <v>34230780</v>
          </cell>
          <cell r="F58">
            <v>34230.78</v>
          </cell>
        </row>
        <row r="59">
          <cell r="B59" t="str">
            <v>WC044</v>
          </cell>
          <cell r="C59" t="str">
            <v>H</v>
          </cell>
          <cell r="D59" t="str">
            <v>Salaries, Wages and Allowances</v>
          </cell>
          <cell r="E59">
            <v>184776000</v>
          </cell>
          <cell r="F59">
            <v>184776</v>
          </cell>
        </row>
        <row r="60">
          <cell r="B60" t="str">
            <v>MP307</v>
          </cell>
          <cell r="C60" t="str">
            <v>H</v>
          </cell>
          <cell r="D60" t="str">
            <v>Salaries, Wages and Allowances</v>
          </cell>
          <cell r="F60">
            <v>0</v>
          </cell>
        </row>
        <row r="61">
          <cell r="B61" t="str">
            <v>EC123</v>
          </cell>
          <cell r="C61" t="str">
            <v>L</v>
          </cell>
          <cell r="D61" t="str">
            <v>Salaries, Wages and Allowances</v>
          </cell>
          <cell r="F61">
            <v>0</v>
          </cell>
        </row>
        <row r="62">
          <cell r="B62" t="str">
            <v>LIM331</v>
          </cell>
          <cell r="C62" t="str">
            <v>L</v>
          </cell>
          <cell r="D62" t="str">
            <v>Salaries, Wages and Allowances</v>
          </cell>
          <cell r="F62">
            <v>0</v>
          </cell>
        </row>
        <row r="63">
          <cell r="B63" t="str">
            <v>kz433</v>
          </cell>
          <cell r="C63" t="str">
            <v>L</v>
          </cell>
          <cell r="D63" t="str">
            <v>Salaries, Wages and Allowances</v>
          </cell>
          <cell r="E63">
            <v>53080821</v>
          </cell>
          <cell r="F63">
            <v>53080.821</v>
          </cell>
        </row>
        <row r="64">
          <cell r="B64" t="str">
            <v>LIM332</v>
          </cell>
          <cell r="C64" t="str">
            <v>L</v>
          </cell>
          <cell r="D64" t="str">
            <v>Salaries, Wages and Allowances</v>
          </cell>
          <cell r="F64">
            <v>0</v>
          </cell>
        </row>
        <row r="65">
          <cell r="B65" t="str">
            <v>LIM471</v>
          </cell>
          <cell r="C65" t="str">
            <v>L</v>
          </cell>
          <cell r="D65" t="str">
            <v>Salaries, Wages and Allowances</v>
          </cell>
          <cell r="F65">
            <v>0</v>
          </cell>
        </row>
        <row r="66">
          <cell r="B66" t="str">
            <v>NW394</v>
          </cell>
          <cell r="C66" t="str">
            <v>M</v>
          </cell>
          <cell r="D66" t="str">
            <v>Salaries, Wages and Allowances</v>
          </cell>
          <cell r="F66">
            <v>0</v>
          </cell>
        </row>
        <row r="67">
          <cell r="B67" t="str">
            <v>LIM475</v>
          </cell>
          <cell r="C67" t="str">
            <v>L</v>
          </cell>
          <cell r="D67" t="str">
            <v>Salaries, Wages and Allowances</v>
          </cell>
          <cell r="F67">
            <v>0</v>
          </cell>
        </row>
        <row r="68">
          <cell r="B68" t="str">
            <v>LIM333</v>
          </cell>
          <cell r="C68" t="str">
            <v>H</v>
          </cell>
          <cell r="D68" t="str">
            <v>Salaries, Wages and Allowances</v>
          </cell>
          <cell r="E68">
            <v>141538804</v>
          </cell>
          <cell r="F68">
            <v>141538.804</v>
          </cell>
        </row>
        <row r="69">
          <cell r="B69" t="str">
            <v>NC065</v>
          </cell>
          <cell r="C69" t="str">
            <v>L</v>
          </cell>
          <cell r="D69" t="str">
            <v>Salaries, Wages and Allowances</v>
          </cell>
          <cell r="F69">
            <v>0</v>
          </cell>
        </row>
        <row r="70">
          <cell r="B70" t="str">
            <v>WC042</v>
          </cell>
          <cell r="C70" t="str">
            <v>M</v>
          </cell>
          <cell r="D70" t="str">
            <v>Salaries, Wages and Allowances</v>
          </cell>
          <cell r="E70">
            <v>64812772</v>
          </cell>
          <cell r="F70">
            <v>64812.772</v>
          </cell>
        </row>
        <row r="71">
          <cell r="B71" t="str">
            <v>kz216</v>
          </cell>
          <cell r="C71" t="str">
            <v>H</v>
          </cell>
          <cell r="D71" t="str">
            <v>Salaries, Wages and Allowances</v>
          </cell>
          <cell r="E71">
            <v>192564876</v>
          </cell>
          <cell r="F71">
            <v>192564.876</v>
          </cell>
        </row>
        <row r="72">
          <cell r="B72" t="str">
            <v>kz274</v>
          </cell>
          <cell r="C72" t="str">
            <v>L</v>
          </cell>
          <cell r="D72" t="str">
            <v>Salaries, Wages and Allowances</v>
          </cell>
          <cell r="F72">
            <v>0</v>
          </cell>
        </row>
        <row r="73">
          <cell r="B73" t="str">
            <v>EC103</v>
          </cell>
          <cell r="C73" t="str">
            <v>L</v>
          </cell>
          <cell r="D73" t="str">
            <v>Salaries, Wages and Allowances</v>
          </cell>
          <cell r="E73">
            <v>9148320</v>
          </cell>
          <cell r="F73">
            <v>9148.32</v>
          </cell>
        </row>
        <row r="74">
          <cell r="B74" t="str">
            <v>kz236</v>
          </cell>
          <cell r="C74" t="str">
            <v>L</v>
          </cell>
          <cell r="D74" t="str">
            <v>Salaries, Wages and Allowances</v>
          </cell>
          <cell r="E74">
            <v>15120725</v>
          </cell>
          <cell r="F74">
            <v>15120.725</v>
          </cell>
        </row>
        <row r="75">
          <cell r="B75" t="str">
            <v>kz224</v>
          </cell>
          <cell r="C75" t="str">
            <v>L</v>
          </cell>
          <cell r="D75" t="str">
            <v>Salaries, Wages and Allowances</v>
          </cell>
          <cell r="E75">
            <v>10366977</v>
          </cell>
          <cell r="F75">
            <v>10366.977</v>
          </cell>
        </row>
        <row r="76">
          <cell r="B76" t="str">
            <v>kz233</v>
          </cell>
          <cell r="C76" t="str">
            <v>L</v>
          </cell>
          <cell r="D76" t="str">
            <v>Salaries, Wages and Allowances</v>
          </cell>
          <cell r="F76">
            <v>0</v>
          </cell>
        </row>
        <row r="77">
          <cell r="B77" t="str">
            <v>kz431</v>
          </cell>
          <cell r="C77" t="str">
            <v>M</v>
          </cell>
          <cell r="D77" t="str">
            <v>Salaries, Wages and Allowances</v>
          </cell>
          <cell r="E77">
            <v>14265264</v>
          </cell>
          <cell r="F77">
            <v>14265.264</v>
          </cell>
        </row>
        <row r="78">
          <cell r="B78" t="str">
            <v>EC133</v>
          </cell>
          <cell r="C78" t="str">
            <v>L</v>
          </cell>
          <cell r="D78" t="str">
            <v>Salaries, Wages and Allowances</v>
          </cell>
          <cell r="E78">
            <v>14444564</v>
          </cell>
          <cell r="F78">
            <v>14444.564</v>
          </cell>
        </row>
        <row r="79">
          <cell r="B79" t="str">
            <v>EC135</v>
          </cell>
          <cell r="C79" t="str">
            <v>L</v>
          </cell>
          <cell r="D79" t="str">
            <v>Salaries, Wages and Allowances</v>
          </cell>
          <cell r="E79">
            <v>40231649</v>
          </cell>
          <cell r="F79">
            <v>40231.649</v>
          </cell>
        </row>
        <row r="80">
          <cell r="B80" t="str">
            <v>EC131</v>
          </cell>
          <cell r="C80" t="str">
            <v>L</v>
          </cell>
          <cell r="D80" t="str">
            <v>Salaries, Wages and Allowances</v>
          </cell>
          <cell r="F80">
            <v>0</v>
          </cell>
        </row>
        <row r="81">
          <cell r="B81" t="str">
            <v>kz272</v>
          </cell>
          <cell r="C81" t="str">
            <v>L</v>
          </cell>
          <cell r="D81" t="str">
            <v>Salaries, Wages and Allowances</v>
          </cell>
          <cell r="F81">
            <v>0</v>
          </cell>
        </row>
        <row r="82">
          <cell r="B82" t="str">
            <v>NW391</v>
          </cell>
          <cell r="C82" t="str">
            <v>M</v>
          </cell>
          <cell r="D82" t="str">
            <v>Salaries, Wages and Allowances</v>
          </cell>
          <cell r="F82">
            <v>0</v>
          </cell>
        </row>
        <row r="83">
          <cell r="B83" t="str">
            <v>NC064</v>
          </cell>
          <cell r="C83" t="str">
            <v>L</v>
          </cell>
          <cell r="D83" t="str">
            <v>Salaries, Wages and Allowances</v>
          </cell>
          <cell r="F83">
            <v>0</v>
          </cell>
        </row>
        <row r="84">
          <cell r="B84" t="str">
            <v>WC041</v>
          </cell>
          <cell r="C84" t="str">
            <v>M</v>
          </cell>
          <cell r="D84" t="str">
            <v>Salaries, Wages and Allowances</v>
          </cell>
          <cell r="E84">
            <v>23217515</v>
          </cell>
          <cell r="F84">
            <v>23217.515</v>
          </cell>
        </row>
        <row r="85">
          <cell r="B85" t="str">
            <v>NC074</v>
          </cell>
          <cell r="C85" t="str">
            <v>M</v>
          </cell>
          <cell r="D85" t="str">
            <v>Salaries, Wages and Allowances</v>
          </cell>
          <cell r="E85">
            <v>9428591</v>
          </cell>
          <cell r="F85">
            <v>9428.591</v>
          </cell>
        </row>
        <row r="86">
          <cell r="B86" t="str">
            <v>NC066</v>
          </cell>
          <cell r="C86" t="str">
            <v>M</v>
          </cell>
          <cell r="D86" t="str">
            <v>Salaries, Wages and Allowances</v>
          </cell>
          <cell r="E86">
            <v>10494757</v>
          </cell>
          <cell r="F86">
            <v>10494.757</v>
          </cell>
        </row>
        <row r="87">
          <cell r="B87" t="str">
            <v>NC086</v>
          </cell>
          <cell r="C87" t="str">
            <v>L</v>
          </cell>
          <cell r="D87" t="str">
            <v>Salaries, Wages and Allowances</v>
          </cell>
          <cell r="E87">
            <v>9693654</v>
          </cell>
          <cell r="F87">
            <v>9693.654</v>
          </cell>
        </row>
        <row r="88">
          <cell r="B88" t="str">
            <v>NW374</v>
          </cell>
          <cell r="C88" t="str">
            <v>L</v>
          </cell>
          <cell r="D88" t="str">
            <v>Salaries, Wages and Allowances</v>
          </cell>
          <cell r="F88">
            <v>0</v>
          </cell>
        </row>
        <row r="89">
          <cell r="B89" t="str">
            <v>NC067</v>
          </cell>
          <cell r="C89" t="str">
            <v>L</v>
          </cell>
          <cell r="D89" t="str">
            <v>Salaries, Wages and Allowances</v>
          </cell>
          <cell r="F89">
            <v>0</v>
          </cell>
        </row>
        <row r="90">
          <cell r="B90" t="str">
            <v>EC157</v>
          </cell>
          <cell r="C90" t="str">
            <v>H</v>
          </cell>
          <cell r="D90" t="str">
            <v>Salaries, Wages and Allowances</v>
          </cell>
          <cell r="E90">
            <v>201790000</v>
          </cell>
          <cell r="F90">
            <v>201790</v>
          </cell>
        </row>
        <row r="91">
          <cell r="B91" t="str">
            <v>WC048</v>
          </cell>
          <cell r="C91" t="str">
            <v>M</v>
          </cell>
          <cell r="D91" t="str">
            <v>Salaries, Wages and Allowances</v>
          </cell>
          <cell r="E91">
            <v>109285170</v>
          </cell>
          <cell r="F91">
            <v>109285.17</v>
          </cell>
        </row>
        <row r="92">
          <cell r="B92" t="str">
            <v>FS162</v>
          </cell>
          <cell r="C92" t="str">
            <v>M</v>
          </cell>
          <cell r="D92" t="str">
            <v>Salaries, Wages and Allowances</v>
          </cell>
          <cell r="F92">
            <v>0</v>
          </cell>
        </row>
        <row r="93">
          <cell r="B93" t="str">
            <v>EC108</v>
          </cell>
          <cell r="C93" t="str">
            <v>M</v>
          </cell>
          <cell r="D93" t="str">
            <v>Salaries, Wages and Allowances</v>
          </cell>
          <cell r="F93">
            <v>0</v>
          </cell>
        </row>
        <row r="94">
          <cell r="B94" t="str">
            <v>EC109</v>
          </cell>
          <cell r="C94" t="str">
            <v>M</v>
          </cell>
          <cell r="D94" t="str">
            <v>Salaries, Wages and Allowances</v>
          </cell>
          <cell r="E94">
            <v>25095022</v>
          </cell>
          <cell r="F94">
            <v>25095.022</v>
          </cell>
        </row>
        <row r="95">
          <cell r="B95" t="str">
            <v>GT462</v>
          </cell>
          <cell r="C95" t="str">
            <v>M</v>
          </cell>
          <cell r="D95" t="str">
            <v>Salaries, Wages and Allowances</v>
          </cell>
          <cell r="E95">
            <v>111000000</v>
          </cell>
          <cell r="F95">
            <v>111000</v>
          </cell>
        </row>
        <row r="96">
          <cell r="B96" t="str">
            <v>kz432</v>
          </cell>
          <cell r="C96" t="str">
            <v>L</v>
          </cell>
          <cell r="D96" t="str">
            <v>Salaries, Wages and Allowances</v>
          </cell>
          <cell r="F96">
            <v>0</v>
          </cell>
        </row>
        <row r="97">
          <cell r="B97" t="str">
            <v>kz292</v>
          </cell>
          <cell r="C97" t="str">
            <v>H</v>
          </cell>
          <cell r="D97" t="str">
            <v>Salaries, Wages and Allowances</v>
          </cell>
          <cell r="E97">
            <v>176142520</v>
          </cell>
          <cell r="F97">
            <v>176142.52</v>
          </cell>
        </row>
        <row r="98">
          <cell r="B98" t="str">
            <v>WC051</v>
          </cell>
          <cell r="C98" t="str">
            <v>M</v>
          </cell>
          <cell r="D98" t="str">
            <v>Salaries, Wages and Allowances</v>
          </cell>
          <cell r="E98">
            <v>9457402</v>
          </cell>
          <cell r="F98">
            <v>9457.402</v>
          </cell>
        </row>
        <row r="99">
          <cell r="B99" t="str">
            <v>MP305</v>
          </cell>
          <cell r="C99" t="str">
            <v>L</v>
          </cell>
          <cell r="D99" t="str">
            <v>Salaries, Wages and Allowances</v>
          </cell>
          <cell r="E99">
            <v>85567384</v>
          </cell>
          <cell r="F99">
            <v>85567.384</v>
          </cell>
        </row>
        <row r="100">
          <cell r="B100" t="str">
            <v>NW396</v>
          </cell>
          <cell r="C100" t="str">
            <v>L</v>
          </cell>
          <cell r="D100" t="str">
            <v>Salaries, Wages and Allowances</v>
          </cell>
          <cell r="F100">
            <v>0</v>
          </cell>
        </row>
        <row r="101">
          <cell r="B101" t="str">
            <v>LIM355</v>
          </cell>
          <cell r="C101" t="str">
            <v>L</v>
          </cell>
          <cell r="D101" t="str">
            <v>Salaries, Wages and Allowances</v>
          </cell>
          <cell r="E101">
            <v>45025847</v>
          </cell>
          <cell r="F101">
            <v>45025.847</v>
          </cell>
        </row>
        <row r="102">
          <cell r="B102" t="str">
            <v>LIM362</v>
          </cell>
          <cell r="C102" t="str">
            <v>M</v>
          </cell>
          <cell r="D102" t="str">
            <v>Salaries, Wages and Allowances</v>
          </cell>
          <cell r="E102">
            <v>67118231</v>
          </cell>
          <cell r="F102">
            <v>67118.231</v>
          </cell>
        </row>
        <row r="103">
          <cell r="B103" t="str">
            <v>GT423</v>
          </cell>
          <cell r="C103" t="str">
            <v>M</v>
          </cell>
          <cell r="D103" t="str">
            <v>Salaries, Wages and Allowances</v>
          </cell>
          <cell r="E103">
            <v>90230984</v>
          </cell>
          <cell r="F103">
            <v>90230.984</v>
          </cell>
        </row>
        <row r="104">
          <cell r="B104" t="str">
            <v>FS161</v>
          </cell>
          <cell r="C104" t="str">
            <v>M</v>
          </cell>
          <cell r="D104" t="str">
            <v>Salaries, Wages and Allowances</v>
          </cell>
          <cell r="F104">
            <v>0</v>
          </cell>
        </row>
        <row r="105">
          <cell r="B105" t="str">
            <v>EC134</v>
          </cell>
          <cell r="C105" t="str">
            <v>M</v>
          </cell>
          <cell r="D105" t="str">
            <v>Salaries, Wages and Allowances</v>
          </cell>
          <cell r="E105">
            <v>102806689</v>
          </cell>
          <cell r="F105">
            <v>102806.689</v>
          </cell>
        </row>
        <row r="106">
          <cell r="B106" t="str">
            <v>NW372</v>
          </cell>
          <cell r="C106" t="str">
            <v>H</v>
          </cell>
          <cell r="D106" t="str">
            <v>Salaries, Wages and Allowances</v>
          </cell>
          <cell r="E106">
            <v>240342663</v>
          </cell>
          <cell r="F106">
            <v>240342.663</v>
          </cell>
        </row>
        <row r="107">
          <cell r="B107" t="str">
            <v>NW383</v>
          </cell>
          <cell r="C107" t="str">
            <v>L</v>
          </cell>
          <cell r="D107" t="str">
            <v>Salaries, Wages and Allowances</v>
          </cell>
          <cell r="E107">
            <v>162959400</v>
          </cell>
          <cell r="F107">
            <v>162959.4</v>
          </cell>
        </row>
        <row r="108">
          <cell r="B108" t="str">
            <v>FS205</v>
          </cell>
          <cell r="C108" t="str">
            <v>M</v>
          </cell>
          <cell r="D108" t="str">
            <v>Salaries, Wages and Allowances</v>
          </cell>
          <cell r="F108">
            <v>0</v>
          </cell>
        </row>
        <row r="109">
          <cell r="B109" t="str">
            <v>NC093</v>
          </cell>
          <cell r="C109" t="str">
            <v>L</v>
          </cell>
          <cell r="D109" t="str">
            <v>Salaries, Wages and Allowances</v>
          </cell>
          <cell r="E109">
            <v>18412632</v>
          </cell>
          <cell r="F109">
            <v>18412.632</v>
          </cell>
        </row>
        <row r="110">
          <cell r="B110" t="str">
            <v>EC104</v>
          </cell>
          <cell r="C110" t="str">
            <v>M</v>
          </cell>
          <cell r="D110" t="str">
            <v>Salaries, Wages and Allowances</v>
          </cell>
          <cell r="E110">
            <v>88058370</v>
          </cell>
          <cell r="F110">
            <v>88058.37</v>
          </cell>
        </row>
        <row r="111">
          <cell r="B111" t="str">
            <v>LIM344</v>
          </cell>
          <cell r="C111" t="str">
            <v>M</v>
          </cell>
          <cell r="D111" t="str">
            <v>Salaries, Wages and Allowances</v>
          </cell>
          <cell r="E111">
            <v>161596000</v>
          </cell>
          <cell r="F111">
            <v>161596</v>
          </cell>
        </row>
        <row r="112">
          <cell r="B112" t="str">
            <v>LIM473</v>
          </cell>
          <cell r="C112" t="str">
            <v>L</v>
          </cell>
          <cell r="D112" t="str">
            <v>Salaries, Wages and Allowances</v>
          </cell>
          <cell r="F112">
            <v>0</v>
          </cell>
        </row>
        <row r="113">
          <cell r="B113" t="str">
            <v>EC143</v>
          </cell>
          <cell r="C113" t="str">
            <v>L</v>
          </cell>
          <cell r="D113" t="str">
            <v>Salaries, Wages and Allowances</v>
          </cell>
          <cell r="E113">
            <v>31839745</v>
          </cell>
          <cell r="F113">
            <v>31839.745</v>
          </cell>
        </row>
        <row r="114">
          <cell r="B114" t="str">
            <v>FS194</v>
          </cell>
          <cell r="C114" t="str">
            <v>H</v>
          </cell>
          <cell r="D114" t="str">
            <v>Salaries, Wages and Allowances</v>
          </cell>
          <cell r="E114">
            <v>193445000</v>
          </cell>
          <cell r="F114">
            <v>193445</v>
          </cell>
        </row>
        <row r="115">
          <cell r="B115" t="str">
            <v>NW393</v>
          </cell>
          <cell r="C115" t="str">
            <v>M</v>
          </cell>
          <cell r="D115" t="str">
            <v>Salaries, Wages and Allowances</v>
          </cell>
          <cell r="E115">
            <v>30286000</v>
          </cell>
          <cell r="F115">
            <v>30286</v>
          </cell>
        </row>
        <row r="116">
          <cell r="B116" t="str">
            <v>kz291</v>
          </cell>
          <cell r="C116" t="str">
            <v>L</v>
          </cell>
          <cell r="D116" t="str">
            <v>Salaries, Wages and Allowances</v>
          </cell>
          <cell r="E116">
            <v>30491097</v>
          </cell>
          <cell r="F116">
            <v>30491.097</v>
          </cell>
        </row>
        <row r="117">
          <cell r="B117" t="str">
            <v>FS172</v>
          </cell>
          <cell r="C117" t="str">
            <v>H</v>
          </cell>
          <cell r="D117" t="str">
            <v>Salaries, Wages and Allowances</v>
          </cell>
          <cell r="F117">
            <v>0</v>
          </cell>
        </row>
        <row r="118">
          <cell r="B118" t="str">
            <v>FS173</v>
          </cell>
          <cell r="C118" t="str">
            <v>M</v>
          </cell>
          <cell r="D118" t="str">
            <v>Salaries, Wages and Allowances</v>
          </cell>
          <cell r="F118">
            <v>0</v>
          </cell>
        </row>
        <row r="119">
          <cell r="B119" t="str">
            <v>kz294</v>
          </cell>
          <cell r="C119" t="str">
            <v>M</v>
          </cell>
          <cell r="D119" t="str">
            <v>Salaries, Wages and Allowances</v>
          </cell>
          <cell r="E119">
            <v>12819019</v>
          </cell>
          <cell r="F119">
            <v>12819.019</v>
          </cell>
        </row>
        <row r="120">
          <cell r="B120" t="str">
            <v>NW404</v>
          </cell>
          <cell r="C120" t="str">
            <v>M</v>
          </cell>
          <cell r="D120" t="str">
            <v>Salaries, Wages and Allowances</v>
          </cell>
          <cell r="F120">
            <v>0</v>
          </cell>
        </row>
        <row r="121">
          <cell r="B121" t="str">
            <v>LIM335</v>
          </cell>
          <cell r="C121" t="str">
            <v>L</v>
          </cell>
          <cell r="D121" t="str">
            <v>Salaries, Wages and Allowances</v>
          </cell>
          <cell r="F121">
            <v>0</v>
          </cell>
        </row>
        <row r="122">
          <cell r="B122" t="str">
            <v>FS181</v>
          </cell>
          <cell r="C122" t="str">
            <v>L</v>
          </cell>
          <cell r="D122" t="str">
            <v>Salaries, Wages and Allowances</v>
          </cell>
          <cell r="E122">
            <v>42680268</v>
          </cell>
          <cell r="F122">
            <v>42680.268</v>
          </cell>
        </row>
        <row r="123">
          <cell r="B123" t="str">
            <v>EC441</v>
          </cell>
          <cell r="C123" t="str">
            <v>M</v>
          </cell>
          <cell r="D123" t="str">
            <v>Salaries, Wages and Allowances</v>
          </cell>
          <cell r="E123">
            <v>48706468</v>
          </cell>
          <cell r="F123">
            <v>48706.468</v>
          </cell>
        </row>
        <row r="124">
          <cell r="B124" t="str">
            <v>FS184</v>
          </cell>
          <cell r="C124" t="str">
            <v>H</v>
          </cell>
          <cell r="D124" t="str">
            <v>Salaries, Wages and Allowances</v>
          </cell>
          <cell r="E124">
            <v>365112527</v>
          </cell>
          <cell r="F124">
            <v>365112.527</v>
          </cell>
        </row>
        <row r="125">
          <cell r="B125" t="str">
            <v>WC011</v>
          </cell>
          <cell r="C125" t="str">
            <v>M</v>
          </cell>
          <cell r="D125" t="str">
            <v>Salaries, Wages and Allowances</v>
          </cell>
          <cell r="E125">
            <v>41357500</v>
          </cell>
          <cell r="F125">
            <v>41357.5</v>
          </cell>
        </row>
        <row r="126">
          <cell r="B126" t="str">
            <v>EC121</v>
          </cell>
          <cell r="C126" t="str">
            <v>L</v>
          </cell>
          <cell r="D126" t="str">
            <v>Salaries, Wages and Allowances</v>
          </cell>
          <cell r="F126">
            <v>0</v>
          </cell>
        </row>
        <row r="127">
          <cell r="B127" t="str">
            <v>EC151</v>
          </cell>
          <cell r="C127" t="str">
            <v>M</v>
          </cell>
          <cell r="D127" t="str">
            <v>Salaries, Wages and Allowances</v>
          </cell>
          <cell r="E127">
            <v>33970173</v>
          </cell>
          <cell r="F127">
            <v>33970.173</v>
          </cell>
        </row>
        <row r="128">
          <cell r="B128" t="str">
            <v>MP322</v>
          </cell>
          <cell r="C128" t="str">
            <v>H</v>
          </cell>
          <cell r="D128" t="str">
            <v>Salaries, Wages and Allowances</v>
          </cell>
          <cell r="F128">
            <v>0</v>
          </cell>
        </row>
        <row r="129">
          <cell r="B129" t="str">
            <v>kz281</v>
          </cell>
          <cell r="C129" t="str">
            <v>M</v>
          </cell>
          <cell r="D129" t="str">
            <v>Salaries, Wages and Allowances</v>
          </cell>
          <cell r="E129">
            <v>18227904</v>
          </cell>
          <cell r="F129">
            <v>18227.904</v>
          </cell>
        </row>
        <row r="130">
          <cell r="B130" t="str">
            <v>NW405</v>
          </cell>
          <cell r="C130" t="str">
            <v>H</v>
          </cell>
          <cell r="D130" t="str">
            <v>Salaries, Wages and Allowances</v>
          </cell>
          <cell r="F130">
            <v>0</v>
          </cell>
        </row>
        <row r="131">
          <cell r="B131" t="str">
            <v>FS204</v>
          </cell>
          <cell r="C131" t="str">
            <v>H</v>
          </cell>
          <cell r="D131" t="str">
            <v>Salaries, Wages and Allowances</v>
          </cell>
          <cell r="E131">
            <v>137461920</v>
          </cell>
          <cell r="F131">
            <v>137461.92</v>
          </cell>
        </row>
        <row r="132">
          <cell r="B132" t="str">
            <v>EC156</v>
          </cell>
          <cell r="C132" t="str">
            <v>L</v>
          </cell>
          <cell r="D132" t="str">
            <v>Salaries, Wages and Allowances</v>
          </cell>
          <cell r="F132">
            <v>0</v>
          </cell>
        </row>
        <row r="133">
          <cell r="B133" t="str">
            <v>GT422</v>
          </cell>
          <cell r="C133" t="str">
            <v>M</v>
          </cell>
          <cell r="D133" t="str">
            <v>Salaries, Wages and Allowances</v>
          </cell>
          <cell r="E133">
            <v>119684289</v>
          </cell>
          <cell r="F133">
            <v>119684.289</v>
          </cell>
        </row>
        <row r="134">
          <cell r="B134" t="str">
            <v>NC081</v>
          </cell>
          <cell r="C134" t="str">
            <v>L</v>
          </cell>
          <cell r="D134" t="str">
            <v>Salaries, Wages and Allowances</v>
          </cell>
          <cell r="F134">
            <v>0</v>
          </cell>
        </row>
        <row r="135">
          <cell r="B135" t="str">
            <v>kz226</v>
          </cell>
          <cell r="C135" t="str">
            <v>M</v>
          </cell>
          <cell r="D135" t="str">
            <v>Salaries, Wages and Allowances</v>
          </cell>
          <cell r="F135">
            <v>0</v>
          </cell>
        </row>
        <row r="136">
          <cell r="B136" t="str">
            <v>MP303</v>
          </cell>
          <cell r="C136" t="str">
            <v>L</v>
          </cell>
          <cell r="D136" t="str">
            <v>Salaries, Wages and Allowances</v>
          </cell>
          <cell r="E136">
            <v>65906863</v>
          </cell>
          <cell r="F136">
            <v>65906.863</v>
          </cell>
        </row>
        <row r="137">
          <cell r="B137" t="str">
            <v>EC122</v>
          </cell>
          <cell r="C137" t="str">
            <v>M</v>
          </cell>
          <cell r="D137" t="str">
            <v>Salaries, Wages and Allowances</v>
          </cell>
          <cell r="E137">
            <v>78493204</v>
          </cell>
          <cell r="F137">
            <v>78493.204</v>
          </cell>
        </row>
        <row r="138">
          <cell r="B138" t="str">
            <v>LIM365</v>
          </cell>
          <cell r="C138" t="str">
            <v>L</v>
          </cell>
          <cell r="D138" t="str">
            <v>Salaries, Wages and Allowances</v>
          </cell>
          <cell r="E138">
            <v>47510</v>
          </cell>
          <cell r="F138">
            <v>47.51</v>
          </cell>
        </row>
        <row r="139">
          <cell r="B139" t="str">
            <v>LIM367</v>
          </cell>
          <cell r="C139" t="str">
            <v>L</v>
          </cell>
          <cell r="D139" t="str">
            <v>Salaries, Wages and Allowances</v>
          </cell>
          <cell r="E139">
            <v>140780565</v>
          </cell>
          <cell r="F139">
            <v>140780.565</v>
          </cell>
        </row>
        <row r="140">
          <cell r="B140" t="str">
            <v>GT481</v>
          </cell>
          <cell r="C140" t="str">
            <v>H</v>
          </cell>
          <cell r="D140" t="str">
            <v>Salaries, Wages and Allowances</v>
          </cell>
          <cell r="E140">
            <v>366747000</v>
          </cell>
          <cell r="F140">
            <v>366747</v>
          </cell>
        </row>
        <row r="141">
          <cell r="B141" t="str">
            <v>FS163</v>
          </cell>
          <cell r="C141" t="str">
            <v>L</v>
          </cell>
          <cell r="D141" t="str">
            <v>Salaries, Wages and Allowances</v>
          </cell>
          <cell r="E141">
            <v>25283724</v>
          </cell>
          <cell r="F141">
            <v>25283.724</v>
          </cell>
        </row>
        <row r="142">
          <cell r="B142" t="str">
            <v>LIM353</v>
          </cell>
          <cell r="C142" t="str">
            <v>L</v>
          </cell>
          <cell r="D142" t="str">
            <v>Salaries, Wages and Allowances</v>
          </cell>
          <cell r="E142">
            <v>36468349</v>
          </cell>
          <cell r="F142">
            <v>36468.349</v>
          </cell>
        </row>
        <row r="143">
          <cell r="B143" t="str">
            <v>NW395</v>
          </cell>
          <cell r="C143" t="str">
            <v>L</v>
          </cell>
          <cell r="D143" t="str">
            <v>Salaries, Wages and Allowances</v>
          </cell>
          <cell r="E143">
            <v>5689000</v>
          </cell>
          <cell r="F143">
            <v>5689</v>
          </cell>
        </row>
        <row r="144">
          <cell r="B144" t="str">
            <v>LIM364</v>
          </cell>
          <cell r="C144" t="str">
            <v>M</v>
          </cell>
          <cell r="D144" t="str">
            <v>Salaries, Wages and Allowances</v>
          </cell>
          <cell r="E144">
            <v>28420000</v>
          </cell>
          <cell r="F144">
            <v>28420</v>
          </cell>
        </row>
        <row r="145">
          <cell r="B145" t="str">
            <v>FS201</v>
          </cell>
          <cell r="C145" t="str">
            <v>H</v>
          </cell>
          <cell r="D145" t="str">
            <v>Salaries, Wages and Allowances</v>
          </cell>
          <cell r="F145">
            <v>0</v>
          </cell>
        </row>
        <row r="146">
          <cell r="B146" t="str">
            <v>NW371</v>
          </cell>
          <cell r="C146" t="str">
            <v>L</v>
          </cell>
          <cell r="D146" t="str">
            <v>Salaries, Wages and Allowances</v>
          </cell>
          <cell r="F146">
            <v>0</v>
          </cell>
        </row>
        <row r="147">
          <cell r="B147" t="str">
            <v>NW375</v>
          </cell>
          <cell r="C147" t="str">
            <v>M</v>
          </cell>
          <cell r="D147" t="str">
            <v>Salaries, Wages and Allowances</v>
          </cell>
          <cell r="E147">
            <v>98371061</v>
          </cell>
          <cell r="F147">
            <v>98371.061</v>
          </cell>
        </row>
        <row r="148">
          <cell r="B148" t="str">
            <v>NC451</v>
          </cell>
          <cell r="C148" t="str">
            <v>L</v>
          </cell>
          <cell r="D148" t="str">
            <v>Salaries, Wages and Allowances</v>
          </cell>
          <cell r="F148">
            <v>0</v>
          </cell>
        </row>
        <row r="149">
          <cell r="B149" t="str">
            <v>WC043</v>
          </cell>
          <cell r="C149" t="str">
            <v>H</v>
          </cell>
          <cell r="D149" t="str">
            <v>Salaries, Wages and Allowances</v>
          </cell>
          <cell r="E149">
            <v>142583076</v>
          </cell>
          <cell r="F149">
            <v>142583.076</v>
          </cell>
        </row>
        <row r="150">
          <cell r="B150" t="str">
            <v>kz223</v>
          </cell>
          <cell r="C150" t="str">
            <v>L</v>
          </cell>
          <cell r="D150" t="str">
            <v>Salaries, Wages and Allowances</v>
          </cell>
          <cell r="F150">
            <v>0</v>
          </cell>
        </row>
        <row r="151">
          <cell r="B151" t="str">
            <v>kz244</v>
          </cell>
          <cell r="C151" t="str">
            <v>L</v>
          </cell>
          <cell r="D151" t="str">
            <v>Salaries, Wages and Allowances</v>
          </cell>
          <cell r="E151">
            <v>14606021</v>
          </cell>
          <cell r="F151">
            <v>14606.021</v>
          </cell>
        </row>
        <row r="152">
          <cell r="B152" t="str">
            <v>MP302</v>
          </cell>
          <cell r="C152" t="str">
            <v>L</v>
          </cell>
          <cell r="D152" t="str">
            <v>Salaries, Wages and Allowances</v>
          </cell>
          <cell r="E152">
            <v>113060420</v>
          </cell>
          <cell r="F152">
            <v>113060.42</v>
          </cell>
        </row>
        <row r="153">
          <cell r="B153" t="str">
            <v>kz225</v>
          </cell>
          <cell r="C153" t="str">
            <v>H</v>
          </cell>
          <cell r="D153" t="str">
            <v>Salaries, Wages and Allowances</v>
          </cell>
          <cell r="E153">
            <v>321097000</v>
          </cell>
          <cell r="F153">
            <v>321097</v>
          </cell>
        </row>
        <row r="154">
          <cell r="B154" t="str">
            <v>kz285</v>
          </cell>
          <cell r="C154" t="str">
            <v>L</v>
          </cell>
          <cell r="D154" t="str">
            <v>Salaries, Wages and Allowances</v>
          </cell>
          <cell r="E154">
            <v>10500398</v>
          </cell>
          <cell r="F154">
            <v>10500.398</v>
          </cell>
        </row>
        <row r="155">
          <cell r="B155" t="str">
            <v>kz275</v>
          </cell>
          <cell r="C155" t="str">
            <v>L</v>
          </cell>
          <cell r="D155" t="str">
            <v>Salaries, Wages and Allowances</v>
          </cell>
          <cell r="E155">
            <v>19665000</v>
          </cell>
          <cell r="F155">
            <v>19665</v>
          </cell>
        </row>
        <row r="156">
          <cell r="B156" t="str">
            <v>LIM341</v>
          </cell>
          <cell r="C156" t="str">
            <v>L</v>
          </cell>
          <cell r="D156" t="str">
            <v>Salaries, Wages and Allowances</v>
          </cell>
          <cell r="E156">
            <v>38547000</v>
          </cell>
          <cell r="F156">
            <v>38547</v>
          </cell>
        </row>
        <row r="157">
          <cell r="B157" t="str">
            <v>LIM342</v>
          </cell>
          <cell r="C157" t="str">
            <v>L</v>
          </cell>
          <cell r="D157" t="str">
            <v>Salaries, Wages and Allowances</v>
          </cell>
          <cell r="F157">
            <v>0</v>
          </cell>
        </row>
        <row r="158">
          <cell r="B158" t="str">
            <v>FS185</v>
          </cell>
          <cell r="C158" t="str">
            <v>M</v>
          </cell>
          <cell r="D158" t="str">
            <v>Salaries, Wages and Allowances</v>
          </cell>
          <cell r="E158">
            <v>48778746</v>
          </cell>
          <cell r="F158">
            <v>48778.746</v>
          </cell>
        </row>
        <row r="159">
          <cell r="B159" t="str">
            <v>FS171</v>
          </cell>
          <cell r="C159" t="str">
            <v>L</v>
          </cell>
          <cell r="D159" t="str">
            <v>Salaries, Wages and Allowances</v>
          </cell>
          <cell r="F159">
            <v>0</v>
          </cell>
        </row>
        <row r="160">
          <cell r="B160" t="str">
            <v>NW392</v>
          </cell>
          <cell r="C160" t="str">
            <v>L</v>
          </cell>
          <cell r="D160" t="str">
            <v>Salaries, Wages and Allowances</v>
          </cell>
          <cell r="F160">
            <v>0</v>
          </cell>
        </row>
        <row r="161">
          <cell r="B161" t="str">
            <v>NC062</v>
          </cell>
          <cell r="C161" t="str">
            <v>M</v>
          </cell>
          <cell r="D161" t="str">
            <v>Salaries, Wages and Allowances</v>
          </cell>
          <cell r="F161">
            <v>0</v>
          </cell>
        </row>
        <row r="162">
          <cell r="B162" t="str">
            <v>EC105</v>
          </cell>
          <cell r="C162" t="str">
            <v>L</v>
          </cell>
          <cell r="D162" t="str">
            <v>Salaries, Wages and Allowances</v>
          </cell>
          <cell r="E162">
            <v>59784290</v>
          </cell>
          <cell r="F162">
            <v>59784.29</v>
          </cell>
        </row>
        <row r="163">
          <cell r="B163" t="str">
            <v>kz293</v>
          </cell>
          <cell r="C163" t="str">
            <v>L</v>
          </cell>
          <cell r="D163" t="str">
            <v>Salaries, Wages and Allowances</v>
          </cell>
          <cell r="F163">
            <v>0</v>
          </cell>
        </row>
        <row r="164">
          <cell r="B164" t="str">
            <v>kz252</v>
          </cell>
          <cell r="C164" t="str">
            <v>H</v>
          </cell>
          <cell r="D164" t="str">
            <v>Salaries, Wages and Allowances</v>
          </cell>
          <cell r="F164">
            <v>0</v>
          </cell>
        </row>
        <row r="165">
          <cell r="B165" t="str">
            <v>EC126</v>
          </cell>
          <cell r="C165" t="str">
            <v>M</v>
          </cell>
          <cell r="D165" t="str">
            <v>Salaries, Wages and Allowances</v>
          </cell>
          <cell r="F165">
            <v>0</v>
          </cell>
        </row>
        <row r="166">
          <cell r="B166" t="str">
            <v>EC153</v>
          </cell>
          <cell r="C166" t="str">
            <v>L</v>
          </cell>
          <cell r="D166" t="str">
            <v>Salaries, Wages and Allowances</v>
          </cell>
          <cell r="F166">
            <v>0</v>
          </cell>
        </row>
        <row r="167">
          <cell r="B167" t="str">
            <v>FS203</v>
          </cell>
          <cell r="C167" t="str">
            <v>M</v>
          </cell>
          <cell r="D167" t="str">
            <v>Salaries, Wages and Allowances</v>
          </cell>
          <cell r="E167">
            <v>97528324</v>
          </cell>
          <cell r="F167">
            <v>97528.324</v>
          </cell>
        </row>
        <row r="168">
          <cell r="B168" t="str">
            <v>kz286</v>
          </cell>
          <cell r="C168" t="str">
            <v>M</v>
          </cell>
          <cell r="D168" t="str">
            <v>Salaries, Wages and Allowances</v>
          </cell>
          <cell r="F168">
            <v>0</v>
          </cell>
        </row>
        <row r="169">
          <cell r="B169" t="str">
            <v>FS193</v>
          </cell>
          <cell r="C169" t="str">
            <v>M</v>
          </cell>
          <cell r="D169" t="str">
            <v>Salaries, Wages and Allowances</v>
          </cell>
          <cell r="E169">
            <v>32883</v>
          </cell>
          <cell r="F169">
            <v>32.883</v>
          </cell>
        </row>
        <row r="170">
          <cell r="B170" t="str">
            <v>MP324</v>
          </cell>
          <cell r="C170" t="str">
            <v>M</v>
          </cell>
          <cell r="D170" t="str">
            <v>Salaries, Wages and Allowances</v>
          </cell>
          <cell r="F170">
            <v>0</v>
          </cell>
        </row>
        <row r="171">
          <cell r="B171" t="str">
            <v>EC127</v>
          </cell>
          <cell r="C171" t="str">
            <v>L</v>
          </cell>
          <cell r="D171" t="str">
            <v>Salaries, Wages and Allowances</v>
          </cell>
          <cell r="F171">
            <v>0</v>
          </cell>
        </row>
        <row r="172">
          <cell r="B172" t="str">
            <v>GT461</v>
          </cell>
          <cell r="C172" t="str">
            <v>M</v>
          </cell>
          <cell r="D172" t="str">
            <v>Salaries, Wages and Allowances</v>
          </cell>
          <cell r="E172">
            <v>43691767</v>
          </cell>
          <cell r="F172">
            <v>43691.767</v>
          </cell>
        </row>
        <row r="173">
          <cell r="B173" t="str">
            <v>kz265</v>
          </cell>
          <cell r="C173" t="str">
            <v>L</v>
          </cell>
          <cell r="D173" t="str">
            <v>Salaries, Wages and Allowances</v>
          </cell>
          <cell r="F173">
            <v>0</v>
          </cell>
        </row>
        <row r="174">
          <cell r="B174" t="str">
            <v>kz242</v>
          </cell>
          <cell r="C174" t="str">
            <v>L</v>
          </cell>
          <cell r="D174" t="str">
            <v>Salaries, Wages and Allowances</v>
          </cell>
          <cell r="E174">
            <v>24435404</v>
          </cell>
          <cell r="F174">
            <v>24435.404</v>
          </cell>
        </row>
        <row r="175">
          <cell r="B175" t="str">
            <v>EC152</v>
          </cell>
          <cell r="C175" t="str">
            <v>L</v>
          </cell>
          <cell r="D175" t="str">
            <v>Salaries, Wages and Allowances</v>
          </cell>
          <cell r="F175">
            <v>0</v>
          </cell>
        </row>
        <row r="176">
          <cell r="B176" t="str">
            <v>kz283</v>
          </cell>
          <cell r="C176" t="str">
            <v>L</v>
          </cell>
          <cell r="D176" t="str">
            <v>Salaries, Wages and Allowances</v>
          </cell>
          <cell r="F176">
            <v>0</v>
          </cell>
        </row>
        <row r="177">
          <cell r="B177" t="str">
            <v>EC128</v>
          </cell>
          <cell r="C177" t="str">
            <v>L</v>
          </cell>
          <cell r="D177" t="str">
            <v>Salaries, Wages and Allowances</v>
          </cell>
          <cell r="E177">
            <v>22076655</v>
          </cell>
          <cell r="F177">
            <v>22076.655</v>
          </cell>
        </row>
        <row r="178">
          <cell r="B178" t="str">
            <v>EC155</v>
          </cell>
          <cell r="C178" t="str">
            <v>L</v>
          </cell>
          <cell r="D178" t="str">
            <v>Salaries, Wages and Allowances</v>
          </cell>
          <cell r="E178">
            <v>49861237</v>
          </cell>
          <cell r="F178">
            <v>49861.237</v>
          </cell>
        </row>
        <row r="179">
          <cell r="B179" t="str">
            <v>kz235</v>
          </cell>
          <cell r="C179" t="str">
            <v>L</v>
          </cell>
          <cell r="D179" t="str">
            <v>Salaries, Wages and Allowances</v>
          </cell>
          <cell r="F179">
            <v>0</v>
          </cell>
        </row>
        <row r="180">
          <cell r="B180" t="str">
            <v>WC045</v>
          </cell>
          <cell r="C180" t="str">
            <v>M</v>
          </cell>
          <cell r="D180" t="str">
            <v>Salaries, Wages and Allowances</v>
          </cell>
          <cell r="E180">
            <v>103688785</v>
          </cell>
          <cell r="F180">
            <v>103688.785</v>
          </cell>
        </row>
        <row r="181">
          <cell r="B181" t="str">
            <v>WC032</v>
          </cell>
          <cell r="C181" t="str">
            <v>H</v>
          </cell>
          <cell r="D181" t="str">
            <v>Salaries, Wages and Allowances</v>
          </cell>
          <cell r="E181">
            <v>153493300</v>
          </cell>
          <cell r="F181">
            <v>153493.3</v>
          </cell>
        </row>
        <row r="182">
          <cell r="B182" t="str">
            <v>NC094</v>
          </cell>
          <cell r="C182" t="str">
            <v>M</v>
          </cell>
          <cell r="D182" t="str">
            <v>Salaries, Wages and Allowances</v>
          </cell>
          <cell r="E182">
            <v>40959947</v>
          </cell>
          <cell r="F182">
            <v>40959.947</v>
          </cell>
        </row>
        <row r="183">
          <cell r="B183" t="str">
            <v>FS195</v>
          </cell>
          <cell r="C183" t="str">
            <v>L</v>
          </cell>
          <cell r="D183" t="str">
            <v>Salaries, Wages and Allowances</v>
          </cell>
          <cell r="F183">
            <v>0</v>
          </cell>
        </row>
        <row r="184">
          <cell r="B184" t="str">
            <v>LIM354</v>
          </cell>
          <cell r="C184" t="str">
            <v>H</v>
          </cell>
          <cell r="D184" t="str">
            <v>Salaries, Wages and Allowances</v>
          </cell>
          <cell r="E184">
            <v>339231370</v>
          </cell>
          <cell r="F184">
            <v>339231.37</v>
          </cell>
        </row>
        <row r="185">
          <cell r="B185" t="str">
            <v>EC154</v>
          </cell>
          <cell r="C185" t="str">
            <v>M</v>
          </cell>
          <cell r="D185" t="str">
            <v>Salaries, Wages and Allowances</v>
          </cell>
          <cell r="E185">
            <v>26453207</v>
          </cell>
          <cell r="F185">
            <v>26453.207</v>
          </cell>
        </row>
        <row r="186">
          <cell r="B186" t="str">
            <v>WC052</v>
          </cell>
          <cell r="C186" t="str">
            <v>M</v>
          </cell>
          <cell r="D186" t="str">
            <v>Salaries, Wages and Allowances</v>
          </cell>
          <cell r="E186">
            <v>7965204</v>
          </cell>
          <cell r="F186">
            <v>7965.204</v>
          </cell>
        </row>
        <row r="187">
          <cell r="B187" t="str">
            <v>NW385</v>
          </cell>
          <cell r="C187" t="str">
            <v>L</v>
          </cell>
          <cell r="D187" t="str">
            <v>Salaries, Wages and Allowances</v>
          </cell>
          <cell r="E187">
            <v>57051000</v>
          </cell>
          <cell r="F187">
            <v>57051</v>
          </cell>
        </row>
        <row r="188">
          <cell r="B188" t="str">
            <v>GT482</v>
          </cell>
          <cell r="C188" t="str">
            <v>H</v>
          </cell>
          <cell r="D188" t="str">
            <v>Salaries, Wages and Allowances</v>
          </cell>
          <cell r="E188">
            <v>158380003</v>
          </cell>
          <cell r="F188">
            <v>158380.003</v>
          </cell>
        </row>
        <row r="189">
          <cell r="B189" t="str">
            <v>NW381</v>
          </cell>
          <cell r="C189" t="str">
            <v>L</v>
          </cell>
          <cell r="D189" t="str">
            <v>Salaries, Wages and Allowances</v>
          </cell>
          <cell r="F189">
            <v>0</v>
          </cell>
        </row>
        <row r="190">
          <cell r="B190" t="str">
            <v>NC075</v>
          </cell>
          <cell r="C190" t="str">
            <v>M</v>
          </cell>
          <cell r="D190" t="str">
            <v>Salaries, Wages and Allowances</v>
          </cell>
          <cell r="E190">
            <v>12500000</v>
          </cell>
          <cell r="F190">
            <v>12500</v>
          </cell>
        </row>
        <row r="191">
          <cell r="B191" t="str">
            <v>kz227</v>
          </cell>
          <cell r="C191" t="str">
            <v>L</v>
          </cell>
          <cell r="D191" t="str">
            <v>Salaries, Wages and Allowances</v>
          </cell>
          <cell r="E191">
            <v>17654958</v>
          </cell>
          <cell r="F191">
            <v>17654.958</v>
          </cell>
        </row>
        <row r="192">
          <cell r="B192" t="str">
            <v>NC061</v>
          </cell>
          <cell r="C192" t="str">
            <v>M</v>
          </cell>
          <cell r="D192" t="str">
            <v>Salaries, Wages and Allowances</v>
          </cell>
          <cell r="E192">
            <v>13473054</v>
          </cell>
          <cell r="F192">
            <v>13473.054</v>
          </cell>
        </row>
        <row r="193">
          <cell r="B193" t="str">
            <v>NW373</v>
          </cell>
          <cell r="C193" t="str">
            <v>H</v>
          </cell>
          <cell r="D193" t="str">
            <v>Salaries, Wages and Allowances</v>
          </cell>
          <cell r="F193">
            <v>0</v>
          </cell>
        </row>
        <row r="194">
          <cell r="B194" t="str">
            <v>EC138</v>
          </cell>
          <cell r="C194" t="str">
            <v>L</v>
          </cell>
          <cell r="D194" t="str">
            <v>Salaries, Wages and Allowances</v>
          </cell>
          <cell r="E194">
            <v>2158776</v>
          </cell>
          <cell r="F194">
            <v>2158.776</v>
          </cell>
        </row>
        <row r="195">
          <cell r="B195" t="str">
            <v>WC014</v>
          </cell>
          <cell r="C195" t="str">
            <v>H</v>
          </cell>
          <cell r="D195" t="str">
            <v>Salaries, Wages and Allowances</v>
          </cell>
          <cell r="E195">
            <v>146667487</v>
          </cell>
          <cell r="F195">
            <v>146667.487</v>
          </cell>
        </row>
        <row r="196">
          <cell r="B196" t="str">
            <v>MP304</v>
          </cell>
          <cell r="C196" t="str">
            <v>M</v>
          </cell>
          <cell r="D196" t="str">
            <v>Salaries, Wages and Allowances</v>
          </cell>
          <cell r="E196">
            <v>42992389</v>
          </cell>
          <cell r="F196">
            <v>42992.389</v>
          </cell>
        </row>
        <row r="197">
          <cell r="B197" t="str">
            <v>EC142</v>
          </cell>
          <cell r="C197" t="str">
            <v>M</v>
          </cell>
          <cell r="D197" t="str">
            <v>Salaries, Wages and Allowances</v>
          </cell>
          <cell r="E197">
            <v>37756712</v>
          </cell>
          <cell r="F197">
            <v>37756.712</v>
          </cell>
        </row>
        <row r="198">
          <cell r="B198" t="str">
            <v>FS191</v>
          </cell>
          <cell r="C198" t="str">
            <v>M</v>
          </cell>
          <cell r="D198" t="str">
            <v>Salaries, Wages and Allowances</v>
          </cell>
          <cell r="E198">
            <v>84289033</v>
          </cell>
          <cell r="F198">
            <v>84289.033</v>
          </cell>
        </row>
        <row r="199">
          <cell r="B199" t="str">
            <v>NC078</v>
          </cell>
          <cell r="C199" t="str">
            <v>M</v>
          </cell>
          <cell r="D199" t="str">
            <v>Salaries, Wages and Allowances</v>
          </cell>
          <cell r="E199">
            <v>22663201</v>
          </cell>
          <cell r="F199">
            <v>22663.201</v>
          </cell>
        </row>
        <row r="200">
          <cell r="B200" t="str">
            <v>NC077</v>
          </cell>
          <cell r="C200" t="str">
            <v>M</v>
          </cell>
          <cell r="D200" t="str">
            <v>Salaries, Wages and Allowances</v>
          </cell>
          <cell r="E200">
            <v>17838397</v>
          </cell>
          <cell r="F200">
            <v>17838.397</v>
          </cell>
        </row>
        <row r="201">
          <cell r="B201" t="str">
            <v>NC091</v>
          </cell>
          <cell r="C201" t="str">
            <v>H</v>
          </cell>
          <cell r="D201" t="str">
            <v>Salaries, Wages and Allowances</v>
          </cell>
          <cell r="E201">
            <v>308292000</v>
          </cell>
          <cell r="F201">
            <v>308292</v>
          </cell>
        </row>
        <row r="202">
          <cell r="B202" t="str">
            <v>WC024</v>
          </cell>
          <cell r="C202" t="str">
            <v>H</v>
          </cell>
          <cell r="D202" t="str">
            <v>Salaries, Wages and Allowances</v>
          </cell>
          <cell r="E202">
            <v>217363000</v>
          </cell>
          <cell r="F202">
            <v>217363</v>
          </cell>
        </row>
        <row r="203">
          <cell r="B203" t="str">
            <v>MP313</v>
          </cell>
          <cell r="C203" t="str">
            <v>H</v>
          </cell>
          <cell r="D203" t="str">
            <v>Salaries, Wages and Allowances</v>
          </cell>
          <cell r="F203">
            <v>0</v>
          </cell>
        </row>
        <row r="204">
          <cell r="B204" t="str">
            <v>EC106</v>
          </cell>
          <cell r="C204" t="str">
            <v>M</v>
          </cell>
          <cell r="D204" t="str">
            <v>Salaries, Wages and Allowances</v>
          </cell>
          <cell r="E204">
            <v>22698940</v>
          </cell>
          <cell r="F204">
            <v>22698.94</v>
          </cell>
        </row>
        <row r="205">
          <cell r="B205" t="str">
            <v>WC015</v>
          </cell>
          <cell r="C205" t="str">
            <v>M</v>
          </cell>
          <cell r="D205" t="str">
            <v>Salaries, Wages and Allowances</v>
          </cell>
          <cell r="E205">
            <v>94845623</v>
          </cell>
          <cell r="F205">
            <v>94845.623</v>
          </cell>
        </row>
        <row r="206">
          <cell r="B206" t="str">
            <v>WC034</v>
          </cell>
          <cell r="C206" t="str">
            <v>L</v>
          </cell>
          <cell r="D206" t="str">
            <v>Salaries, Wages and Allowances</v>
          </cell>
          <cell r="E206">
            <v>33988275</v>
          </cell>
          <cell r="F206">
            <v>33988.275</v>
          </cell>
        </row>
        <row r="207">
          <cell r="B207" t="str">
            <v>MP321</v>
          </cell>
          <cell r="C207" t="str">
            <v>L</v>
          </cell>
          <cell r="D207" t="str">
            <v>Salaries, Wages and Allowances</v>
          </cell>
          <cell r="F207">
            <v>0</v>
          </cell>
        </row>
        <row r="208">
          <cell r="B208" t="str">
            <v>LIM361</v>
          </cell>
          <cell r="C208" t="str">
            <v>L</v>
          </cell>
          <cell r="D208" t="str">
            <v>Salaries, Wages and Allowances</v>
          </cell>
          <cell r="F208">
            <v>0</v>
          </cell>
        </row>
        <row r="209">
          <cell r="B209" t="str">
            <v>kz273</v>
          </cell>
          <cell r="C209" t="str">
            <v>L</v>
          </cell>
          <cell r="D209" t="str">
            <v>Salaries, Wages and Allowances</v>
          </cell>
          <cell r="E209">
            <v>7997586</v>
          </cell>
          <cell r="F209">
            <v>7997.586</v>
          </cell>
        </row>
        <row r="210">
          <cell r="B210" t="str">
            <v>WC031</v>
          </cell>
          <cell r="C210" t="str">
            <v>M</v>
          </cell>
          <cell r="D210" t="str">
            <v>Salaries, Wages and Allowances</v>
          </cell>
          <cell r="E210">
            <v>81550000</v>
          </cell>
          <cell r="F210">
            <v>81550</v>
          </cell>
        </row>
        <row r="211">
          <cell r="B211" t="str">
            <v>NC076</v>
          </cell>
          <cell r="C211" t="str">
            <v>L</v>
          </cell>
          <cell r="D211" t="str">
            <v>Salaries, Wages and Allowances</v>
          </cell>
          <cell r="F211">
            <v>0</v>
          </cell>
        </row>
        <row r="212">
          <cell r="B212" t="str">
            <v>MP315</v>
          </cell>
          <cell r="C212" t="str">
            <v>L</v>
          </cell>
          <cell r="D212" t="str">
            <v>Salaries, Wages and Allowances</v>
          </cell>
          <cell r="F212">
            <v>0</v>
          </cell>
        </row>
        <row r="213">
          <cell r="B213" t="str">
            <v>LIM343</v>
          </cell>
          <cell r="C213" t="str">
            <v>M</v>
          </cell>
          <cell r="D213" t="str">
            <v>Salaries, Wages and Allowances</v>
          </cell>
          <cell r="E213">
            <v>126734000</v>
          </cell>
          <cell r="F213">
            <v>126734</v>
          </cell>
        </row>
        <row r="214">
          <cell r="B214" t="str">
            <v>NW402</v>
          </cell>
          <cell r="C214" t="str">
            <v>H</v>
          </cell>
          <cell r="D214" t="str">
            <v>Salaries, Wages and Allowances</v>
          </cell>
          <cell r="E214">
            <v>178906000</v>
          </cell>
          <cell r="F214">
            <v>178906</v>
          </cell>
        </row>
        <row r="215">
          <cell r="B215" t="str">
            <v>FS182</v>
          </cell>
          <cell r="C215" t="str">
            <v>L</v>
          </cell>
          <cell r="D215" t="str">
            <v>Salaries, Wages and Allowances</v>
          </cell>
          <cell r="E215">
            <v>19567990</v>
          </cell>
          <cell r="F215">
            <v>19567.99</v>
          </cell>
        </row>
        <row r="216">
          <cell r="B216" t="str">
            <v>NC085</v>
          </cell>
          <cell r="C216" t="str">
            <v>L</v>
          </cell>
          <cell r="D216" t="str">
            <v>Salaries, Wages and Allowances</v>
          </cell>
          <cell r="E216">
            <v>30659132</v>
          </cell>
          <cell r="F216">
            <v>30659.132</v>
          </cell>
        </row>
        <row r="217">
          <cell r="B217" t="str">
            <v>EC132</v>
          </cell>
          <cell r="C217" t="str">
            <v>L</v>
          </cell>
          <cell r="D217" t="str">
            <v>Salaries, Wages and Allowances</v>
          </cell>
          <cell r="E217">
            <v>15082446</v>
          </cell>
          <cell r="F217">
            <v>15082.446</v>
          </cell>
        </row>
        <row r="218">
          <cell r="B218" t="str">
            <v>NW382</v>
          </cell>
          <cell r="C218" t="str">
            <v>L</v>
          </cell>
          <cell r="D218" t="str">
            <v>Salaries, Wages and Allowances</v>
          </cell>
          <cell r="E218">
            <v>49421625</v>
          </cell>
          <cell r="F218">
            <v>49421.625</v>
          </cell>
        </row>
        <row r="219">
          <cell r="B219" t="str">
            <v>FS183</v>
          </cell>
          <cell r="C219" t="str">
            <v>M</v>
          </cell>
          <cell r="D219" t="str">
            <v>Salaries, Wages and Allowances</v>
          </cell>
          <cell r="E219">
            <v>30475254</v>
          </cell>
          <cell r="F219">
            <v>30475.254</v>
          </cell>
        </row>
        <row r="220">
          <cell r="B220" t="str">
            <v>kz434</v>
          </cell>
          <cell r="C220" t="str">
            <v>L</v>
          </cell>
          <cell r="D220" t="str">
            <v>Salaries, Wages and Allowances</v>
          </cell>
          <cell r="E220">
            <v>18554407</v>
          </cell>
          <cell r="F220">
            <v>18554.407</v>
          </cell>
        </row>
        <row r="221">
          <cell r="B221" t="str">
            <v>NC071</v>
          </cell>
          <cell r="C221" t="str">
            <v>M</v>
          </cell>
          <cell r="D221" t="str">
            <v>Salaries, Wages and Allowances</v>
          </cell>
          <cell r="E221">
            <v>16861980</v>
          </cell>
          <cell r="F221">
            <v>16861.98</v>
          </cell>
        </row>
        <row r="222">
          <cell r="B222" t="str">
            <v>kz266</v>
          </cell>
          <cell r="C222" t="str">
            <v>L</v>
          </cell>
          <cell r="D222" t="str">
            <v>Salaries, Wages and Allowances</v>
          </cell>
          <cell r="F222">
            <v>0</v>
          </cell>
        </row>
        <row r="223">
          <cell r="B223" t="str">
            <v>kz212</v>
          </cell>
          <cell r="C223" t="str">
            <v>M</v>
          </cell>
          <cell r="D223" t="str">
            <v>Salaries, Wages and Allowances</v>
          </cell>
          <cell r="E223">
            <v>40031367</v>
          </cell>
          <cell r="F223">
            <v>40031.367</v>
          </cell>
        </row>
        <row r="224">
          <cell r="B224" t="str">
            <v>kz271</v>
          </cell>
          <cell r="C224" t="str">
            <v>M</v>
          </cell>
          <cell r="D224" t="str">
            <v>Salaries, Wages and Allowances</v>
          </cell>
          <cell r="E224">
            <v>19493171</v>
          </cell>
          <cell r="F224">
            <v>19493.171</v>
          </cell>
        </row>
        <row r="225">
          <cell r="B225" t="str">
            <v>kz282</v>
          </cell>
          <cell r="C225" t="str">
            <v>H</v>
          </cell>
          <cell r="D225" t="str">
            <v>Salaries, Wages and Allowances</v>
          </cell>
          <cell r="E225">
            <v>347879100</v>
          </cell>
          <cell r="F225">
            <v>347879.1</v>
          </cell>
        </row>
        <row r="226">
          <cell r="B226" t="str">
            <v>MP323</v>
          </cell>
          <cell r="C226" t="str">
            <v>M</v>
          </cell>
          <cell r="D226" t="str">
            <v>Salaries, Wages and Allowances</v>
          </cell>
          <cell r="E226">
            <v>50160089</v>
          </cell>
          <cell r="F226">
            <v>50160.089</v>
          </cell>
        </row>
        <row r="227">
          <cell r="B227" t="str">
            <v>kz284</v>
          </cell>
          <cell r="C227" t="str">
            <v>L</v>
          </cell>
          <cell r="D227" t="str">
            <v>Salaries, Wages and Allowances</v>
          </cell>
          <cell r="E227">
            <v>55614000</v>
          </cell>
          <cell r="F227">
            <v>55614</v>
          </cell>
        </row>
        <row r="228">
          <cell r="B228" t="str">
            <v>kz222</v>
          </cell>
          <cell r="C228" t="str">
            <v>M</v>
          </cell>
          <cell r="D228" t="str">
            <v>Salaries, Wages and Allowances</v>
          </cell>
          <cell r="E228">
            <v>67262128</v>
          </cell>
          <cell r="F228">
            <v>67262.128</v>
          </cell>
        </row>
        <row r="229">
          <cell r="B229" t="str">
            <v>kz221</v>
          </cell>
          <cell r="C229" t="str">
            <v>L</v>
          </cell>
          <cell r="D229" t="str">
            <v>Salaries, Wages and Allowances</v>
          </cell>
          <cell r="F229">
            <v>0</v>
          </cell>
        </row>
        <row r="230">
          <cell r="B230" t="str">
            <v>NC072</v>
          </cell>
          <cell r="C230" t="str">
            <v>L</v>
          </cell>
          <cell r="D230" t="str">
            <v>Salaries, Wages and Allowances</v>
          </cell>
          <cell r="E230">
            <v>25857679</v>
          </cell>
          <cell r="F230">
            <v>25857.679</v>
          </cell>
        </row>
        <row r="231">
          <cell r="B231" t="str">
            <v>kz234</v>
          </cell>
          <cell r="C231" t="str">
            <v>M</v>
          </cell>
          <cell r="D231" t="str">
            <v>Salaries, Wages and Allowances</v>
          </cell>
          <cell r="F231">
            <v>0</v>
          </cell>
        </row>
        <row r="232">
          <cell r="B232" t="str">
            <v>kz214</v>
          </cell>
          <cell r="C232" t="str">
            <v>L</v>
          </cell>
          <cell r="D232" t="str">
            <v>Salaries, Wages and Allowances</v>
          </cell>
          <cell r="F232">
            <v>0</v>
          </cell>
        </row>
        <row r="233">
          <cell r="B233" t="str">
            <v>kz245</v>
          </cell>
          <cell r="C233" t="str">
            <v>M</v>
          </cell>
          <cell r="D233" t="str">
            <v>Salaries, Wages and Allowances</v>
          </cell>
          <cell r="F233">
            <v>0</v>
          </cell>
        </row>
        <row r="234">
          <cell r="B234" t="str">
            <v>kz435</v>
          </cell>
          <cell r="C234" t="str">
            <v>M</v>
          </cell>
          <cell r="D234" t="str">
            <v>Salaries, Wages and Allowances</v>
          </cell>
          <cell r="E234">
            <v>31205826</v>
          </cell>
          <cell r="F234">
            <v>31205.826</v>
          </cell>
        </row>
        <row r="235">
          <cell r="B235" t="str">
            <v>EC442</v>
          </cell>
          <cell r="C235" t="str">
            <v>M</v>
          </cell>
          <cell r="D235" t="str">
            <v>Salaries, Wages and Allowances</v>
          </cell>
          <cell r="F235">
            <v>0</v>
          </cell>
        </row>
        <row r="236">
          <cell r="B236" t="str">
            <v>kz213</v>
          </cell>
          <cell r="C236" t="str">
            <v>L</v>
          </cell>
          <cell r="D236" t="str">
            <v>Salaries, Wages and Allowances</v>
          </cell>
          <cell r="E236">
            <v>23241452</v>
          </cell>
          <cell r="F236">
            <v>23241.452</v>
          </cell>
        </row>
        <row r="237">
          <cell r="B237" t="str">
            <v>kz262</v>
          </cell>
          <cell r="C237" t="str">
            <v>L</v>
          </cell>
          <cell r="D237" t="str">
            <v>Salaries, Wages and Allowances</v>
          </cell>
          <cell r="E237">
            <v>22592747</v>
          </cell>
          <cell r="F237">
            <v>22592.747</v>
          </cell>
        </row>
        <row r="238">
          <cell r="B238" t="str">
            <v>NW401</v>
          </cell>
          <cell r="C238" t="str">
            <v>M</v>
          </cell>
          <cell r="D238" t="str">
            <v>Salaries, Wages and Allowances</v>
          </cell>
          <cell r="F238">
            <v>0</v>
          </cell>
        </row>
        <row r="239">
          <cell r="B239" t="str">
            <v>kz211</v>
          </cell>
          <cell r="C239" t="str">
            <v>L</v>
          </cell>
          <cell r="D239" t="str">
            <v>Salaries, Wages and Allowances</v>
          </cell>
          <cell r="E239">
            <v>12980299</v>
          </cell>
          <cell r="F239">
            <v>12980.299</v>
          </cell>
        </row>
        <row r="240">
          <cell r="B240" t="str">
            <v>GT483</v>
          </cell>
          <cell r="C240" t="str">
            <v>M</v>
          </cell>
          <cell r="D240" t="str">
            <v>Salaries, Wages and Allowances</v>
          </cell>
          <cell r="E240">
            <v>90952826</v>
          </cell>
          <cell r="F240">
            <v>90952.826</v>
          </cell>
        </row>
        <row r="241">
          <cell r="B241" t="str">
            <v>WC022</v>
          </cell>
          <cell r="C241" t="str">
            <v>L</v>
          </cell>
          <cell r="D241" t="str">
            <v>Salaries, Wages and Allowances</v>
          </cell>
          <cell r="E241">
            <v>79293000</v>
          </cell>
          <cell r="F241">
            <v>79293</v>
          </cell>
        </row>
        <row r="242">
          <cell r="B242" t="str">
            <v>DC44</v>
          </cell>
          <cell r="C242" t="str">
            <v>M</v>
          </cell>
          <cell r="D242" t="str">
            <v>Salaries, Wages and Allowances</v>
          </cell>
          <cell r="E242">
            <v>47726580</v>
          </cell>
          <cell r="F242">
            <v>47726.58</v>
          </cell>
        </row>
        <row r="243">
          <cell r="B243" t="str">
            <v>DC25</v>
          </cell>
          <cell r="C243" t="str">
            <v>L</v>
          </cell>
          <cell r="D243" t="str">
            <v>Salaries, Wages and Allowances</v>
          </cell>
          <cell r="E243">
            <v>32397720</v>
          </cell>
          <cell r="F243">
            <v>32397.72</v>
          </cell>
        </row>
        <row r="244">
          <cell r="B244" t="str">
            <v>DC12</v>
          </cell>
          <cell r="C244" t="str">
            <v>H</v>
          </cell>
          <cell r="D244" t="str">
            <v>Salaries, Wages and Allowances</v>
          </cell>
          <cell r="E244">
            <v>246575010</v>
          </cell>
          <cell r="F244">
            <v>246575.01</v>
          </cell>
        </row>
        <row r="245">
          <cell r="B245" t="str">
            <v>DC37</v>
          </cell>
          <cell r="C245" t="str">
            <v>H</v>
          </cell>
          <cell r="D245" t="str">
            <v>Salaries, Wages and Allowances</v>
          </cell>
          <cell r="E245">
            <v>60242290</v>
          </cell>
          <cell r="F245">
            <v>60242.29</v>
          </cell>
        </row>
        <row r="246">
          <cell r="B246" t="str">
            <v>DC10</v>
          </cell>
          <cell r="C246" t="str">
            <v>M</v>
          </cell>
          <cell r="D246" t="str">
            <v>Salaries, Wages and Allowances</v>
          </cell>
          <cell r="E246">
            <v>38997135</v>
          </cell>
          <cell r="F246">
            <v>38997.135</v>
          </cell>
        </row>
        <row r="247">
          <cell r="B247" t="str">
            <v>DC2</v>
          </cell>
          <cell r="C247" t="str">
            <v>M</v>
          </cell>
          <cell r="D247" t="str">
            <v>Salaries, Wages and Allowances</v>
          </cell>
          <cell r="E247">
            <v>133720700</v>
          </cell>
          <cell r="F247">
            <v>133720.7</v>
          </cell>
        </row>
        <row r="248">
          <cell r="B248" t="str">
            <v>DC35</v>
          </cell>
          <cell r="C248" t="str">
            <v>M</v>
          </cell>
          <cell r="D248" t="str">
            <v>Salaries, Wages and Allowances</v>
          </cell>
          <cell r="E248">
            <v>125377188</v>
          </cell>
          <cell r="F248">
            <v>125377.188</v>
          </cell>
        </row>
        <row r="249">
          <cell r="B249" t="str">
            <v>DC5</v>
          </cell>
          <cell r="C249" t="str">
            <v>M</v>
          </cell>
          <cell r="D249" t="str">
            <v>Salaries, Wages and Allowances</v>
          </cell>
          <cell r="E249">
            <v>11239124</v>
          </cell>
          <cell r="F249">
            <v>11239.124</v>
          </cell>
        </row>
        <row r="250">
          <cell r="B250" t="str">
            <v>DC13</v>
          </cell>
          <cell r="C250" t="str">
            <v>M</v>
          </cell>
          <cell r="D250" t="str">
            <v>Salaries, Wages and Allowances</v>
          </cell>
          <cell r="E250">
            <v>107123614</v>
          </cell>
          <cell r="F250">
            <v>107123.614</v>
          </cell>
        </row>
        <row r="251">
          <cell r="B251" t="str">
            <v>DC40</v>
          </cell>
          <cell r="C251" t="str">
            <v>M</v>
          </cell>
          <cell r="D251" t="str">
            <v>Salaries, Wages and Allowances</v>
          </cell>
          <cell r="E251">
            <v>53878072</v>
          </cell>
          <cell r="F251">
            <v>53878.072</v>
          </cell>
        </row>
        <row r="252">
          <cell r="B252" t="str">
            <v>DC39</v>
          </cell>
          <cell r="C252" t="str">
            <v>M</v>
          </cell>
          <cell r="D252" t="str">
            <v>Salaries, Wages and Allowances</v>
          </cell>
          <cell r="E252">
            <v>45961000</v>
          </cell>
          <cell r="F252">
            <v>45961</v>
          </cell>
        </row>
        <row r="253">
          <cell r="B253" t="str">
            <v>DC4</v>
          </cell>
          <cell r="C253" t="str">
            <v>M</v>
          </cell>
          <cell r="D253" t="str">
            <v>Salaries, Wages and Allowances</v>
          </cell>
          <cell r="E253">
            <v>82739890</v>
          </cell>
          <cell r="F253">
            <v>82739.89</v>
          </cell>
        </row>
        <row r="254">
          <cell r="B254" t="str">
            <v>DC32</v>
          </cell>
          <cell r="C254" t="str">
            <v>H</v>
          </cell>
          <cell r="D254" t="str">
            <v>Salaries, Wages and Allowances</v>
          </cell>
          <cell r="E254">
            <v>66172636</v>
          </cell>
          <cell r="F254">
            <v>66172.636</v>
          </cell>
        </row>
        <row r="255">
          <cell r="B255" t="str">
            <v>DC20</v>
          </cell>
          <cell r="C255" t="str">
            <v>L</v>
          </cell>
          <cell r="D255" t="str">
            <v>Salaries, Wages and Allowances</v>
          </cell>
          <cell r="E255">
            <v>56410400</v>
          </cell>
          <cell r="F255">
            <v>56410.4</v>
          </cell>
        </row>
        <row r="256">
          <cell r="B256" t="str">
            <v>DC9</v>
          </cell>
          <cell r="C256" t="str">
            <v>M</v>
          </cell>
          <cell r="D256" t="str">
            <v>Salaries, Wages and Allowances</v>
          </cell>
          <cell r="E256">
            <v>29165840</v>
          </cell>
          <cell r="F256">
            <v>29165.84</v>
          </cell>
        </row>
        <row r="257">
          <cell r="B257" t="str">
            <v>DC30</v>
          </cell>
          <cell r="C257" t="str">
            <v>M</v>
          </cell>
          <cell r="D257" t="str">
            <v>Salaries, Wages and Allowances</v>
          </cell>
          <cell r="E257">
            <v>70471380</v>
          </cell>
          <cell r="F257">
            <v>70471.38</v>
          </cell>
        </row>
        <row r="258">
          <cell r="B258" t="str">
            <v>DC47</v>
          </cell>
          <cell r="C258" t="str">
            <v>H</v>
          </cell>
          <cell r="D258" t="str">
            <v>Salaries, Wages and Allowances</v>
          </cell>
          <cell r="E258">
            <v>130695900</v>
          </cell>
          <cell r="F258">
            <v>130695.9</v>
          </cell>
        </row>
        <row r="259">
          <cell r="B259" t="str">
            <v>DC29</v>
          </cell>
          <cell r="C259" t="str">
            <v>L</v>
          </cell>
          <cell r="D259" t="str">
            <v>Salaries, Wages and Allowances</v>
          </cell>
          <cell r="E259">
            <v>86862512</v>
          </cell>
          <cell r="F259">
            <v>86862.512</v>
          </cell>
        </row>
        <row r="260">
          <cell r="B260" t="str">
            <v>DC45</v>
          </cell>
          <cell r="C260" t="str">
            <v>M</v>
          </cell>
          <cell r="D260" t="str">
            <v>Salaries, Wages and Allowances</v>
          </cell>
          <cell r="E260">
            <v>43877526</v>
          </cell>
          <cell r="F260">
            <v>43877.526</v>
          </cell>
        </row>
        <row r="261">
          <cell r="B261" t="str">
            <v>DC18</v>
          </cell>
          <cell r="C261" t="str">
            <v>L</v>
          </cell>
          <cell r="D261" t="str">
            <v>Salaries, Wages and Allowances</v>
          </cell>
          <cell r="E261">
            <v>40640607</v>
          </cell>
          <cell r="F261">
            <v>40640.607</v>
          </cell>
        </row>
        <row r="262">
          <cell r="B262" t="str">
            <v>DC46</v>
          </cell>
          <cell r="C262" t="str">
            <v>L</v>
          </cell>
          <cell r="D262" t="str">
            <v>Salaries, Wages and Allowances</v>
          </cell>
          <cell r="E262">
            <v>22920267</v>
          </cell>
          <cell r="F262">
            <v>22920.267</v>
          </cell>
        </row>
        <row r="263">
          <cell r="B263" t="str">
            <v>DC33</v>
          </cell>
          <cell r="C263" t="str">
            <v>L</v>
          </cell>
          <cell r="D263" t="str">
            <v>Salaries, Wages and Allowances</v>
          </cell>
          <cell r="E263">
            <v>83854000</v>
          </cell>
          <cell r="F263">
            <v>83854</v>
          </cell>
        </row>
        <row r="264">
          <cell r="B264" t="str">
            <v>DC17</v>
          </cell>
          <cell r="C264" t="str">
            <v>L</v>
          </cell>
          <cell r="D264" t="str">
            <v>Salaries, Wages and Allowances</v>
          </cell>
          <cell r="E264">
            <v>68645718</v>
          </cell>
          <cell r="F264">
            <v>68645.718</v>
          </cell>
        </row>
        <row r="265">
          <cell r="B265" t="str">
            <v>DC6</v>
          </cell>
          <cell r="C265" t="str">
            <v>M</v>
          </cell>
          <cell r="D265" t="str">
            <v>Salaries, Wages and Allowances</v>
          </cell>
          <cell r="E265">
            <v>25202506</v>
          </cell>
          <cell r="F265">
            <v>25202.506</v>
          </cell>
        </row>
        <row r="266">
          <cell r="B266" t="str">
            <v>DC38</v>
          </cell>
          <cell r="C266" t="str">
            <v>L</v>
          </cell>
          <cell r="D266" t="str">
            <v>Salaries, Wages and Allowances</v>
          </cell>
          <cell r="E266">
            <v>81986308</v>
          </cell>
          <cell r="F266">
            <v>81986.308</v>
          </cell>
        </row>
        <row r="267">
          <cell r="B267" t="str">
            <v>DC31</v>
          </cell>
          <cell r="C267" t="str">
            <v>H</v>
          </cell>
          <cell r="D267" t="str">
            <v>Salaries, Wages and Allowances</v>
          </cell>
          <cell r="E267">
            <v>73446525</v>
          </cell>
          <cell r="F267">
            <v>73446.525</v>
          </cell>
        </row>
        <row r="268">
          <cell r="B268" t="str">
            <v>DC15</v>
          </cell>
          <cell r="C268" t="str">
            <v>H</v>
          </cell>
          <cell r="D268" t="str">
            <v>Salaries, Wages and Allowances</v>
          </cell>
          <cell r="E268">
            <v>181719240</v>
          </cell>
          <cell r="F268">
            <v>181719.24</v>
          </cell>
        </row>
        <row r="269">
          <cell r="B269" t="str">
            <v>DC3</v>
          </cell>
          <cell r="C269" t="str">
            <v>M</v>
          </cell>
          <cell r="D269" t="str">
            <v>Salaries, Wages and Allowances</v>
          </cell>
          <cell r="E269">
            <v>47552225</v>
          </cell>
          <cell r="F269">
            <v>47552.225</v>
          </cell>
        </row>
        <row r="270">
          <cell r="B270" t="str">
            <v>DC7</v>
          </cell>
          <cell r="C270" t="str">
            <v>M</v>
          </cell>
          <cell r="D270" t="str">
            <v>Salaries, Wages and Allowances</v>
          </cell>
          <cell r="E270">
            <v>24325619</v>
          </cell>
          <cell r="F270">
            <v>24325.619</v>
          </cell>
        </row>
        <row r="271">
          <cell r="B271" t="str">
            <v>DC42</v>
          </cell>
          <cell r="C271" t="str">
            <v>M</v>
          </cell>
          <cell r="D271" t="str">
            <v>Salaries, Wages and Allowances</v>
          </cell>
          <cell r="E271">
            <v>180585689</v>
          </cell>
          <cell r="F271">
            <v>180585.689</v>
          </cell>
        </row>
        <row r="272">
          <cell r="B272" t="str">
            <v>DC43</v>
          </cell>
          <cell r="C272" t="str">
            <v>L</v>
          </cell>
          <cell r="D272" t="str">
            <v>Salaries, Wages and Allowances</v>
          </cell>
          <cell r="F272">
            <v>0</v>
          </cell>
        </row>
        <row r="273">
          <cell r="B273" t="str">
            <v>DC8</v>
          </cell>
          <cell r="C273" t="str">
            <v>M</v>
          </cell>
          <cell r="D273" t="str">
            <v>Salaries, Wages and Allowances</v>
          </cell>
          <cell r="E273">
            <v>34107004</v>
          </cell>
          <cell r="F273">
            <v>34107.004</v>
          </cell>
        </row>
        <row r="274">
          <cell r="B274" t="str">
            <v>DC19</v>
          </cell>
          <cell r="C274" t="str">
            <v>L</v>
          </cell>
          <cell r="D274" t="str">
            <v>Salaries, Wages and Allowances</v>
          </cell>
          <cell r="F274">
            <v>0</v>
          </cell>
        </row>
        <row r="275">
          <cell r="B275" t="str">
            <v>DC21</v>
          </cell>
          <cell r="C275" t="str">
            <v>H</v>
          </cell>
          <cell r="D275" t="str">
            <v>Salaries, Wages and Allowances</v>
          </cell>
          <cell r="E275">
            <v>205884764</v>
          </cell>
          <cell r="F275">
            <v>205884.764</v>
          </cell>
        </row>
        <row r="276">
          <cell r="B276" t="str">
            <v>DC14</v>
          </cell>
          <cell r="C276" t="str">
            <v>H</v>
          </cell>
          <cell r="D276" t="str">
            <v>Salaries, Wages and Allowances</v>
          </cell>
          <cell r="E276">
            <v>62755382</v>
          </cell>
          <cell r="F276">
            <v>62755.382</v>
          </cell>
        </row>
        <row r="277">
          <cell r="B277" t="str">
            <v>DC22</v>
          </cell>
          <cell r="C277" t="str">
            <v>M</v>
          </cell>
          <cell r="D277" t="str">
            <v>Salaries, Wages and Allowances</v>
          </cell>
          <cell r="E277">
            <v>104193583</v>
          </cell>
          <cell r="F277">
            <v>104193.583</v>
          </cell>
        </row>
        <row r="278">
          <cell r="B278" t="str">
            <v>DC27</v>
          </cell>
          <cell r="C278" t="str">
            <v>M</v>
          </cell>
          <cell r="D278" t="str">
            <v>Salaries, Wages and Allowances</v>
          </cell>
          <cell r="E278">
            <v>58732035</v>
          </cell>
          <cell r="F278">
            <v>58732.035</v>
          </cell>
        </row>
        <row r="279">
          <cell r="B279" t="str">
            <v>DC24</v>
          </cell>
          <cell r="C279" t="str">
            <v>L</v>
          </cell>
          <cell r="D279" t="str">
            <v>Salaries, Wages and Allowances</v>
          </cell>
          <cell r="E279">
            <v>29755226</v>
          </cell>
          <cell r="F279">
            <v>29755.226</v>
          </cell>
        </row>
        <row r="280">
          <cell r="B280" t="str">
            <v>DC23</v>
          </cell>
          <cell r="C280" t="str">
            <v>M</v>
          </cell>
          <cell r="D280" t="str">
            <v>Salaries, Wages and Allowances</v>
          </cell>
          <cell r="F280">
            <v>0</v>
          </cell>
        </row>
        <row r="281">
          <cell r="B281" t="str">
            <v>DC28</v>
          </cell>
          <cell r="C281" t="str">
            <v>H</v>
          </cell>
          <cell r="D281" t="str">
            <v>Salaries, Wages and Allowances</v>
          </cell>
          <cell r="F281">
            <v>0</v>
          </cell>
        </row>
        <row r="282">
          <cell r="B282" t="str">
            <v>DC34</v>
          </cell>
          <cell r="C282" t="str">
            <v>L</v>
          </cell>
          <cell r="D282" t="str">
            <v>Salaries, Wages and Allowances</v>
          </cell>
          <cell r="E282">
            <v>161948000</v>
          </cell>
          <cell r="F282">
            <v>161948</v>
          </cell>
        </row>
        <row r="283">
          <cell r="B283" t="str">
            <v>DC36</v>
          </cell>
          <cell r="C283" t="str">
            <v>L</v>
          </cell>
          <cell r="D283" t="str">
            <v>Salaries, Wages and Allowances</v>
          </cell>
          <cell r="E283">
            <v>45090348</v>
          </cell>
          <cell r="F283">
            <v>45090.348</v>
          </cell>
        </row>
        <row r="284">
          <cell r="B284" t="str">
            <v>DC1</v>
          </cell>
          <cell r="C284" t="str">
            <v>M</v>
          </cell>
          <cell r="D284" t="str">
            <v>Salaries, Wages and Allowances</v>
          </cell>
          <cell r="E284">
            <v>65222180</v>
          </cell>
          <cell r="F284">
            <v>65222.18</v>
          </cell>
        </row>
        <row r="285">
          <cell r="B285" t="str">
            <v>DC48</v>
          </cell>
          <cell r="C285" t="str">
            <v>M</v>
          </cell>
          <cell r="D285" t="str">
            <v>Salaries, Wages and Allowances</v>
          </cell>
          <cell r="E285">
            <v>105728840</v>
          </cell>
          <cell r="F285">
            <v>105728.84</v>
          </cell>
        </row>
        <row r="286">
          <cell r="B286" t="str">
            <v>DC16</v>
          </cell>
          <cell r="C286" t="str">
            <v>L</v>
          </cell>
          <cell r="D286" t="str">
            <v>Salaries, Wages and Allowances</v>
          </cell>
          <cell r="F286">
            <v>0</v>
          </cell>
        </row>
        <row r="287">
          <cell r="B287" t="str">
            <v>DC26</v>
          </cell>
          <cell r="C287" t="str">
            <v>M</v>
          </cell>
          <cell r="D287" t="str">
            <v>Salaries, Wages and Allowances</v>
          </cell>
          <cell r="E287">
            <v>69257000</v>
          </cell>
          <cell r="F287">
            <v>69257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75" zoomScaleNormal="75" zoomScalePageLayoutView="0" workbookViewId="0" topLeftCell="A1">
      <selection activeCell="B2" sqref="B2:F2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57421875" style="0" customWidth="1"/>
    <col min="5" max="5" width="9.28125" style="0" bestFit="1" customWidth="1"/>
    <col min="6" max="6" width="8.28125" style="0" bestFit="1" customWidth="1"/>
    <col min="8" max="8" width="8.8515625" style="0" bestFit="1" customWidth="1"/>
    <col min="9" max="9" width="7.140625" style="0" customWidth="1"/>
    <col min="10" max="10" width="9.28125" style="0" customWidth="1"/>
    <col min="11" max="11" width="7.28125" style="0" bestFit="1" customWidth="1"/>
    <col min="13" max="13" width="8.8515625" style="0" bestFit="1" customWidth="1"/>
    <col min="14" max="14" width="7.28125" style="0" bestFit="1" customWidth="1"/>
    <col min="15" max="15" width="9.28125" style="0" bestFit="1" customWidth="1"/>
    <col min="16" max="16" width="7.28125" style="0" bestFit="1" customWidth="1"/>
  </cols>
  <sheetData>
    <row r="1" ht="25.5" customHeight="1">
      <c r="A1" t="s">
        <v>0</v>
      </c>
    </row>
    <row r="2" spans="1:16" ht="21" customHeight="1">
      <c r="A2" t="s">
        <v>14</v>
      </c>
      <c r="B2" s="115" t="s">
        <v>7</v>
      </c>
      <c r="C2" s="116"/>
      <c r="D2" s="116"/>
      <c r="E2" s="116"/>
      <c r="F2" s="117"/>
      <c r="G2" s="115" t="s">
        <v>15</v>
      </c>
      <c r="H2" s="116"/>
      <c r="I2" s="116"/>
      <c r="J2" s="116"/>
      <c r="K2" s="117"/>
      <c r="L2" s="115" t="s">
        <v>16</v>
      </c>
      <c r="M2" s="116"/>
      <c r="N2" s="116"/>
      <c r="O2" s="116"/>
      <c r="P2" s="117"/>
    </row>
    <row r="3" spans="2:16" ht="25.5">
      <c r="B3" s="1" t="s">
        <v>17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1:17" ht="12.75">
      <c r="A4" t="s">
        <v>1</v>
      </c>
      <c r="B4" s="3">
        <v>0.1</v>
      </c>
      <c r="C4" s="3">
        <v>0.32</v>
      </c>
      <c r="D4" s="3">
        <v>0.128</v>
      </c>
      <c r="E4" s="3">
        <v>0.128</v>
      </c>
      <c r="F4" s="2">
        <v>0.41</v>
      </c>
      <c r="G4" s="2">
        <v>0.06</v>
      </c>
      <c r="H4" s="4">
        <v>0.06</v>
      </c>
      <c r="I4" s="4">
        <v>0.06</v>
      </c>
      <c r="J4" s="4">
        <v>0.06</v>
      </c>
      <c r="K4" s="4">
        <v>0.05</v>
      </c>
      <c r="L4" s="2">
        <v>0.05</v>
      </c>
      <c r="M4" s="2">
        <v>0.06</v>
      </c>
      <c r="N4" s="2">
        <v>0.06</v>
      </c>
      <c r="O4" s="2">
        <v>0.06</v>
      </c>
      <c r="P4" s="2">
        <v>0.05</v>
      </c>
      <c r="Q4" t="s">
        <v>18</v>
      </c>
    </row>
    <row r="5" spans="1:17" ht="12.75">
      <c r="A5" t="s">
        <v>2</v>
      </c>
      <c r="B5" s="8">
        <v>0.095</v>
      </c>
      <c r="C5" s="8">
        <v>0.333</v>
      </c>
      <c r="D5" s="8">
        <v>0.127</v>
      </c>
      <c r="E5" s="8">
        <v>0.097</v>
      </c>
      <c r="F5" s="5">
        <v>0.12</v>
      </c>
      <c r="G5" s="5">
        <v>0.07</v>
      </c>
      <c r="H5" s="5">
        <v>0.22</v>
      </c>
      <c r="I5" s="5">
        <v>0.15</v>
      </c>
      <c r="J5" s="5">
        <v>0.07</v>
      </c>
      <c r="K5" s="5">
        <v>0.25</v>
      </c>
      <c r="L5" s="5">
        <v>0.07</v>
      </c>
      <c r="M5" s="5">
        <v>0.22</v>
      </c>
      <c r="N5" s="5">
        <v>0.13</v>
      </c>
      <c r="O5" s="5">
        <v>0.07</v>
      </c>
      <c r="P5" s="5">
        <v>0.22</v>
      </c>
      <c r="Q5" t="s">
        <v>19</v>
      </c>
    </row>
    <row r="6" spans="1:17" ht="12.75">
      <c r="A6" t="s">
        <v>3</v>
      </c>
      <c r="B6" s="5">
        <v>0</v>
      </c>
      <c r="C6" s="8">
        <v>0.3</v>
      </c>
      <c r="D6" s="8">
        <v>0.099</v>
      </c>
      <c r="E6" s="5"/>
      <c r="F6" s="5" t="s">
        <v>12</v>
      </c>
      <c r="G6" s="8">
        <v>0.098</v>
      </c>
      <c r="H6" s="6">
        <v>0.16</v>
      </c>
      <c r="I6" s="6">
        <v>0.1</v>
      </c>
      <c r="J6" s="5"/>
      <c r="K6" s="5">
        <v>0.1</v>
      </c>
      <c r="L6" s="8">
        <v>0.207</v>
      </c>
      <c r="M6" s="5">
        <v>0.12</v>
      </c>
      <c r="N6" s="8">
        <v>0.099</v>
      </c>
      <c r="O6" s="5"/>
      <c r="P6" s="5">
        <v>0.1</v>
      </c>
      <c r="Q6" t="s">
        <v>19</v>
      </c>
    </row>
    <row r="7" spans="1:17" ht="12.75">
      <c r="A7" t="s">
        <v>4</v>
      </c>
      <c r="B7" s="5">
        <v>0.13</v>
      </c>
      <c r="C7" s="8">
        <v>0.34</v>
      </c>
      <c r="D7" s="5">
        <v>0.13</v>
      </c>
      <c r="E7" s="5">
        <v>0.13</v>
      </c>
      <c r="F7" s="5">
        <v>0.17</v>
      </c>
      <c r="G7" s="8">
        <v>0.1</v>
      </c>
      <c r="H7" s="5">
        <v>0.1</v>
      </c>
      <c r="I7" s="8">
        <v>0.1</v>
      </c>
      <c r="J7" s="8">
        <v>0.099</v>
      </c>
      <c r="K7" s="8">
        <v>0.1</v>
      </c>
      <c r="L7" s="8">
        <v>0.099</v>
      </c>
      <c r="M7" s="8">
        <v>0.099</v>
      </c>
      <c r="N7" s="8">
        <v>0.1</v>
      </c>
      <c r="O7" s="8">
        <v>0.099</v>
      </c>
      <c r="P7" s="8">
        <v>0.099</v>
      </c>
      <c r="Q7" t="s">
        <v>19</v>
      </c>
    </row>
    <row r="8" spans="1:17" ht="12.75">
      <c r="A8" t="s">
        <v>5</v>
      </c>
      <c r="B8" s="5" t="s">
        <v>13</v>
      </c>
      <c r="C8" s="5">
        <v>0.3</v>
      </c>
      <c r="D8" s="8">
        <v>0.093</v>
      </c>
      <c r="E8" s="8">
        <v>0.158</v>
      </c>
      <c r="F8" s="5">
        <v>0.15</v>
      </c>
      <c r="G8" s="5">
        <v>0.1</v>
      </c>
      <c r="H8" s="5">
        <v>0.2</v>
      </c>
      <c r="I8" s="5">
        <v>0.15</v>
      </c>
      <c r="J8" s="5">
        <v>0.15</v>
      </c>
      <c r="K8" s="5">
        <v>0.15</v>
      </c>
      <c r="L8" s="5">
        <v>0.1</v>
      </c>
      <c r="M8" s="5">
        <v>0.2</v>
      </c>
      <c r="N8" s="5">
        <v>0.15</v>
      </c>
      <c r="O8" s="5">
        <v>0.15</v>
      </c>
      <c r="P8" s="5">
        <v>0.15</v>
      </c>
      <c r="Q8" t="s">
        <v>19</v>
      </c>
    </row>
    <row r="9" spans="1:17" ht="12.75">
      <c r="A9" t="s">
        <v>6</v>
      </c>
      <c r="B9" s="7">
        <v>0.1</v>
      </c>
      <c r="C9" s="7">
        <v>0.2</v>
      </c>
      <c r="D9" s="7">
        <v>0.11</v>
      </c>
      <c r="E9" s="7">
        <v>0.09</v>
      </c>
      <c r="F9" s="7">
        <v>0.1</v>
      </c>
      <c r="G9" s="7">
        <v>0.1</v>
      </c>
      <c r="H9" s="7">
        <v>0.2</v>
      </c>
      <c r="I9" s="7">
        <v>0.11</v>
      </c>
      <c r="J9" s="7">
        <v>0.09</v>
      </c>
      <c r="K9" s="7">
        <v>0.1</v>
      </c>
      <c r="L9" s="7">
        <v>0.1</v>
      </c>
      <c r="M9" s="7">
        <v>0.2</v>
      </c>
      <c r="N9" s="7">
        <v>0.1</v>
      </c>
      <c r="O9" s="7">
        <v>0.09</v>
      </c>
      <c r="P9" s="7">
        <v>0.1</v>
      </c>
      <c r="Q9" t="s">
        <v>19</v>
      </c>
    </row>
  </sheetData>
  <sheetProtection password="F954" sheet="1" objects="1" scenarios="1"/>
  <mergeCells count="3">
    <mergeCell ref="B2:F2"/>
    <mergeCell ref="G2:K2"/>
    <mergeCell ref="L2:P2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447"/>
  <sheetViews>
    <sheetView showGridLines="0" tabSelected="1" zoomScale="80" zoomScaleNormal="80" zoomScaleSheetLayoutView="80" zoomScalePageLayoutView="0" workbookViewId="0" topLeftCell="A1">
      <pane ySplit="7" topLeftCell="BM410" activePane="bottomLeft" state="frozen"/>
      <selection pane="topLeft" activeCell="C30" sqref="C30"/>
      <selection pane="bottomLeft" activeCell="C412" sqref="C412"/>
    </sheetView>
  </sheetViews>
  <sheetFormatPr defaultColWidth="9.140625" defaultRowHeight="12.75"/>
  <cols>
    <col min="1" max="1" width="5.00390625" style="9" customWidth="1"/>
    <col min="2" max="2" width="36.140625" style="11" customWidth="1"/>
    <col min="3" max="3" width="12.7109375" style="11" customWidth="1"/>
    <col min="4" max="6" width="13.7109375" style="12" customWidth="1"/>
    <col min="7" max="8" width="13.7109375" style="9" customWidth="1"/>
    <col min="9" max="9" width="13.7109375" style="9" hidden="1" customWidth="1"/>
    <col min="10" max="14" width="13.7109375" style="9" customWidth="1"/>
    <col min="15" max="15" width="4.57421875" style="0" hidden="1" customWidth="1"/>
    <col min="16" max="16" width="15.57421875" style="9" customWidth="1"/>
    <col min="17" max="17" width="16.00390625" style="9" customWidth="1"/>
    <col min="18" max="16384" width="9.140625" style="9" customWidth="1"/>
  </cols>
  <sheetData>
    <row r="1" ht="12.75">
      <c r="B1" s="10"/>
    </row>
    <row r="2" ht="15.75">
      <c r="B2" s="54" t="s">
        <v>657</v>
      </c>
    </row>
    <row r="3" ht="15.75">
      <c r="B3" s="54"/>
    </row>
    <row r="4" spans="1:16" ht="13.5" customHeight="1">
      <c r="A4" s="130"/>
      <c r="B4" s="131"/>
      <c r="C4" s="136" t="s">
        <v>20</v>
      </c>
      <c r="D4" s="125" t="s">
        <v>679</v>
      </c>
      <c r="E4" s="126"/>
      <c r="F4" s="126"/>
      <c r="G4" s="126"/>
      <c r="H4" s="127"/>
      <c r="I4" s="100"/>
      <c r="J4" s="125" t="s">
        <v>653</v>
      </c>
      <c r="K4" s="126"/>
      <c r="L4" s="126"/>
      <c r="M4" s="126"/>
      <c r="N4" s="127"/>
      <c r="O4" s="97"/>
      <c r="P4" s="118" t="s">
        <v>656</v>
      </c>
    </row>
    <row r="5" spans="1:16" ht="12.75">
      <c r="A5" s="132"/>
      <c r="B5" s="133"/>
      <c r="C5" s="137"/>
      <c r="D5" s="128" t="s">
        <v>634</v>
      </c>
      <c r="E5" s="129"/>
      <c r="F5" s="129"/>
      <c r="G5" s="121" t="s">
        <v>659</v>
      </c>
      <c r="H5" s="123" t="s">
        <v>631</v>
      </c>
      <c r="J5" s="128" t="s">
        <v>634</v>
      </c>
      <c r="K5" s="129"/>
      <c r="L5" s="129"/>
      <c r="M5" s="121" t="s">
        <v>660</v>
      </c>
      <c r="N5" s="123" t="s">
        <v>631</v>
      </c>
      <c r="O5" s="95"/>
      <c r="P5" s="119"/>
    </row>
    <row r="6" spans="1:16" ht="30" customHeight="1">
      <c r="A6" s="134"/>
      <c r="B6" s="135"/>
      <c r="C6" s="138"/>
      <c r="D6" s="20" t="s">
        <v>17</v>
      </c>
      <c r="E6" s="22" t="s">
        <v>629</v>
      </c>
      <c r="F6" s="22" t="s">
        <v>630</v>
      </c>
      <c r="G6" s="122"/>
      <c r="H6" s="124"/>
      <c r="J6" s="20" t="s">
        <v>17</v>
      </c>
      <c r="K6" s="22" t="s">
        <v>629</v>
      </c>
      <c r="L6" s="22" t="s">
        <v>630</v>
      </c>
      <c r="M6" s="122"/>
      <c r="N6" s="124"/>
      <c r="O6" s="95"/>
      <c r="P6" s="120"/>
    </row>
    <row r="7" spans="1:16" ht="18.75" customHeight="1">
      <c r="A7" s="18"/>
      <c r="B7" s="21"/>
      <c r="C7" s="19"/>
      <c r="D7" s="20" t="s">
        <v>632</v>
      </c>
      <c r="E7" s="22" t="s">
        <v>632</v>
      </c>
      <c r="F7" s="22" t="s">
        <v>632</v>
      </c>
      <c r="G7" s="20" t="s">
        <v>632</v>
      </c>
      <c r="H7" s="23" t="s">
        <v>632</v>
      </c>
      <c r="I7" s="13"/>
      <c r="J7" s="20" t="s">
        <v>632</v>
      </c>
      <c r="K7" s="22" t="s">
        <v>632</v>
      </c>
      <c r="L7" s="22" t="s">
        <v>632</v>
      </c>
      <c r="M7" s="20" t="s">
        <v>632</v>
      </c>
      <c r="N7" s="23" t="s">
        <v>632</v>
      </c>
      <c r="O7" s="99"/>
      <c r="P7" s="23" t="s">
        <v>632</v>
      </c>
    </row>
    <row r="8" spans="1:17" s="28" customFormat="1" ht="15.75" customHeight="1">
      <c r="A8" s="25"/>
      <c r="B8" s="26"/>
      <c r="C8" s="27"/>
      <c r="D8" s="66"/>
      <c r="E8" s="50"/>
      <c r="F8" s="50"/>
      <c r="G8" s="50"/>
      <c r="H8" s="50"/>
      <c r="I8" s="93"/>
      <c r="J8" s="66"/>
      <c r="K8" s="50"/>
      <c r="L8" s="50"/>
      <c r="M8" s="50"/>
      <c r="N8" s="50"/>
      <c r="O8" s="93"/>
      <c r="P8" s="94" t="s">
        <v>22</v>
      </c>
      <c r="Q8" s="9"/>
    </row>
    <row r="9" spans="1:16" s="32" customFormat="1" ht="16.5" customHeight="1">
      <c r="A9" s="29"/>
      <c r="B9" s="30" t="s">
        <v>21</v>
      </c>
      <c r="C9" s="31"/>
      <c r="D9" s="52"/>
      <c r="E9" s="51" t="s">
        <v>22</v>
      </c>
      <c r="F9" s="51"/>
      <c r="G9" s="51"/>
      <c r="H9" s="52" t="s">
        <v>22</v>
      </c>
      <c r="J9" s="52"/>
      <c r="K9" s="51" t="s">
        <v>22</v>
      </c>
      <c r="L9" s="51"/>
      <c r="M9" s="51"/>
      <c r="N9" s="52" t="s">
        <v>22</v>
      </c>
      <c r="P9" s="52"/>
    </row>
    <row r="10" spans="1:16" s="32" customFormat="1" ht="16.5" customHeight="1">
      <c r="A10" s="29"/>
      <c r="B10" s="30"/>
      <c r="C10" s="31"/>
      <c r="D10" s="67"/>
      <c r="E10" s="53"/>
      <c r="F10" s="53"/>
      <c r="G10" s="53"/>
      <c r="H10" s="52"/>
      <c r="J10" s="67"/>
      <c r="K10" s="53"/>
      <c r="L10" s="53"/>
      <c r="M10" s="53"/>
      <c r="N10" s="52"/>
      <c r="P10" s="52"/>
    </row>
    <row r="11" spans="1:16" ht="12.75" customHeight="1">
      <c r="A11" s="33" t="s">
        <v>23</v>
      </c>
      <c r="B11" s="34" t="s">
        <v>24</v>
      </c>
      <c r="C11" s="35" t="s">
        <v>25</v>
      </c>
      <c r="D11" s="88">
        <v>759862.962</v>
      </c>
      <c r="E11" s="87">
        <v>513150.547</v>
      </c>
      <c r="F11" s="87">
        <f>H11-(D11+E11+G11)</f>
        <v>128983.69099999988</v>
      </c>
      <c r="G11" s="87">
        <v>118802</v>
      </c>
      <c r="H11" s="87">
        <v>1520799.2</v>
      </c>
      <c r="I11" s="87"/>
      <c r="J11" s="87">
        <v>720492</v>
      </c>
      <c r="K11" s="87">
        <v>448055</v>
      </c>
      <c r="L11" s="87">
        <f>N11-(J11+K11+M11)</f>
        <v>-147691</v>
      </c>
      <c r="M11" s="87">
        <v>420072</v>
      </c>
      <c r="N11" s="87">
        <v>1440928</v>
      </c>
      <c r="O11" s="95"/>
      <c r="P11" s="71">
        <f>IF(ISERROR((H11-N11)/H11),0,(H11-N11)/H11)</f>
        <v>0.052519228047989475</v>
      </c>
    </row>
    <row r="12" spans="1:16" ht="12.75" customHeight="1">
      <c r="A12" s="33"/>
      <c r="B12" s="34"/>
      <c r="C12" s="35"/>
      <c r="D12" s="88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95"/>
      <c r="P12" s="71"/>
    </row>
    <row r="13" spans="1:16" ht="16.5" customHeight="1">
      <c r="A13" s="33"/>
      <c r="B13" s="36" t="s">
        <v>584</v>
      </c>
      <c r="C13" s="35"/>
      <c r="D13" s="88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95"/>
      <c r="P13" s="71"/>
    </row>
    <row r="14" spans="1:16" ht="12.75" customHeight="1">
      <c r="A14" s="33" t="s">
        <v>26</v>
      </c>
      <c r="B14" s="34" t="s">
        <v>27</v>
      </c>
      <c r="C14" s="35" t="s">
        <v>28</v>
      </c>
      <c r="D14" s="88">
        <v>13316.137</v>
      </c>
      <c r="E14" s="87">
        <v>16315.885</v>
      </c>
      <c r="F14" s="87">
        <f aca="true" t="shared" si="0" ref="F14:F23">H14-(D14+E14+G14)</f>
        <v>7108.800000000003</v>
      </c>
      <c r="G14" s="87">
        <v>6000</v>
      </c>
      <c r="H14" s="87">
        <v>42740.822</v>
      </c>
      <c r="I14" s="87"/>
      <c r="J14" s="87">
        <v>8481</v>
      </c>
      <c r="K14" s="87">
        <v>0</v>
      </c>
      <c r="L14" s="87">
        <f aca="true" t="shared" si="1" ref="L14:L23">N14-(J14+K14+M14)</f>
        <v>8820</v>
      </c>
      <c r="M14" s="87">
        <v>985</v>
      </c>
      <c r="N14" s="87">
        <v>18286</v>
      </c>
      <c r="O14" s="95"/>
      <c r="P14" s="71">
        <f aca="true" t="shared" si="2" ref="P14:P23">IF(ISERROR((H14-N14)/H14),0,(H14-N14)/H14)</f>
        <v>0.5721654581187045</v>
      </c>
    </row>
    <row r="15" spans="1:16" ht="12.75" customHeight="1">
      <c r="A15" s="33" t="s">
        <v>26</v>
      </c>
      <c r="B15" s="34" t="s">
        <v>29</v>
      </c>
      <c r="C15" s="35" t="s">
        <v>30</v>
      </c>
      <c r="D15" s="88">
        <v>36648.44</v>
      </c>
      <c r="E15" s="87">
        <v>13994.417</v>
      </c>
      <c r="F15" s="87">
        <f t="shared" si="0"/>
        <v>14826.410000000003</v>
      </c>
      <c r="G15" s="87">
        <v>1485</v>
      </c>
      <c r="H15" s="87">
        <v>66954.267</v>
      </c>
      <c r="I15" s="87"/>
      <c r="J15" s="87">
        <v>31862</v>
      </c>
      <c r="K15" s="87">
        <v>11085</v>
      </c>
      <c r="L15" s="87">
        <f t="shared" si="1"/>
        <v>9063</v>
      </c>
      <c r="M15" s="87">
        <v>985</v>
      </c>
      <c r="N15" s="87">
        <v>52995</v>
      </c>
      <c r="O15" s="95"/>
      <c r="P15" s="71">
        <f t="shared" si="2"/>
        <v>0.20848957990982123</v>
      </c>
    </row>
    <row r="16" spans="1:16" ht="12.75" customHeight="1">
      <c r="A16" s="33" t="s">
        <v>26</v>
      </c>
      <c r="B16" s="34" t="s">
        <v>31</v>
      </c>
      <c r="C16" s="35" t="s">
        <v>32</v>
      </c>
      <c r="D16" s="88">
        <v>0</v>
      </c>
      <c r="E16" s="87">
        <v>0</v>
      </c>
      <c r="F16" s="87">
        <f t="shared" si="0"/>
        <v>-7250</v>
      </c>
      <c r="G16" s="87">
        <v>7250</v>
      </c>
      <c r="H16" s="87">
        <v>0</v>
      </c>
      <c r="I16" s="87"/>
      <c r="J16" s="87">
        <v>1272</v>
      </c>
      <c r="K16" s="87">
        <v>1181</v>
      </c>
      <c r="L16" s="87">
        <f t="shared" si="1"/>
        <v>2122</v>
      </c>
      <c r="M16" s="87">
        <v>735</v>
      </c>
      <c r="N16" s="87">
        <v>5310</v>
      </c>
      <c r="O16" s="95"/>
      <c r="P16" s="71">
        <f t="shared" si="2"/>
        <v>0</v>
      </c>
    </row>
    <row r="17" spans="1:16" ht="12.75" customHeight="1">
      <c r="A17" s="33" t="s">
        <v>26</v>
      </c>
      <c r="B17" s="34" t="s">
        <v>33</v>
      </c>
      <c r="C17" s="35" t="s">
        <v>34</v>
      </c>
      <c r="D17" s="88">
        <v>-243.15</v>
      </c>
      <c r="E17" s="87">
        <v>21747.338</v>
      </c>
      <c r="F17" s="87">
        <f t="shared" si="0"/>
        <v>8608.296000000002</v>
      </c>
      <c r="G17" s="87">
        <v>13141</v>
      </c>
      <c r="H17" s="87">
        <v>43253.484</v>
      </c>
      <c r="I17" s="87"/>
      <c r="J17" s="87">
        <v>16938</v>
      </c>
      <c r="K17" s="87">
        <v>27846</v>
      </c>
      <c r="L17" s="87">
        <f t="shared" si="1"/>
        <v>5710</v>
      </c>
      <c r="M17" s="87">
        <v>1400</v>
      </c>
      <c r="N17" s="87">
        <v>51894</v>
      </c>
      <c r="O17" s="95"/>
      <c r="P17" s="71">
        <f t="shared" si="2"/>
        <v>-0.1997646247409805</v>
      </c>
    </row>
    <row r="18" spans="1:16" ht="12.75" customHeight="1">
      <c r="A18" s="33" t="s">
        <v>26</v>
      </c>
      <c r="B18" s="34" t="s">
        <v>35</v>
      </c>
      <c r="C18" s="35" t="s">
        <v>36</v>
      </c>
      <c r="D18" s="88">
        <v>127.029</v>
      </c>
      <c r="E18" s="87">
        <v>3748.957</v>
      </c>
      <c r="F18" s="87">
        <f t="shared" si="0"/>
        <v>26894.26</v>
      </c>
      <c r="G18" s="87">
        <v>7300</v>
      </c>
      <c r="H18" s="87">
        <v>38070.246</v>
      </c>
      <c r="I18" s="87"/>
      <c r="J18" s="87">
        <v>15983</v>
      </c>
      <c r="K18" s="87">
        <v>3228</v>
      </c>
      <c r="L18" s="87">
        <f t="shared" si="1"/>
        <v>27436</v>
      </c>
      <c r="M18" s="87">
        <v>2235</v>
      </c>
      <c r="N18" s="87">
        <v>48882</v>
      </c>
      <c r="O18" s="95"/>
      <c r="P18" s="71">
        <f t="shared" si="2"/>
        <v>-0.2839948551947892</v>
      </c>
    </row>
    <row r="19" spans="1:16" ht="12.75" customHeight="1">
      <c r="A19" s="33" t="s">
        <v>26</v>
      </c>
      <c r="B19" s="34" t="s">
        <v>37</v>
      </c>
      <c r="C19" s="35" t="s">
        <v>38</v>
      </c>
      <c r="D19" s="88">
        <v>675.027</v>
      </c>
      <c r="E19" s="87">
        <v>3111.517</v>
      </c>
      <c r="F19" s="87">
        <f t="shared" si="0"/>
        <v>-1107.1859999999997</v>
      </c>
      <c r="G19" s="87">
        <v>2800</v>
      </c>
      <c r="H19" s="87">
        <v>5479.358</v>
      </c>
      <c r="I19" s="87"/>
      <c r="J19" s="87">
        <v>4518</v>
      </c>
      <c r="K19" s="87">
        <v>4612</v>
      </c>
      <c r="L19" s="87">
        <f t="shared" si="1"/>
        <v>7149</v>
      </c>
      <c r="M19" s="87">
        <v>2235</v>
      </c>
      <c r="N19" s="87">
        <v>18514</v>
      </c>
      <c r="O19" s="95"/>
      <c r="P19" s="71">
        <f t="shared" si="2"/>
        <v>-2.3788629981833638</v>
      </c>
    </row>
    <row r="20" spans="1:16" ht="12.75" customHeight="1">
      <c r="A20" s="33" t="s">
        <v>26</v>
      </c>
      <c r="B20" s="34" t="s">
        <v>39</v>
      </c>
      <c r="C20" s="35" t="s">
        <v>40</v>
      </c>
      <c r="D20" s="88">
        <v>0</v>
      </c>
      <c r="E20" s="87">
        <v>0</v>
      </c>
      <c r="F20" s="87">
        <f t="shared" si="0"/>
        <v>-1400</v>
      </c>
      <c r="G20" s="87">
        <v>1400</v>
      </c>
      <c r="H20" s="87">
        <v>0</v>
      </c>
      <c r="I20" s="87"/>
      <c r="J20" s="87">
        <v>1149</v>
      </c>
      <c r="K20" s="87">
        <v>1790</v>
      </c>
      <c r="L20" s="87">
        <f t="shared" si="1"/>
        <v>2113</v>
      </c>
      <c r="M20" s="87">
        <v>900</v>
      </c>
      <c r="N20" s="87">
        <v>5952</v>
      </c>
      <c r="O20" s="95"/>
      <c r="P20" s="71">
        <f t="shared" si="2"/>
        <v>0</v>
      </c>
    </row>
    <row r="21" spans="1:16" ht="12.75" customHeight="1">
      <c r="A21" s="33" t="s">
        <v>26</v>
      </c>
      <c r="B21" s="34" t="s">
        <v>41</v>
      </c>
      <c r="C21" s="35" t="s">
        <v>42</v>
      </c>
      <c r="D21" s="88">
        <v>0</v>
      </c>
      <c r="E21" s="87">
        <v>0</v>
      </c>
      <c r="F21" s="87">
        <f t="shared" si="0"/>
        <v>-21150</v>
      </c>
      <c r="G21" s="87">
        <v>21150</v>
      </c>
      <c r="H21" s="87">
        <v>0</v>
      </c>
      <c r="I21" s="87"/>
      <c r="J21" s="87">
        <v>19790</v>
      </c>
      <c r="K21" s="87">
        <v>36292</v>
      </c>
      <c r="L21" s="87">
        <f t="shared" si="1"/>
        <v>15557</v>
      </c>
      <c r="M21" s="87">
        <v>1100</v>
      </c>
      <c r="N21" s="87">
        <v>72739</v>
      </c>
      <c r="O21" s="95"/>
      <c r="P21" s="71">
        <f t="shared" si="2"/>
        <v>0</v>
      </c>
    </row>
    <row r="22" spans="1:16" ht="12.75" customHeight="1">
      <c r="A22" s="33" t="s">
        <v>26</v>
      </c>
      <c r="B22" s="34" t="s">
        <v>43</v>
      </c>
      <c r="C22" s="35" t="s">
        <v>44</v>
      </c>
      <c r="D22" s="88">
        <v>210.283</v>
      </c>
      <c r="E22" s="87">
        <v>547.934</v>
      </c>
      <c r="F22" s="87">
        <f t="shared" si="0"/>
        <v>5641.544</v>
      </c>
      <c r="G22" s="87">
        <v>3150</v>
      </c>
      <c r="H22" s="87">
        <v>9549.761</v>
      </c>
      <c r="I22" s="87"/>
      <c r="J22" s="87">
        <v>64</v>
      </c>
      <c r="K22" s="87">
        <v>241</v>
      </c>
      <c r="L22" s="87">
        <f t="shared" si="1"/>
        <v>-1255</v>
      </c>
      <c r="M22" s="87">
        <v>1650</v>
      </c>
      <c r="N22" s="87">
        <v>700</v>
      </c>
      <c r="O22" s="95"/>
      <c r="P22" s="71">
        <f t="shared" si="2"/>
        <v>0.9266997362551795</v>
      </c>
    </row>
    <row r="23" spans="1:16" ht="12.75" customHeight="1">
      <c r="A23" s="33" t="s">
        <v>45</v>
      </c>
      <c r="B23" s="34" t="s">
        <v>46</v>
      </c>
      <c r="C23" s="35" t="s">
        <v>47</v>
      </c>
      <c r="D23" s="88">
        <v>183.97</v>
      </c>
      <c r="E23" s="87">
        <v>43.693</v>
      </c>
      <c r="F23" s="87">
        <f t="shared" si="0"/>
        <v>61964.612</v>
      </c>
      <c r="G23" s="87">
        <v>750</v>
      </c>
      <c r="H23" s="87">
        <v>62942.275</v>
      </c>
      <c r="I23" s="87"/>
      <c r="J23" s="87">
        <v>28</v>
      </c>
      <c r="K23" s="87">
        <v>44</v>
      </c>
      <c r="L23" s="87">
        <f t="shared" si="1"/>
        <v>45133</v>
      </c>
      <c r="M23" s="87">
        <v>1485</v>
      </c>
      <c r="N23" s="87">
        <v>46690</v>
      </c>
      <c r="O23" s="95"/>
      <c r="P23" s="71">
        <f t="shared" si="2"/>
        <v>0.2582092083579756</v>
      </c>
    </row>
    <row r="24" spans="1:16" ht="12.75" customHeight="1">
      <c r="A24" s="33"/>
      <c r="B24" s="37"/>
      <c r="C24" s="35"/>
      <c r="D24" s="88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95"/>
      <c r="P24" s="71"/>
    </row>
    <row r="25" spans="1:16" ht="16.5" customHeight="1">
      <c r="A25" s="33"/>
      <c r="B25" s="36" t="s">
        <v>585</v>
      </c>
      <c r="C25" s="35"/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95"/>
      <c r="P25" s="71"/>
    </row>
    <row r="26" spans="1:16" ht="12.75" customHeight="1">
      <c r="A26" s="33" t="s">
        <v>26</v>
      </c>
      <c r="B26" s="34" t="s">
        <v>48</v>
      </c>
      <c r="C26" s="35" t="s">
        <v>49</v>
      </c>
      <c r="D26" s="88">
        <v>0</v>
      </c>
      <c r="E26" s="87">
        <v>0</v>
      </c>
      <c r="F26" s="87">
        <f aca="true" t="shared" si="3" ref="F26:F34">H26-(D26+E26+G26)</f>
        <v>-5735</v>
      </c>
      <c r="G26" s="87">
        <v>5735</v>
      </c>
      <c r="H26" s="87">
        <v>0</v>
      </c>
      <c r="I26" s="87"/>
      <c r="J26" s="87">
        <v>5</v>
      </c>
      <c r="K26" s="87">
        <v>0</v>
      </c>
      <c r="L26" s="87">
        <f aca="true" t="shared" si="4" ref="L26:L34">N26-(J26+K26+M26)</f>
        <v>15356</v>
      </c>
      <c r="M26" s="87">
        <v>735</v>
      </c>
      <c r="N26" s="87">
        <v>16096</v>
      </c>
      <c r="O26" s="95"/>
      <c r="P26" s="71">
        <f aca="true" t="shared" si="5" ref="P26:P34">IF(ISERROR((H26-N26)/H26),0,(H26-N26)/H26)</f>
        <v>0</v>
      </c>
    </row>
    <row r="27" spans="1:16" ht="12.75" customHeight="1">
      <c r="A27" s="33" t="s">
        <v>26</v>
      </c>
      <c r="B27" s="34" t="s">
        <v>50</v>
      </c>
      <c r="C27" s="35" t="s">
        <v>51</v>
      </c>
      <c r="D27" s="88">
        <v>0</v>
      </c>
      <c r="E27" s="87">
        <v>0</v>
      </c>
      <c r="F27" s="87">
        <f t="shared" si="3"/>
        <v>-1485</v>
      </c>
      <c r="G27" s="87">
        <v>1485</v>
      </c>
      <c r="H27" s="87">
        <v>0</v>
      </c>
      <c r="I27" s="87"/>
      <c r="J27" s="87">
        <v>3270</v>
      </c>
      <c r="K27" s="87">
        <v>286</v>
      </c>
      <c r="L27" s="87">
        <f t="shared" si="4"/>
        <v>23806</v>
      </c>
      <c r="M27" s="87">
        <v>1235</v>
      </c>
      <c r="N27" s="87">
        <v>28597</v>
      </c>
      <c r="O27" s="95"/>
      <c r="P27" s="71">
        <f t="shared" si="5"/>
        <v>0</v>
      </c>
    </row>
    <row r="28" spans="1:16" ht="12.75" customHeight="1">
      <c r="A28" s="33" t="s">
        <v>26</v>
      </c>
      <c r="B28" s="34" t="s">
        <v>52</v>
      </c>
      <c r="C28" s="35" t="s">
        <v>53</v>
      </c>
      <c r="D28" s="88">
        <v>0</v>
      </c>
      <c r="E28" s="87">
        <v>0</v>
      </c>
      <c r="F28" s="87">
        <f t="shared" si="3"/>
        <v>-1735</v>
      </c>
      <c r="G28" s="87">
        <v>1735</v>
      </c>
      <c r="H28" s="87">
        <v>0</v>
      </c>
      <c r="I28" s="87"/>
      <c r="J28" s="87">
        <v>1712</v>
      </c>
      <c r="K28" s="87">
        <v>2096</v>
      </c>
      <c r="L28" s="87">
        <f t="shared" si="4"/>
        <v>7387</v>
      </c>
      <c r="M28" s="87">
        <v>2700</v>
      </c>
      <c r="N28" s="87">
        <v>13895</v>
      </c>
      <c r="O28" s="95"/>
      <c r="P28" s="71">
        <f t="shared" si="5"/>
        <v>0</v>
      </c>
    </row>
    <row r="29" spans="1:17" ht="12.75" customHeight="1">
      <c r="A29" s="33" t="s">
        <v>26</v>
      </c>
      <c r="B29" s="114" t="s">
        <v>666</v>
      </c>
      <c r="C29" s="35" t="s">
        <v>54</v>
      </c>
      <c r="D29" s="88">
        <v>0</v>
      </c>
      <c r="E29" s="87">
        <v>0</v>
      </c>
      <c r="F29" s="87">
        <f t="shared" si="3"/>
        <v>-1000</v>
      </c>
      <c r="G29" s="87">
        <v>1000</v>
      </c>
      <c r="H29" s="87">
        <v>0</v>
      </c>
      <c r="I29" s="87"/>
      <c r="J29" s="87">
        <v>0</v>
      </c>
      <c r="K29" s="87">
        <v>0</v>
      </c>
      <c r="L29" s="87">
        <v>0</v>
      </c>
      <c r="M29" s="87">
        <v>1235</v>
      </c>
      <c r="N29" s="87">
        <v>0</v>
      </c>
      <c r="O29" s="95"/>
      <c r="P29" s="71">
        <f t="shared" si="5"/>
        <v>0</v>
      </c>
      <c r="Q29" s="47" t="s">
        <v>655</v>
      </c>
    </row>
    <row r="30" spans="1:16" ht="12.75" customHeight="1">
      <c r="A30" s="33" t="s">
        <v>26</v>
      </c>
      <c r="B30" s="34" t="s">
        <v>55</v>
      </c>
      <c r="C30" s="35" t="s">
        <v>56</v>
      </c>
      <c r="D30" s="88">
        <v>457102.044</v>
      </c>
      <c r="E30" s="87">
        <v>384903.58</v>
      </c>
      <c r="F30" s="87">
        <f t="shared" si="3"/>
        <v>213268.00399999996</v>
      </c>
      <c r="G30" s="87">
        <v>11578</v>
      </c>
      <c r="H30" s="87">
        <v>1066851.628</v>
      </c>
      <c r="I30" s="87"/>
      <c r="J30" s="87">
        <v>360773</v>
      </c>
      <c r="K30" s="87">
        <v>325783</v>
      </c>
      <c r="L30" s="87">
        <f t="shared" si="4"/>
        <v>167237</v>
      </c>
      <c r="M30" s="87">
        <v>12401</v>
      </c>
      <c r="N30" s="87">
        <v>866194</v>
      </c>
      <c r="O30" s="95"/>
      <c r="P30" s="71">
        <f t="shared" si="5"/>
        <v>0.18808391226450846</v>
      </c>
    </row>
    <row r="31" spans="1:16" ht="12.75" customHeight="1">
      <c r="A31" s="33" t="s">
        <v>26</v>
      </c>
      <c r="B31" s="34" t="s">
        <v>57</v>
      </c>
      <c r="C31" s="35" t="s">
        <v>58</v>
      </c>
      <c r="D31" s="88">
        <v>0</v>
      </c>
      <c r="E31" s="87">
        <v>0</v>
      </c>
      <c r="F31" s="87">
        <f t="shared" si="3"/>
        <v>-1250</v>
      </c>
      <c r="G31" s="87">
        <v>1250</v>
      </c>
      <c r="H31" s="87">
        <v>0</v>
      </c>
      <c r="I31" s="87"/>
      <c r="J31" s="87">
        <v>224</v>
      </c>
      <c r="K31" s="87">
        <v>37</v>
      </c>
      <c r="L31" s="87">
        <f t="shared" si="4"/>
        <v>-2279</v>
      </c>
      <c r="M31" s="87">
        <v>2900</v>
      </c>
      <c r="N31" s="87">
        <v>882</v>
      </c>
      <c r="O31" s="95"/>
      <c r="P31" s="71">
        <f t="shared" si="5"/>
        <v>0</v>
      </c>
    </row>
    <row r="32" spans="1:16" ht="12.75" customHeight="1">
      <c r="A32" s="33" t="s">
        <v>26</v>
      </c>
      <c r="B32" s="34" t="s">
        <v>59</v>
      </c>
      <c r="C32" s="35" t="s">
        <v>60</v>
      </c>
      <c r="D32" s="88">
        <v>0</v>
      </c>
      <c r="E32" s="87">
        <v>0</v>
      </c>
      <c r="F32" s="87">
        <f t="shared" si="3"/>
        <v>-1735</v>
      </c>
      <c r="G32" s="87">
        <v>1735</v>
      </c>
      <c r="H32" s="87">
        <v>0</v>
      </c>
      <c r="I32" s="87"/>
      <c r="J32" s="87">
        <v>3313</v>
      </c>
      <c r="K32" s="87">
        <v>4316</v>
      </c>
      <c r="L32" s="87">
        <f t="shared" si="4"/>
        <v>21892</v>
      </c>
      <c r="M32" s="87">
        <v>1235</v>
      </c>
      <c r="N32" s="87">
        <v>30756</v>
      </c>
      <c r="O32" s="95"/>
      <c r="P32" s="71">
        <f t="shared" si="5"/>
        <v>0</v>
      </c>
    </row>
    <row r="33" spans="1:16" ht="12.75" customHeight="1">
      <c r="A33" s="33" t="s">
        <v>26</v>
      </c>
      <c r="B33" s="34" t="s">
        <v>61</v>
      </c>
      <c r="C33" s="35" t="s">
        <v>62</v>
      </c>
      <c r="D33" s="88">
        <v>0</v>
      </c>
      <c r="E33" s="87">
        <v>0</v>
      </c>
      <c r="F33" s="87">
        <f t="shared" si="3"/>
        <v>-1485</v>
      </c>
      <c r="G33" s="87">
        <v>1485</v>
      </c>
      <c r="H33" s="87">
        <v>0</v>
      </c>
      <c r="I33" s="87"/>
      <c r="J33" s="87">
        <v>124</v>
      </c>
      <c r="K33" s="87">
        <v>579</v>
      </c>
      <c r="L33" s="87">
        <f t="shared" si="4"/>
        <v>-1151</v>
      </c>
      <c r="M33" s="87">
        <v>1260</v>
      </c>
      <c r="N33" s="87">
        <v>812</v>
      </c>
      <c r="O33" s="95"/>
      <c r="P33" s="71">
        <f t="shared" si="5"/>
        <v>0</v>
      </c>
    </row>
    <row r="34" spans="1:16" ht="12.75" customHeight="1">
      <c r="A34" s="33" t="s">
        <v>45</v>
      </c>
      <c r="B34" s="34" t="s">
        <v>63</v>
      </c>
      <c r="C34" s="35" t="s">
        <v>64</v>
      </c>
      <c r="D34" s="88">
        <v>0</v>
      </c>
      <c r="E34" s="87">
        <v>22764.514</v>
      </c>
      <c r="F34" s="87">
        <f t="shared" si="3"/>
        <v>170307.172</v>
      </c>
      <c r="G34" s="87">
        <v>7629</v>
      </c>
      <c r="H34" s="87">
        <v>200700.686</v>
      </c>
      <c r="I34" s="87"/>
      <c r="J34" s="87">
        <v>0</v>
      </c>
      <c r="K34" s="87">
        <v>18562</v>
      </c>
      <c r="L34" s="87">
        <f t="shared" si="4"/>
        <v>126590</v>
      </c>
      <c r="M34" s="87">
        <v>7559</v>
      </c>
      <c r="N34" s="87">
        <v>152711</v>
      </c>
      <c r="O34" s="95"/>
      <c r="P34" s="71">
        <f t="shared" si="5"/>
        <v>0.23911072232209504</v>
      </c>
    </row>
    <row r="35" spans="1:16" ht="12.75" customHeight="1">
      <c r="A35" s="33"/>
      <c r="B35" s="34"/>
      <c r="C35" s="35"/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5"/>
      <c r="P35" s="71"/>
    </row>
    <row r="36" spans="1:16" ht="16.5" customHeight="1">
      <c r="A36" s="33"/>
      <c r="B36" s="36" t="s">
        <v>586</v>
      </c>
      <c r="C36" s="35"/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5"/>
      <c r="P36" s="71"/>
    </row>
    <row r="37" spans="1:16" ht="12.75" customHeight="1">
      <c r="A37" s="33" t="s">
        <v>26</v>
      </c>
      <c r="B37" s="34" t="s">
        <v>65</v>
      </c>
      <c r="C37" s="35" t="s">
        <v>66</v>
      </c>
      <c r="D37" s="88">
        <v>0</v>
      </c>
      <c r="E37" s="87">
        <v>0</v>
      </c>
      <c r="F37" s="87">
        <f aca="true" t="shared" si="6" ref="F37:F45">H37-(D37+E37+G37)</f>
        <v>-4400</v>
      </c>
      <c r="G37" s="87">
        <v>4400</v>
      </c>
      <c r="H37" s="87">
        <v>0</v>
      </c>
      <c r="I37" s="87"/>
      <c r="J37" s="87">
        <v>12572</v>
      </c>
      <c r="K37" s="87">
        <v>27116</v>
      </c>
      <c r="L37" s="87">
        <f aca="true" t="shared" si="7" ref="L37:L44">N37-(J37+K37+M37)</f>
        <v>2275</v>
      </c>
      <c r="M37" s="87">
        <v>950</v>
      </c>
      <c r="N37" s="87">
        <v>42913</v>
      </c>
      <c r="O37" s="95"/>
      <c r="P37" s="71">
        <f aca="true" t="shared" si="8" ref="P37:P45">IF(ISERROR((H37-N37)/H37),0,(H37-N37)/H37)</f>
        <v>0</v>
      </c>
    </row>
    <row r="38" spans="1:17" ht="12.75" customHeight="1">
      <c r="A38" s="33" t="s">
        <v>26</v>
      </c>
      <c r="B38" s="114" t="s">
        <v>667</v>
      </c>
      <c r="C38" s="35" t="s">
        <v>67</v>
      </c>
      <c r="D38" s="88">
        <v>0</v>
      </c>
      <c r="E38" s="87">
        <v>0</v>
      </c>
      <c r="F38" s="87">
        <f t="shared" si="6"/>
        <v>-8485</v>
      </c>
      <c r="G38" s="87">
        <v>8485</v>
      </c>
      <c r="H38" s="87">
        <v>0</v>
      </c>
      <c r="I38" s="87"/>
      <c r="J38" s="87">
        <v>0</v>
      </c>
      <c r="K38" s="87">
        <v>0</v>
      </c>
      <c r="L38" s="87">
        <v>0</v>
      </c>
      <c r="M38" s="87">
        <v>1985</v>
      </c>
      <c r="N38" s="87">
        <v>0</v>
      </c>
      <c r="O38" s="95"/>
      <c r="P38" s="71">
        <f t="shared" si="8"/>
        <v>0</v>
      </c>
      <c r="Q38" s="47" t="s">
        <v>655</v>
      </c>
    </row>
    <row r="39" spans="1:16" ht="12.75" customHeight="1">
      <c r="A39" s="33" t="s">
        <v>26</v>
      </c>
      <c r="B39" s="34" t="s">
        <v>68</v>
      </c>
      <c r="C39" s="35" t="s">
        <v>69</v>
      </c>
      <c r="D39" s="88">
        <v>0</v>
      </c>
      <c r="E39" s="87">
        <v>0</v>
      </c>
      <c r="F39" s="87">
        <f t="shared" si="6"/>
        <v>20138.31</v>
      </c>
      <c r="G39" s="87">
        <v>2485</v>
      </c>
      <c r="H39" s="87">
        <v>22623.31</v>
      </c>
      <c r="I39" s="87"/>
      <c r="J39" s="87">
        <v>457</v>
      </c>
      <c r="K39" s="87">
        <v>873</v>
      </c>
      <c r="L39" s="87">
        <f t="shared" si="7"/>
        <v>2704</v>
      </c>
      <c r="M39" s="87">
        <v>735</v>
      </c>
      <c r="N39" s="87">
        <v>4769</v>
      </c>
      <c r="O39" s="95"/>
      <c r="P39" s="71">
        <f t="shared" si="8"/>
        <v>0.7891997236478658</v>
      </c>
    </row>
    <row r="40" spans="1:16" ht="12.75" customHeight="1">
      <c r="A40" s="33" t="s">
        <v>26</v>
      </c>
      <c r="B40" s="34" t="s">
        <v>70</v>
      </c>
      <c r="C40" s="35" t="s">
        <v>71</v>
      </c>
      <c r="D40" s="88">
        <v>34292.244</v>
      </c>
      <c r="E40" s="87">
        <v>45207.696</v>
      </c>
      <c r="F40" s="87">
        <f t="shared" si="6"/>
        <v>51045.782999999996</v>
      </c>
      <c r="G40" s="87">
        <v>1485</v>
      </c>
      <c r="H40" s="87">
        <v>132030.723</v>
      </c>
      <c r="I40" s="87"/>
      <c r="J40" s="87">
        <v>21338</v>
      </c>
      <c r="K40" s="87">
        <v>42920</v>
      </c>
      <c r="L40" s="87">
        <f t="shared" si="7"/>
        <v>43684</v>
      </c>
      <c r="M40" s="87">
        <v>1235</v>
      </c>
      <c r="N40" s="87">
        <v>109177</v>
      </c>
      <c r="O40" s="95"/>
      <c r="P40" s="71">
        <f t="shared" si="8"/>
        <v>0.17309397752824543</v>
      </c>
    </row>
    <row r="41" spans="1:16" ht="12.75" customHeight="1">
      <c r="A41" s="33" t="s">
        <v>26</v>
      </c>
      <c r="B41" s="34" t="s">
        <v>72</v>
      </c>
      <c r="C41" s="35" t="s">
        <v>73</v>
      </c>
      <c r="D41" s="88">
        <v>0</v>
      </c>
      <c r="E41" s="87">
        <v>0</v>
      </c>
      <c r="F41" s="87">
        <f t="shared" si="6"/>
        <v>-1000</v>
      </c>
      <c r="G41" s="87">
        <v>1000</v>
      </c>
      <c r="H41" s="87">
        <v>0</v>
      </c>
      <c r="I41" s="87"/>
      <c r="J41" s="87">
        <v>0</v>
      </c>
      <c r="K41" s="87">
        <v>0</v>
      </c>
      <c r="L41" s="87">
        <f t="shared" si="7"/>
        <v>13356</v>
      </c>
      <c r="M41" s="87">
        <v>735</v>
      </c>
      <c r="N41" s="87">
        <v>14091</v>
      </c>
      <c r="O41" s="95"/>
      <c r="P41" s="71">
        <f t="shared" si="8"/>
        <v>0</v>
      </c>
    </row>
    <row r="42" spans="1:16" ht="12.75" customHeight="1">
      <c r="A42" s="33" t="s">
        <v>26</v>
      </c>
      <c r="B42" s="34" t="s">
        <v>74</v>
      </c>
      <c r="C42" s="35" t="s">
        <v>75</v>
      </c>
      <c r="D42" s="88">
        <v>0</v>
      </c>
      <c r="E42" s="87">
        <v>0</v>
      </c>
      <c r="F42" s="87">
        <f t="shared" si="6"/>
        <v>-1735</v>
      </c>
      <c r="G42" s="87">
        <v>1735</v>
      </c>
      <c r="H42" s="87">
        <v>0</v>
      </c>
      <c r="I42" s="87"/>
      <c r="J42" s="87">
        <v>2603</v>
      </c>
      <c r="K42" s="87">
        <v>2587</v>
      </c>
      <c r="L42" s="87">
        <f t="shared" si="7"/>
        <v>11582</v>
      </c>
      <c r="M42" s="87">
        <v>735</v>
      </c>
      <c r="N42" s="87">
        <v>17507</v>
      </c>
      <c r="O42" s="95"/>
      <c r="P42" s="71">
        <f t="shared" si="8"/>
        <v>0</v>
      </c>
    </row>
    <row r="43" spans="1:16" ht="12.75" customHeight="1">
      <c r="A43" s="33" t="s">
        <v>26</v>
      </c>
      <c r="B43" s="34" t="s">
        <v>76</v>
      </c>
      <c r="C43" s="35" t="s">
        <v>77</v>
      </c>
      <c r="D43" s="88">
        <v>0</v>
      </c>
      <c r="E43" s="87">
        <v>0</v>
      </c>
      <c r="F43" s="87">
        <f t="shared" si="6"/>
        <v>-41250</v>
      </c>
      <c r="G43" s="87">
        <v>41250</v>
      </c>
      <c r="H43" s="87">
        <v>0</v>
      </c>
      <c r="I43" s="87"/>
      <c r="J43" s="87">
        <v>382</v>
      </c>
      <c r="K43" s="87">
        <v>574</v>
      </c>
      <c r="L43" s="87">
        <f t="shared" si="7"/>
        <v>12368</v>
      </c>
      <c r="M43" s="87">
        <v>735</v>
      </c>
      <c r="N43" s="87">
        <v>14059</v>
      </c>
      <c r="O43" s="95"/>
      <c r="P43" s="71">
        <f t="shared" si="8"/>
        <v>0</v>
      </c>
    </row>
    <row r="44" spans="1:16" ht="12.75" customHeight="1">
      <c r="A44" s="33" t="s">
        <v>26</v>
      </c>
      <c r="B44" s="34" t="s">
        <v>78</v>
      </c>
      <c r="C44" s="35" t="s">
        <v>79</v>
      </c>
      <c r="D44" s="88">
        <v>0</v>
      </c>
      <c r="E44" s="87">
        <v>0</v>
      </c>
      <c r="F44" s="87">
        <f t="shared" si="6"/>
        <v>-3485</v>
      </c>
      <c r="G44" s="87">
        <v>3485</v>
      </c>
      <c r="H44" s="87">
        <v>0</v>
      </c>
      <c r="I44" s="87"/>
      <c r="J44" s="87">
        <v>310</v>
      </c>
      <c r="K44" s="87">
        <v>1384</v>
      </c>
      <c r="L44" s="87">
        <f t="shared" si="7"/>
        <v>2682</v>
      </c>
      <c r="M44" s="87">
        <v>1985</v>
      </c>
      <c r="N44" s="87">
        <v>6361</v>
      </c>
      <c r="O44" s="95"/>
      <c r="P44" s="71">
        <f t="shared" si="8"/>
        <v>0</v>
      </c>
    </row>
    <row r="45" spans="1:17" ht="12.75" customHeight="1">
      <c r="A45" s="33" t="s">
        <v>45</v>
      </c>
      <c r="B45" s="114" t="s">
        <v>668</v>
      </c>
      <c r="C45" s="35" t="s">
        <v>80</v>
      </c>
      <c r="D45" s="88">
        <v>0</v>
      </c>
      <c r="E45" s="87">
        <v>0</v>
      </c>
      <c r="F45" s="87">
        <f t="shared" si="6"/>
        <v>-7345</v>
      </c>
      <c r="G45" s="87">
        <v>7345</v>
      </c>
      <c r="H45" s="87">
        <v>0</v>
      </c>
      <c r="I45" s="87"/>
      <c r="J45" s="87">
        <v>0</v>
      </c>
      <c r="K45" s="87">
        <v>0</v>
      </c>
      <c r="L45" s="87">
        <v>0</v>
      </c>
      <c r="M45" s="87">
        <v>9970</v>
      </c>
      <c r="N45" s="87">
        <v>0</v>
      </c>
      <c r="O45" s="95"/>
      <c r="P45" s="71">
        <f t="shared" si="8"/>
        <v>0</v>
      </c>
      <c r="Q45" s="47" t="s">
        <v>655</v>
      </c>
    </row>
    <row r="46" spans="1:16" ht="12.75" customHeight="1">
      <c r="A46" s="33"/>
      <c r="B46" s="37"/>
      <c r="C46" s="35"/>
      <c r="D46" s="88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95"/>
      <c r="P46" s="71"/>
    </row>
    <row r="47" spans="1:16" ht="16.5" customHeight="1">
      <c r="A47" s="33"/>
      <c r="B47" s="36" t="s">
        <v>587</v>
      </c>
      <c r="C47" s="35"/>
      <c r="D47" s="88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95"/>
      <c r="P47" s="71"/>
    </row>
    <row r="48" spans="1:16" ht="12.75" customHeight="1">
      <c r="A48" s="33" t="s">
        <v>26</v>
      </c>
      <c r="B48" s="34" t="s">
        <v>81</v>
      </c>
      <c r="C48" s="35" t="s">
        <v>82</v>
      </c>
      <c r="D48" s="88">
        <v>0</v>
      </c>
      <c r="E48" s="87">
        <v>0</v>
      </c>
      <c r="F48" s="87">
        <f>H48-(D48+E48+G48)</f>
        <v>-4735</v>
      </c>
      <c r="G48" s="87">
        <v>4735</v>
      </c>
      <c r="H48" s="87">
        <v>0</v>
      </c>
      <c r="I48" s="87"/>
      <c r="J48" s="87">
        <v>106</v>
      </c>
      <c r="K48" s="87">
        <v>557</v>
      </c>
      <c r="L48" s="87">
        <f>N48-(J48+K48+M48)</f>
        <v>10196</v>
      </c>
      <c r="M48" s="87">
        <v>735</v>
      </c>
      <c r="N48" s="87">
        <v>11594</v>
      </c>
      <c r="O48" s="95"/>
      <c r="P48" s="71">
        <f>IF(ISERROR((H48-N48)/H48),0,(H48-N48)/H48)</f>
        <v>0</v>
      </c>
    </row>
    <row r="49" spans="1:16" ht="12.75" customHeight="1">
      <c r="A49" s="33" t="s">
        <v>26</v>
      </c>
      <c r="B49" s="34" t="s">
        <v>83</v>
      </c>
      <c r="C49" s="35" t="s">
        <v>84</v>
      </c>
      <c r="D49" s="88">
        <v>0</v>
      </c>
      <c r="E49" s="87">
        <v>0</v>
      </c>
      <c r="F49" s="87">
        <f>H49-(D49+E49+G49)</f>
        <v>-750</v>
      </c>
      <c r="G49" s="87">
        <v>750</v>
      </c>
      <c r="H49" s="87">
        <v>0</v>
      </c>
      <c r="I49" s="87"/>
      <c r="J49" s="87">
        <v>2518</v>
      </c>
      <c r="K49" s="87">
        <v>4744</v>
      </c>
      <c r="L49" s="87">
        <f>N49-(J49+K49+M49)</f>
        <v>16867</v>
      </c>
      <c r="M49" s="87">
        <v>1000</v>
      </c>
      <c r="N49" s="87">
        <v>25129</v>
      </c>
      <c r="O49" s="95"/>
      <c r="P49" s="71">
        <f>IF(ISERROR((H49-N49)/H49),0,(H49-N49)/H49)</f>
        <v>0</v>
      </c>
    </row>
    <row r="50" spans="1:17" ht="12.75" customHeight="1">
      <c r="A50" s="33" t="s">
        <v>26</v>
      </c>
      <c r="B50" s="114" t="s">
        <v>669</v>
      </c>
      <c r="C50" s="35" t="s">
        <v>85</v>
      </c>
      <c r="D50" s="88">
        <v>0</v>
      </c>
      <c r="E50" s="87">
        <v>0</v>
      </c>
      <c r="F50" s="87">
        <f>H50-(D50+E50+G50)</f>
        <v>-4500</v>
      </c>
      <c r="G50" s="87">
        <v>4500</v>
      </c>
      <c r="H50" s="87">
        <v>0</v>
      </c>
      <c r="I50" s="87"/>
      <c r="J50" s="87">
        <v>0</v>
      </c>
      <c r="K50" s="87">
        <v>0</v>
      </c>
      <c r="L50" s="87">
        <v>0</v>
      </c>
      <c r="M50" s="87">
        <v>400</v>
      </c>
      <c r="N50" s="87">
        <v>0</v>
      </c>
      <c r="O50" s="95"/>
      <c r="P50" s="71">
        <f>IF(ISERROR((H50-N50)/H50),0,(H50-N50)/H50)</f>
        <v>0</v>
      </c>
      <c r="Q50" s="47" t="s">
        <v>655</v>
      </c>
    </row>
    <row r="51" spans="1:16" ht="12.75" customHeight="1">
      <c r="A51" s="33" t="s">
        <v>26</v>
      </c>
      <c r="B51" s="34" t="s">
        <v>86</v>
      </c>
      <c r="C51" s="35" t="s">
        <v>87</v>
      </c>
      <c r="D51" s="88">
        <v>0</v>
      </c>
      <c r="E51" s="87">
        <v>0</v>
      </c>
      <c r="F51" s="87">
        <f>H51-(D51+E51+G51)</f>
        <v>-9500</v>
      </c>
      <c r="G51" s="87">
        <v>9500</v>
      </c>
      <c r="H51" s="87">
        <v>0</v>
      </c>
      <c r="I51" s="87"/>
      <c r="J51" s="87">
        <v>5265</v>
      </c>
      <c r="K51" s="87">
        <v>2470</v>
      </c>
      <c r="L51" s="87">
        <f>N51-(J51+K51+M51)</f>
        <v>-626</v>
      </c>
      <c r="M51" s="87">
        <v>900</v>
      </c>
      <c r="N51" s="87">
        <v>8009</v>
      </c>
      <c r="O51" s="95"/>
      <c r="P51" s="71">
        <f>IF(ISERROR((H51-N51)/H51),0,(H51-N51)/H51)</f>
        <v>0</v>
      </c>
    </row>
    <row r="52" spans="1:16" ht="12.75" customHeight="1">
      <c r="A52" s="33" t="s">
        <v>45</v>
      </c>
      <c r="B52" s="34" t="s">
        <v>88</v>
      </c>
      <c r="C52" s="35" t="s">
        <v>89</v>
      </c>
      <c r="D52" s="88">
        <v>0</v>
      </c>
      <c r="E52" s="87">
        <v>0</v>
      </c>
      <c r="F52" s="87">
        <f>H52-(D52+E52+G52)</f>
        <v>-1485</v>
      </c>
      <c r="G52" s="87">
        <v>1485</v>
      </c>
      <c r="H52" s="87">
        <v>0</v>
      </c>
      <c r="I52" s="87"/>
      <c r="J52" s="87">
        <v>0</v>
      </c>
      <c r="K52" s="87">
        <v>0</v>
      </c>
      <c r="L52" s="87">
        <f>N52-(J52+K52+M52)</f>
        <v>33837</v>
      </c>
      <c r="M52" s="87">
        <v>3353</v>
      </c>
      <c r="N52" s="87">
        <v>37190</v>
      </c>
      <c r="O52" s="95"/>
      <c r="P52" s="71"/>
    </row>
    <row r="53" spans="1:16" ht="12.75" customHeight="1">
      <c r="A53" s="33"/>
      <c r="B53" s="37"/>
      <c r="C53" s="35"/>
      <c r="D53" s="88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5"/>
      <c r="P53" s="71"/>
    </row>
    <row r="54" spans="1:16" ht="16.5" customHeight="1">
      <c r="A54" s="33"/>
      <c r="B54" s="36" t="s">
        <v>588</v>
      </c>
      <c r="C54" s="35"/>
      <c r="D54" s="88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95"/>
      <c r="P54" s="71"/>
    </row>
    <row r="55" spans="1:16" ht="12.75" customHeight="1">
      <c r="A55" s="33" t="s">
        <v>26</v>
      </c>
      <c r="B55" s="34" t="s">
        <v>90</v>
      </c>
      <c r="C55" s="35" t="s">
        <v>91</v>
      </c>
      <c r="D55" s="88">
        <v>0</v>
      </c>
      <c r="E55" s="87">
        <v>0</v>
      </c>
      <c r="F55" s="87">
        <f aca="true" t="shared" si="9" ref="F55:F62">H55-(D55+E55+G55)</f>
        <v>-1250</v>
      </c>
      <c r="G55" s="87">
        <v>1250</v>
      </c>
      <c r="H55" s="87">
        <v>0</v>
      </c>
      <c r="I55" s="87"/>
      <c r="J55" s="87">
        <v>224</v>
      </c>
      <c r="K55" s="87">
        <v>463</v>
      </c>
      <c r="L55" s="87">
        <f aca="true" t="shared" si="10" ref="L55:L62">N55-(J55+K55+M55)</f>
        <v>700</v>
      </c>
      <c r="M55" s="87">
        <v>735</v>
      </c>
      <c r="N55" s="87">
        <v>2122</v>
      </c>
      <c r="O55" s="95"/>
      <c r="P55" s="71">
        <f aca="true" t="shared" si="11" ref="P55:P62">IF(ISERROR((H55-N55)/H55),0,(H55-N55)/H55)</f>
        <v>0</v>
      </c>
    </row>
    <row r="56" spans="1:16" ht="12.75" customHeight="1">
      <c r="A56" s="33" t="s">
        <v>26</v>
      </c>
      <c r="B56" s="34" t="s">
        <v>92</v>
      </c>
      <c r="C56" s="35" t="s">
        <v>93</v>
      </c>
      <c r="D56" s="88">
        <v>0</v>
      </c>
      <c r="E56" s="87">
        <v>0</v>
      </c>
      <c r="F56" s="87">
        <f t="shared" si="9"/>
        <v>-1000</v>
      </c>
      <c r="G56" s="87">
        <v>1000</v>
      </c>
      <c r="H56" s="87">
        <v>0</v>
      </c>
      <c r="I56" s="87"/>
      <c r="J56" s="87">
        <v>4</v>
      </c>
      <c r="K56" s="87">
        <v>42</v>
      </c>
      <c r="L56" s="87">
        <f t="shared" si="10"/>
        <v>343</v>
      </c>
      <c r="M56" s="87">
        <v>1235</v>
      </c>
      <c r="N56" s="87">
        <v>1624</v>
      </c>
      <c r="O56" s="95"/>
      <c r="P56" s="71">
        <f t="shared" si="11"/>
        <v>0</v>
      </c>
    </row>
    <row r="57" spans="1:17" ht="12.75" customHeight="1">
      <c r="A57" s="33" t="s">
        <v>26</v>
      </c>
      <c r="B57" s="114" t="s">
        <v>670</v>
      </c>
      <c r="C57" s="35" t="s">
        <v>94</v>
      </c>
      <c r="D57" s="88">
        <v>0</v>
      </c>
      <c r="E57" s="87">
        <v>0</v>
      </c>
      <c r="F57" s="87">
        <f t="shared" si="9"/>
        <v>-9315</v>
      </c>
      <c r="G57" s="87">
        <v>9315</v>
      </c>
      <c r="H57" s="87">
        <v>0</v>
      </c>
      <c r="I57" s="87"/>
      <c r="J57" s="87">
        <v>0</v>
      </c>
      <c r="K57" s="87">
        <v>0</v>
      </c>
      <c r="L57" s="87">
        <v>0</v>
      </c>
      <c r="M57" s="87">
        <v>985</v>
      </c>
      <c r="N57" s="87">
        <v>0</v>
      </c>
      <c r="O57" s="95"/>
      <c r="P57" s="71">
        <f t="shared" si="11"/>
        <v>0</v>
      </c>
      <c r="Q57" s="47" t="s">
        <v>655</v>
      </c>
    </row>
    <row r="58" spans="1:16" ht="12.75" customHeight="1">
      <c r="A58" s="33" t="s">
        <v>26</v>
      </c>
      <c r="B58" s="34" t="s">
        <v>95</v>
      </c>
      <c r="C58" s="35" t="s">
        <v>96</v>
      </c>
      <c r="D58" s="88">
        <v>0</v>
      </c>
      <c r="E58" s="87">
        <v>0</v>
      </c>
      <c r="F58" s="87">
        <f t="shared" si="9"/>
        <v>-2485</v>
      </c>
      <c r="G58" s="87">
        <v>2485</v>
      </c>
      <c r="H58" s="87">
        <v>0</v>
      </c>
      <c r="I58" s="87"/>
      <c r="J58" s="87">
        <v>198</v>
      </c>
      <c r="K58" s="87">
        <v>22</v>
      </c>
      <c r="L58" s="87">
        <f t="shared" si="10"/>
        <v>-859</v>
      </c>
      <c r="M58" s="87">
        <v>985</v>
      </c>
      <c r="N58" s="87">
        <v>346</v>
      </c>
      <c r="O58" s="95"/>
      <c r="P58" s="71">
        <f t="shared" si="11"/>
        <v>0</v>
      </c>
    </row>
    <row r="59" spans="1:16" ht="12.75" customHeight="1">
      <c r="A59" s="33" t="s">
        <v>26</v>
      </c>
      <c r="B59" s="34" t="s">
        <v>97</v>
      </c>
      <c r="C59" s="35" t="s">
        <v>98</v>
      </c>
      <c r="D59" s="88">
        <v>0</v>
      </c>
      <c r="E59" s="87">
        <v>0</v>
      </c>
      <c r="F59" s="87">
        <f t="shared" si="9"/>
        <v>-1000</v>
      </c>
      <c r="G59" s="87">
        <v>1000</v>
      </c>
      <c r="H59" s="87">
        <v>0</v>
      </c>
      <c r="I59" s="87"/>
      <c r="J59" s="87">
        <v>62</v>
      </c>
      <c r="K59" s="87">
        <v>8</v>
      </c>
      <c r="L59" s="87">
        <f t="shared" si="10"/>
        <v>20190</v>
      </c>
      <c r="M59" s="87">
        <v>1235</v>
      </c>
      <c r="N59" s="87">
        <v>21495</v>
      </c>
      <c r="O59" s="95"/>
      <c r="P59" s="71">
        <f t="shared" si="11"/>
        <v>0</v>
      </c>
    </row>
    <row r="60" spans="1:16" ht="12.75" customHeight="1">
      <c r="A60" s="33" t="s">
        <v>26</v>
      </c>
      <c r="B60" s="34" t="s">
        <v>99</v>
      </c>
      <c r="C60" s="35" t="s">
        <v>100</v>
      </c>
      <c r="D60" s="88">
        <v>0</v>
      </c>
      <c r="E60" s="87">
        <v>0</v>
      </c>
      <c r="F60" s="87">
        <f t="shared" si="9"/>
        <v>-34250</v>
      </c>
      <c r="G60" s="87">
        <v>34250</v>
      </c>
      <c r="H60" s="87">
        <v>0</v>
      </c>
      <c r="I60" s="87"/>
      <c r="J60" s="87">
        <v>114</v>
      </c>
      <c r="K60" s="87">
        <v>26</v>
      </c>
      <c r="L60" s="87">
        <f t="shared" si="10"/>
        <v>485</v>
      </c>
      <c r="M60" s="87">
        <v>735</v>
      </c>
      <c r="N60" s="87">
        <v>1360</v>
      </c>
      <c r="O60" s="95"/>
      <c r="P60" s="71">
        <f t="shared" si="11"/>
        <v>0</v>
      </c>
    </row>
    <row r="61" spans="1:16" ht="12.75" customHeight="1">
      <c r="A61" s="33" t="s">
        <v>26</v>
      </c>
      <c r="B61" s="34" t="s">
        <v>101</v>
      </c>
      <c r="C61" s="35" t="s">
        <v>102</v>
      </c>
      <c r="D61" s="88">
        <v>-54.695</v>
      </c>
      <c r="E61" s="87">
        <v>18153.611</v>
      </c>
      <c r="F61" s="87">
        <f t="shared" si="9"/>
        <v>51987.803</v>
      </c>
      <c r="G61" s="87">
        <v>1485</v>
      </c>
      <c r="H61" s="87">
        <v>71571.719</v>
      </c>
      <c r="I61" s="87"/>
      <c r="J61" s="87">
        <v>79790</v>
      </c>
      <c r="K61" s="87">
        <v>40655</v>
      </c>
      <c r="L61" s="87">
        <f t="shared" si="10"/>
        <v>27923</v>
      </c>
      <c r="M61" s="87">
        <v>1520</v>
      </c>
      <c r="N61" s="87">
        <v>149888</v>
      </c>
      <c r="O61" s="95"/>
      <c r="P61" s="71">
        <f t="shared" si="11"/>
        <v>-1.0942350148108082</v>
      </c>
    </row>
    <row r="62" spans="1:16" ht="12.75" customHeight="1">
      <c r="A62" s="33" t="s">
        <v>45</v>
      </c>
      <c r="B62" s="34" t="s">
        <v>103</v>
      </c>
      <c r="C62" s="35" t="s">
        <v>104</v>
      </c>
      <c r="D62" s="88">
        <v>0</v>
      </c>
      <c r="E62" s="87">
        <v>15374.774</v>
      </c>
      <c r="F62" s="87">
        <f t="shared" si="9"/>
        <v>120429.27799999999</v>
      </c>
      <c r="G62" s="87">
        <v>13004</v>
      </c>
      <c r="H62" s="87">
        <v>148808.052</v>
      </c>
      <c r="I62" s="87"/>
      <c r="J62" s="87">
        <v>0</v>
      </c>
      <c r="K62" s="87">
        <v>5255</v>
      </c>
      <c r="L62" s="87">
        <f t="shared" si="10"/>
        <v>156647</v>
      </c>
      <c r="M62" s="87">
        <v>12252</v>
      </c>
      <c r="N62" s="87">
        <v>174154</v>
      </c>
      <c r="O62" s="95"/>
      <c r="P62" s="71">
        <f t="shared" si="11"/>
        <v>-0.17032645518402462</v>
      </c>
    </row>
    <row r="63" spans="1:16" ht="12.75" customHeight="1">
      <c r="A63" s="33"/>
      <c r="B63" s="34"/>
      <c r="C63" s="35"/>
      <c r="D63" s="88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95"/>
      <c r="P63" s="71"/>
    </row>
    <row r="64" spans="1:16" ht="16.5" customHeight="1">
      <c r="A64" s="33"/>
      <c r="B64" s="36" t="s">
        <v>589</v>
      </c>
      <c r="C64" s="35"/>
      <c r="D64" s="88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95"/>
      <c r="P64" s="71"/>
    </row>
    <row r="65" spans="1:16" ht="12.75" customHeight="1">
      <c r="A65" s="33" t="s">
        <v>26</v>
      </c>
      <c r="B65" s="34" t="s">
        <v>105</v>
      </c>
      <c r="C65" s="35" t="s">
        <v>106</v>
      </c>
      <c r="D65" s="88">
        <v>0</v>
      </c>
      <c r="E65" s="87">
        <v>0</v>
      </c>
      <c r="F65" s="87">
        <f>H65-(D65+E65+G65)</f>
        <v>-2050</v>
      </c>
      <c r="G65" s="87">
        <v>2050</v>
      </c>
      <c r="H65" s="87">
        <v>0</v>
      </c>
      <c r="I65" s="87"/>
      <c r="J65" s="87">
        <v>181</v>
      </c>
      <c r="K65" s="87">
        <v>29</v>
      </c>
      <c r="L65" s="87">
        <f>N65-(J65+K65+M65)</f>
        <v>2962</v>
      </c>
      <c r="M65" s="87">
        <v>735</v>
      </c>
      <c r="N65" s="87">
        <v>3907</v>
      </c>
      <c r="O65" s="95"/>
      <c r="P65" s="71">
        <f>IF(ISERROR((H65-N65)/H65),0,(H65-N65)/H65)</f>
        <v>0</v>
      </c>
    </row>
    <row r="66" spans="1:16" ht="12.75" customHeight="1">
      <c r="A66" s="33" t="s">
        <v>26</v>
      </c>
      <c r="B66" s="34" t="s">
        <v>107</v>
      </c>
      <c r="C66" s="35" t="s">
        <v>108</v>
      </c>
      <c r="D66" s="88">
        <v>1816.533</v>
      </c>
      <c r="E66" s="87">
        <v>2974.428</v>
      </c>
      <c r="F66" s="87">
        <f>H66-(D66+E66+G66)</f>
        <v>1887.5190000000002</v>
      </c>
      <c r="G66" s="87">
        <v>750</v>
      </c>
      <c r="H66" s="87">
        <v>7428.48</v>
      </c>
      <c r="I66" s="87"/>
      <c r="J66" s="87">
        <v>11</v>
      </c>
      <c r="K66" s="87">
        <v>-11829</v>
      </c>
      <c r="L66" s="87">
        <f>N66-(J66+K66+M66)</f>
        <v>14913</v>
      </c>
      <c r="M66" s="87">
        <v>2000</v>
      </c>
      <c r="N66" s="87">
        <v>5095</v>
      </c>
      <c r="O66" s="95"/>
      <c r="P66" s="71">
        <f>IF(ISERROR((H66-N66)/H66),0,(H66-N66)/H66)</f>
        <v>0.3141261738606013</v>
      </c>
    </row>
    <row r="67" spans="1:16" ht="12.75" customHeight="1">
      <c r="A67" s="33" t="s">
        <v>45</v>
      </c>
      <c r="B67" s="34" t="s">
        <v>109</v>
      </c>
      <c r="C67" s="35" t="s">
        <v>110</v>
      </c>
      <c r="D67" s="88">
        <v>0</v>
      </c>
      <c r="E67" s="87">
        <v>0</v>
      </c>
      <c r="F67" s="87">
        <f>H67-(D67+E67+G67)</f>
        <v>-4524</v>
      </c>
      <c r="G67" s="87">
        <v>4524</v>
      </c>
      <c r="H67" s="87">
        <v>0</v>
      </c>
      <c r="I67" s="87"/>
      <c r="J67" s="87">
        <v>0</v>
      </c>
      <c r="K67" s="87">
        <v>422</v>
      </c>
      <c r="L67" s="87">
        <f>N67-(J67+K67+M67)</f>
        <v>29204</v>
      </c>
      <c r="M67" s="87">
        <v>6216</v>
      </c>
      <c r="N67" s="87">
        <v>35842</v>
      </c>
      <c r="O67" s="95"/>
      <c r="P67" s="71">
        <f>IF(ISERROR((H67-N67)/H67),0,(H67-N67)/H67)</f>
        <v>0</v>
      </c>
    </row>
    <row r="68" spans="1:16" ht="12.75" customHeight="1">
      <c r="A68" s="33"/>
      <c r="B68" s="34"/>
      <c r="C68" s="35"/>
      <c r="D68" s="88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95"/>
      <c r="P68" s="71"/>
    </row>
    <row r="69" spans="1:16" ht="16.5" customHeight="1">
      <c r="A69" s="33">
        <f>COUNTIF(A11:A67,"A")+COUNTIF(A11:A67,"b")+COUNTIF(A11:A67,"c")</f>
        <v>45</v>
      </c>
      <c r="B69" s="30" t="s">
        <v>642</v>
      </c>
      <c r="C69" s="35"/>
      <c r="D69" s="88">
        <f>SUM(D65:D67,D55:D62,D48:D52,D37:D45,D26:D34,D14:D23,D11)</f>
        <v>1303936.824</v>
      </c>
      <c r="E69" s="87">
        <f>SUM(E65:E67,E55:E62,E48:E52,E37:E45,E26:E34,E14:E23,E11)</f>
        <v>1062038.8910000003</v>
      </c>
      <c r="F69" s="87">
        <f>SUM(F65:F67,F55:F62,F48:F52,F37:F45,F26:F34,F14:F23,F11)</f>
        <v>693215.2959999997</v>
      </c>
      <c r="G69" s="87">
        <f>SUM(G65:G67,G55:G62,G48:G52,G37:G45,G26:G34,G14:G23,G11)</f>
        <v>380613</v>
      </c>
      <c r="H69" s="87">
        <f>SUM(H65:H67,H55:H62,H48:H52,H37:H45,H26:H34,H14:H23,H11)</f>
        <v>3439804.011</v>
      </c>
      <c r="I69" s="87"/>
      <c r="J69" s="87">
        <f>SUM(J65:J67,J55:J62,J48:J52,J37:J45,J26:J34,J14:J23,J11)</f>
        <v>1316133</v>
      </c>
      <c r="K69" s="87">
        <f>SUM(K65:K67,K55:K62,K48:K52,K37:K45,K26:K34,K14:K23,K11)</f>
        <v>1004351</v>
      </c>
      <c r="L69" s="87">
        <f>SUM(L65:L67,L55:L62,L48:L52,L37:L45,L26:L34,L14:L23,L11)</f>
        <v>734428</v>
      </c>
      <c r="M69" s="87">
        <f>SUM(M65:M67,M55:M62,M48:M52,M37:M45,M26:M34,M14:M23,M11)</f>
        <v>519128</v>
      </c>
      <c r="N69" s="87">
        <f>SUM(N65:N67,N55:N62,N48:N52,N37:N45,N26:N34,N14:N23,N11)</f>
        <v>3559465</v>
      </c>
      <c r="O69" s="95"/>
      <c r="P69" s="71">
        <f>IF(ISERROR((H69-N69)/H69),0,(H69-N69)/H69)</f>
        <v>-0.0347871531684193</v>
      </c>
    </row>
    <row r="70" spans="1:16" ht="13.5" customHeight="1">
      <c r="A70" s="38"/>
      <c r="B70" s="39"/>
      <c r="C70" s="40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5"/>
      <c r="P70" s="72"/>
    </row>
    <row r="71" spans="1:16" ht="13.5" customHeight="1">
      <c r="A71" s="33"/>
      <c r="B71" s="48"/>
      <c r="C71" s="49"/>
      <c r="D71" s="88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95"/>
      <c r="P71" s="71"/>
    </row>
    <row r="72" spans="1:16" ht="16.5">
      <c r="A72" s="29"/>
      <c r="B72" s="30" t="s">
        <v>111</v>
      </c>
      <c r="C72" s="31"/>
      <c r="D72" s="88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95"/>
      <c r="P72" s="71"/>
    </row>
    <row r="73" spans="1:16" ht="16.5" customHeight="1">
      <c r="A73" s="29"/>
      <c r="B73" s="30"/>
      <c r="C73" s="31"/>
      <c r="D73" s="88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95"/>
      <c r="P73" s="71"/>
    </row>
    <row r="74" spans="1:182" ht="16.5" customHeight="1">
      <c r="A74" s="33"/>
      <c r="B74" s="36" t="s">
        <v>590</v>
      </c>
      <c r="C74" s="35"/>
      <c r="D74" s="88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95"/>
      <c r="P74" s="71"/>
      <c r="FZ74" s="42"/>
    </row>
    <row r="75" spans="1:16" ht="12.75" customHeight="1">
      <c r="A75" s="33" t="s">
        <v>26</v>
      </c>
      <c r="B75" s="34" t="s">
        <v>112</v>
      </c>
      <c r="C75" s="35" t="s">
        <v>113</v>
      </c>
      <c r="D75" s="88">
        <v>1056.267</v>
      </c>
      <c r="E75" s="87">
        <v>2866.968</v>
      </c>
      <c r="F75" s="87">
        <f>H75-(D75+E75+G75)</f>
        <v>12224.291000000001</v>
      </c>
      <c r="G75" s="87">
        <v>750</v>
      </c>
      <c r="H75" s="87">
        <v>16897.526</v>
      </c>
      <c r="I75" s="87"/>
      <c r="J75" s="87">
        <v>969</v>
      </c>
      <c r="K75" s="87">
        <v>5659</v>
      </c>
      <c r="L75" s="87">
        <f>N75-(J75+K75+M75)</f>
        <v>7414</v>
      </c>
      <c r="M75" s="87">
        <v>1010</v>
      </c>
      <c r="N75" s="87">
        <v>15052</v>
      </c>
      <c r="O75" s="95"/>
      <c r="P75" s="71">
        <f>(H75-N75)/H75</f>
        <v>0.109218710478682</v>
      </c>
    </row>
    <row r="76" spans="1:16" ht="12.75" customHeight="1">
      <c r="A76" s="33" t="s">
        <v>26</v>
      </c>
      <c r="B76" s="34" t="s">
        <v>114</v>
      </c>
      <c r="C76" s="35" t="s">
        <v>115</v>
      </c>
      <c r="D76" s="88">
        <v>905.215</v>
      </c>
      <c r="E76" s="87">
        <v>9762.92</v>
      </c>
      <c r="F76" s="87">
        <f>H76-(D76+E76+G76)</f>
        <v>31195.502999999997</v>
      </c>
      <c r="G76" s="87">
        <v>1485</v>
      </c>
      <c r="H76" s="87">
        <v>43348.638</v>
      </c>
      <c r="I76" s="87"/>
      <c r="J76" s="87">
        <v>1084</v>
      </c>
      <c r="K76" s="87">
        <v>7879</v>
      </c>
      <c r="L76" s="87">
        <f>N76-(J76+K76+M76)</f>
        <v>16633</v>
      </c>
      <c r="M76" s="87">
        <v>3047</v>
      </c>
      <c r="N76" s="87">
        <v>28643</v>
      </c>
      <c r="O76" s="95"/>
      <c r="P76" s="71">
        <f aca="true" t="shared" si="12" ref="P76:P135">(H76-N76)/H76</f>
        <v>0.33924106219900146</v>
      </c>
    </row>
    <row r="77" spans="1:16" ht="12.75" customHeight="1">
      <c r="A77" s="33" t="s">
        <v>26</v>
      </c>
      <c r="B77" s="34" t="s">
        <v>116</v>
      </c>
      <c r="C77" s="35" t="s">
        <v>117</v>
      </c>
      <c r="D77" s="88">
        <v>5642.061</v>
      </c>
      <c r="E77" s="87">
        <v>2108.651</v>
      </c>
      <c r="F77" s="87">
        <f>H77-(D77+E77+G77)</f>
        <v>11784.521</v>
      </c>
      <c r="G77" s="87">
        <v>1735</v>
      </c>
      <c r="H77" s="87">
        <v>21270.233</v>
      </c>
      <c r="I77" s="87"/>
      <c r="J77" s="87">
        <v>2005</v>
      </c>
      <c r="K77" s="87">
        <v>2730</v>
      </c>
      <c r="L77" s="87">
        <f>N77-(J77+K77+M77)</f>
        <v>-677</v>
      </c>
      <c r="M77" s="87">
        <v>735</v>
      </c>
      <c r="N77" s="87">
        <v>4793</v>
      </c>
      <c r="O77" s="95"/>
      <c r="P77" s="71">
        <f t="shared" si="12"/>
        <v>0.7746616127806404</v>
      </c>
    </row>
    <row r="78" spans="1:16" ht="12.75" customHeight="1">
      <c r="A78" s="33" t="s">
        <v>45</v>
      </c>
      <c r="B78" s="34" t="s">
        <v>118</v>
      </c>
      <c r="C78" s="35" t="s">
        <v>119</v>
      </c>
      <c r="D78" s="88">
        <v>0</v>
      </c>
      <c r="E78" s="87">
        <v>0</v>
      </c>
      <c r="F78" s="87">
        <f>H78-(D78+E78+G78)</f>
        <v>4969.805</v>
      </c>
      <c r="G78" s="87">
        <v>1735</v>
      </c>
      <c r="H78" s="87">
        <v>6704.805</v>
      </c>
      <c r="I78" s="87"/>
      <c r="J78" s="87">
        <v>0</v>
      </c>
      <c r="K78" s="87">
        <v>0</v>
      </c>
      <c r="L78" s="87">
        <f>N78-(J78+K78+M78)</f>
        <v>-745</v>
      </c>
      <c r="M78" s="87">
        <v>1235</v>
      </c>
      <c r="N78" s="87">
        <v>490</v>
      </c>
      <c r="O78" s="95"/>
      <c r="P78" s="71">
        <f t="shared" si="12"/>
        <v>0.9269180833745352</v>
      </c>
    </row>
    <row r="79" spans="1:16" ht="12.75" customHeight="1">
      <c r="A79" s="33"/>
      <c r="B79" s="37"/>
      <c r="C79" s="35"/>
      <c r="D79" s="88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95"/>
      <c r="P79" s="71"/>
    </row>
    <row r="80" spans="1:16" ht="16.5" customHeight="1">
      <c r="A80" s="33"/>
      <c r="B80" s="36" t="s">
        <v>591</v>
      </c>
      <c r="C80" s="35"/>
      <c r="D80" s="88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95"/>
      <c r="P80" s="71"/>
    </row>
    <row r="81" spans="1:16" ht="12.75" customHeight="1">
      <c r="A81" s="33" t="s">
        <v>26</v>
      </c>
      <c r="B81" s="34" t="s">
        <v>120</v>
      </c>
      <c r="C81" s="35" t="s">
        <v>121</v>
      </c>
      <c r="D81" s="88">
        <v>320.643</v>
      </c>
      <c r="E81" s="87">
        <v>3584.094</v>
      </c>
      <c r="F81" s="87">
        <f>H81-(D81+E81+G81)</f>
        <v>2029.5950000000003</v>
      </c>
      <c r="G81" s="87">
        <v>2300</v>
      </c>
      <c r="H81" s="87">
        <v>8234.332</v>
      </c>
      <c r="I81" s="87"/>
      <c r="J81" s="87">
        <v>2597</v>
      </c>
      <c r="K81" s="87">
        <v>2465</v>
      </c>
      <c r="L81" s="87">
        <f>N81-(J81+K81+M81)</f>
        <v>2913</v>
      </c>
      <c r="M81" s="87">
        <v>1235</v>
      </c>
      <c r="N81" s="87">
        <v>9210</v>
      </c>
      <c r="O81" s="95"/>
      <c r="P81" s="71">
        <f t="shared" si="12"/>
        <v>-0.11848781419063496</v>
      </c>
    </row>
    <row r="82" spans="1:16" ht="12.75" customHeight="1">
      <c r="A82" s="33" t="s">
        <v>26</v>
      </c>
      <c r="B82" s="34" t="s">
        <v>122</v>
      </c>
      <c r="C82" s="35" t="s">
        <v>123</v>
      </c>
      <c r="D82" s="88">
        <v>86006.636</v>
      </c>
      <c r="E82" s="87">
        <v>327717.125</v>
      </c>
      <c r="F82" s="87">
        <f>H82-(D82+E82+G82)</f>
        <v>37979.63600000006</v>
      </c>
      <c r="G82" s="87">
        <v>197337</v>
      </c>
      <c r="H82" s="87">
        <v>649040.397</v>
      </c>
      <c r="I82" s="87"/>
      <c r="J82" s="87">
        <v>69226</v>
      </c>
      <c r="K82" s="87">
        <v>303362</v>
      </c>
      <c r="L82" s="87">
        <f>N82-(J82+K82+M82)</f>
        <v>-46682</v>
      </c>
      <c r="M82" s="87">
        <v>198700</v>
      </c>
      <c r="N82" s="87">
        <v>524606</v>
      </c>
      <c r="O82" s="95"/>
      <c r="P82" s="71">
        <f t="shared" si="12"/>
        <v>0.19172057328813694</v>
      </c>
    </row>
    <row r="83" spans="1:16" ht="12.75" customHeight="1">
      <c r="A83" s="33" t="s">
        <v>26</v>
      </c>
      <c r="B83" s="34" t="s">
        <v>124</v>
      </c>
      <c r="C83" s="35" t="s">
        <v>125</v>
      </c>
      <c r="D83" s="88">
        <v>2718.618</v>
      </c>
      <c r="E83" s="87">
        <v>13229.295</v>
      </c>
      <c r="F83" s="87">
        <f>H83-(D83+E83+G83)</f>
        <v>24597.479</v>
      </c>
      <c r="G83" s="87">
        <v>3485</v>
      </c>
      <c r="H83" s="87">
        <v>44030.392</v>
      </c>
      <c r="I83" s="87"/>
      <c r="J83" s="87">
        <v>2197</v>
      </c>
      <c r="K83" s="87">
        <v>11294</v>
      </c>
      <c r="L83" s="87">
        <f>N83-(J83+K83+M83)</f>
        <v>13526</v>
      </c>
      <c r="M83" s="87">
        <v>1985</v>
      </c>
      <c r="N83" s="87">
        <v>29002</v>
      </c>
      <c r="O83" s="95"/>
      <c r="P83" s="71">
        <f t="shared" si="12"/>
        <v>0.3413186055668094</v>
      </c>
    </row>
    <row r="84" spans="1:16" ht="12.75" customHeight="1">
      <c r="A84" s="33" t="s">
        <v>45</v>
      </c>
      <c r="B84" s="34" t="s">
        <v>126</v>
      </c>
      <c r="C84" s="35" t="s">
        <v>127</v>
      </c>
      <c r="D84" s="88">
        <v>0</v>
      </c>
      <c r="E84" s="87">
        <v>0</v>
      </c>
      <c r="F84" s="87">
        <f>H84-(D84+E84+G84)</f>
        <v>60082.104</v>
      </c>
      <c r="G84" s="87">
        <v>1485</v>
      </c>
      <c r="H84" s="87">
        <v>61567.104</v>
      </c>
      <c r="I84" s="87"/>
      <c r="J84" s="87">
        <v>0</v>
      </c>
      <c r="K84" s="87">
        <v>0</v>
      </c>
      <c r="L84" s="87">
        <f>N84-(J84+K84+M84)</f>
        <v>43718</v>
      </c>
      <c r="M84" s="87">
        <v>1235</v>
      </c>
      <c r="N84" s="87">
        <v>44953</v>
      </c>
      <c r="O84" s="95"/>
      <c r="P84" s="71">
        <f t="shared" si="12"/>
        <v>0.26985358934537507</v>
      </c>
    </row>
    <row r="85" spans="1:16" ht="12.75" customHeight="1">
      <c r="A85" s="33"/>
      <c r="B85" s="34"/>
      <c r="C85" s="35"/>
      <c r="D85" s="88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95"/>
      <c r="P85" s="71"/>
    </row>
    <row r="86" spans="1:16" ht="16.5" customHeight="1">
      <c r="A86" s="33"/>
      <c r="B86" s="36" t="s">
        <v>592</v>
      </c>
      <c r="C86" s="35"/>
      <c r="D86" s="88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95"/>
      <c r="P86" s="71"/>
    </row>
    <row r="87" spans="1:16" ht="12.75" customHeight="1">
      <c r="A87" s="33" t="s">
        <v>26</v>
      </c>
      <c r="B87" s="34" t="s">
        <v>128</v>
      </c>
      <c r="C87" s="35" t="s">
        <v>129</v>
      </c>
      <c r="D87" s="88">
        <v>0</v>
      </c>
      <c r="E87" s="87">
        <v>272.313</v>
      </c>
      <c r="F87" s="87">
        <f>H87-(D87+E87+G87)</f>
        <v>20914.65</v>
      </c>
      <c r="G87" s="87">
        <v>3485</v>
      </c>
      <c r="H87" s="87">
        <v>24671.963</v>
      </c>
      <c r="I87" s="87"/>
      <c r="J87" s="87">
        <v>530</v>
      </c>
      <c r="K87" s="87">
        <v>3354</v>
      </c>
      <c r="L87" s="87">
        <f>N87-(J87+K87+M87)</f>
        <v>14547</v>
      </c>
      <c r="M87" s="87">
        <v>1985</v>
      </c>
      <c r="N87" s="87">
        <v>20416</v>
      </c>
      <c r="O87" s="95"/>
      <c r="P87" s="71">
        <f t="shared" si="12"/>
        <v>0.1725020015634751</v>
      </c>
    </row>
    <row r="88" spans="1:16" ht="12.75" customHeight="1">
      <c r="A88" s="33" t="s">
        <v>26</v>
      </c>
      <c r="B88" s="34" t="s">
        <v>130</v>
      </c>
      <c r="C88" s="35" t="s">
        <v>131</v>
      </c>
      <c r="D88" s="88">
        <v>0</v>
      </c>
      <c r="E88" s="87">
        <v>0</v>
      </c>
      <c r="F88" s="87">
        <f aca="true" t="shared" si="13" ref="F88:F107">H88-(D88+E88+G88)</f>
        <v>-1553</v>
      </c>
      <c r="G88" s="87">
        <v>1553</v>
      </c>
      <c r="H88" s="87">
        <v>0</v>
      </c>
      <c r="I88" s="87"/>
      <c r="J88" s="87">
        <v>170</v>
      </c>
      <c r="K88" s="87">
        <v>1685</v>
      </c>
      <c r="L88" s="87">
        <f aca="true" t="shared" si="14" ref="L88:L107">N88-(J88+K88+M88)</f>
        <v>7000</v>
      </c>
      <c r="M88" s="87">
        <v>735</v>
      </c>
      <c r="N88" s="87">
        <v>9590</v>
      </c>
      <c r="O88" s="95"/>
      <c r="P88" s="71"/>
    </row>
    <row r="89" spans="1:16" ht="12.75" customHeight="1">
      <c r="A89" s="33" t="s">
        <v>26</v>
      </c>
      <c r="B89" s="34" t="s">
        <v>132</v>
      </c>
      <c r="C89" s="35" t="s">
        <v>133</v>
      </c>
      <c r="D89" s="88">
        <v>-396.14</v>
      </c>
      <c r="E89" s="87">
        <v>87.519</v>
      </c>
      <c r="F89" s="87">
        <f t="shared" si="13"/>
        <v>-1539.271</v>
      </c>
      <c r="G89" s="87">
        <v>1485</v>
      </c>
      <c r="H89" s="87">
        <v>-362.892</v>
      </c>
      <c r="I89" s="87"/>
      <c r="J89" s="87">
        <v>840</v>
      </c>
      <c r="K89" s="87">
        <v>4708</v>
      </c>
      <c r="L89" s="87">
        <f t="shared" si="14"/>
        <v>33439</v>
      </c>
      <c r="M89" s="87">
        <v>985</v>
      </c>
      <c r="N89" s="87">
        <v>39972</v>
      </c>
      <c r="O89" s="95"/>
      <c r="P89" s="71">
        <f t="shared" si="12"/>
        <v>111.14847392612678</v>
      </c>
    </row>
    <row r="90" spans="1:16" ht="12.75" customHeight="1">
      <c r="A90" s="33" t="s">
        <v>26</v>
      </c>
      <c r="B90" s="34" t="s">
        <v>134</v>
      </c>
      <c r="C90" s="35" t="s">
        <v>135</v>
      </c>
      <c r="D90" s="88">
        <v>27622.588</v>
      </c>
      <c r="E90" s="87">
        <v>92765.413</v>
      </c>
      <c r="F90" s="87">
        <f t="shared" si="13"/>
        <v>42401.40000000001</v>
      </c>
      <c r="G90" s="87">
        <v>1945</v>
      </c>
      <c r="H90" s="87">
        <v>164734.401</v>
      </c>
      <c r="I90" s="87"/>
      <c r="J90" s="87">
        <v>26965</v>
      </c>
      <c r="K90" s="87">
        <v>72554</v>
      </c>
      <c r="L90" s="87">
        <f t="shared" si="14"/>
        <v>106529</v>
      </c>
      <c r="M90" s="87">
        <v>1235</v>
      </c>
      <c r="N90" s="87">
        <v>207283</v>
      </c>
      <c r="O90" s="95"/>
      <c r="P90" s="71">
        <f t="shared" si="12"/>
        <v>-0.25828605768870333</v>
      </c>
    </row>
    <row r="91" spans="1:16" ht="12.75" customHeight="1">
      <c r="A91" s="33" t="s">
        <v>26</v>
      </c>
      <c r="B91" s="34" t="s">
        <v>136</v>
      </c>
      <c r="C91" s="35" t="s">
        <v>137</v>
      </c>
      <c r="D91" s="88">
        <v>0</v>
      </c>
      <c r="E91" s="87">
        <v>8998.564</v>
      </c>
      <c r="F91" s="87">
        <f t="shared" si="13"/>
        <v>-2235</v>
      </c>
      <c r="G91" s="87">
        <v>2235</v>
      </c>
      <c r="H91" s="87">
        <v>8998.564</v>
      </c>
      <c r="I91" s="87"/>
      <c r="J91" s="87">
        <v>1818</v>
      </c>
      <c r="K91" s="87">
        <v>11072</v>
      </c>
      <c r="L91" s="87">
        <f t="shared" si="14"/>
        <v>14810</v>
      </c>
      <c r="M91" s="87">
        <v>1860</v>
      </c>
      <c r="N91" s="87">
        <v>29560</v>
      </c>
      <c r="O91" s="95"/>
      <c r="P91" s="71">
        <f t="shared" si="12"/>
        <v>-2.2849685794311183</v>
      </c>
    </row>
    <row r="92" spans="1:16" ht="12.75" customHeight="1">
      <c r="A92" s="33" t="s">
        <v>45</v>
      </c>
      <c r="B92" s="34" t="s">
        <v>138</v>
      </c>
      <c r="C92" s="35" t="s">
        <v>139</v>
      </c>
      <c r="D92" s="88">
        <v>0</v>
      </c>
      <c r="E92" s="87">
        <v>0</v>
      </c>
      <c r="F92" s="87">
        <f t="shared" si="13"/>
        <v>37737.943</v>
      </c>
      <c r="G92" s="87">
        <v>750</v>
      </c>
      <c r="H92" s="87">
        <v>38487.943</v>
      </c>
      <c r="I92" s="87"/>
      <c r="J92" s="87">
        <v>0</v>
      </c>
      <c r="K92" s="87">
        <v>0</v>
      </c>
      <c r="L92" s="87">
        <f t="shared" si="14"/>
        <v>30831</v>
      </c>
      <c r="M92" s="87">
        <v>1235</v>
      </c>
      <c r="N92" s="87">
        <v>32066</v>
      </c>
      <c r="O92" s="95"/>
      <c r="P92" s="71">
        <f t="shared" si="12"/>
        <v>0.16685596837430358</v>
      </c>
    </row>
    <row r="93" spans="1:16" ht="12.75" customHeight="1">
      <c r="A93" s="33"/>
      <c r="B93" s="37"/>
      <c r="C93" s="35"/>
      <c r="D93" s="88" t="s">
        <v>22</v>
      </c>
      <c r="E93" s="87" t="s">
        <v>22</v>
      </c>
      <c r="F93" s="87" t="s">
        <v>22</v>
      </c>
      <c r="G93" s="87" t="s">
        <v>22</v>
      </c>
      <c r="H93" s="87" t="s">
        <v>22</v>
      </c>
      <c r="I93" s="87" t="s">
        <v>22</v>
      </c>
      <c r="J93" s="87" t="s">
        <v>22</v>
      </c>
      <c r="K93" s="87" t="s">
        <v>22</v>
      </c>
      <c r="L93" s="87" t="s">
        <v>22</v>
      </c>
      <c r="M93" s="87" t="s">
        <v>22</v>
      </c>
      <c r="N93" s="87" t="s">
        <v>22</v>
      </c>
      <c r="O93" s="95"/>
      <c r="P93" s="71"/>
    </row>
    <row r="94" spans="1:16" ht="16.5" customHeight="1">
      <c r="A94" s="33"/>
      <c r="B94" s="36" t="s">
        <v>593</v>
      </c>
      <c r="C94" s="35"/>
      <c r="D94" s="88" t="s">
        <v>22</v>
      </c>
      <c r="E94" s="87" t="s">
        <v>22</v>
      </c>
      <c r="F94" s="87" t="s">
        <v>22</v>
      </c>
      <c r="G94" s="87" t="s">
        <v>22</v>
      </c>
      <c r="H94" s="87" t="s">
        <v>22</v>
      </c>
      <c r="I94" s="87" t="s">
        <v>22</v>
      </c>
      <c r="J94" s="87" t="s">
        <v>22</v>
      </c>
      <c r="K94" s="87" t="s">
        <v>22</v>
      </c>
      <c r="L94" s="87" t="s">
        <v>22</v>
      </c>
      <c r="M94" s="87" t="s">
        <v>22</v>
      </c>
      <c r="N94" s="87" t="s">
        <v>22</v>
      </c>
      <c r="O94" s="95"/>
      <c r="P94" s="71"/>
    </row>
    <row r="95" spans="1:16" ht="12.75" customHeight="1">
      <c r="A95" s="33" t="s">
        <v>26</v>
      </c>
      <c r="B95" s="34" t="s">
        <v>140</v>
      </c>
      <c r="C95" s="35" t="s">
        <v>141</v>
      </c>
      <c r="D95" s="88">
        <v>8591.25</v>
      </c>
      <c r="E95" s="87">
        <v>22532.219</v>
      </c>
      <c r="F95" s="87">
        <f t="shared" si="13"/>
        <v>48665.92600000001</v>
      </c>
      <c r="G95" s="87">
        <v>1485</v>
      </c>
      <c r="H95" s="87">
        <v>81274.395</v>
      </c>
      <c r="I95" s="87"/>
      <c r="J95" s="87">
        <v>3214</v>
      </c>
      <c r="K95" s="87">
        <v>9410</v>
      </c>
      <c r="L95" s="87">
        <f t="shared" si="14"/>
        <v>49581</v>
      </c>
      <c r="M95" s="87">
        <v>1235</v>
      </c>
      <c r="N95" s="87">
        <v>63440</v>
      </c>
      <c r="O95" s="95"/>
      <c r="P95" s="71">
        <f t="shared" si="12"/>
        <v>0.21943436183068485</v>
      </c>
    </row>
    <row r="96" spans="1:16" ht="12.75" customHeight="1">
      <c r="A96" s="33" t="s">
        <v>26</v>
      </c>
      <c r="B96" s="34" t="s">
        <v>142</v>
      </c>
      <c r="C96" s="35" t="s">
        <v>143</v>
      </c>
      <c r="D96" s="88">
        <v>15529.738</v>
      </c>
      <c r="E96" s="87">
        <v>47405.035</v>
      </c>
      <c r="F96" s="87">
        <f t="shared" si="13"/>
        <v>49212.678</v>
      </c>
      <c r="G96" s="87">
        <v>1250</v>
      </c>
      <c r="H96" s="87">
        <v>113397.451</v>
      </c>
      <c r="I96" s="87"/>
      <c r="J96" s="87">
        <v>7832</v>
      </c>
      <c r="K96" s="87">
        <v>24360</v>
      </c>
      <c r="L96" s="87">
        <f t="shared" si="14"/>
        <v>22668</v>
      </c>
      <c r="M96" s="87">
        <v>1235</v>
      </c>
      <c r="N96" s="87">
        <v>56095</v>
      </c>
      <c r="O96" s="95"/>
      <c r="P96" s="71">
        <f t="shared" si="12"/>
        <v>0.5053239776968179</v>
      </c>
    </row>
    <row r="97" spans="1:16" ht="12.75" customHeight="1">
      <c r="A97" s="33" t="s">
        <v>26</v>
      </c>
      <c r="B97" s="34" t="s">
        <v>144</v>
      </c>
      <c r="C97" s="35" t="s">
        <v>145</v>
      </c>
      <c r="D97" s="88">
        <v>5.115</v>
      </c>
      <c r="E97" s="87">
        <v>14587.494</v>
      </c>
      <c r="F97" s="87">
        <f t="shared" si="13"/>
        <v>25450.369000000002</v>
      </c>
      <c r="G97" s="87">
        <v>1485</v>
      </c>
      <c r="H97" s="87">
        <v>41527.978</v>
      </c>
      <c r="I97" s="87"/>
      <c r="J97" s="87">
        <v>3835</v>
      </c>
      <c r="K97" s="87">
        <v>14640</v>
      </c>
      <c r="L97" s="87">
        <f t="shared" si="14"/>
        <v>3420</v>
      </c>
      <c r="M97" s="87">
        <v>1235</v>
      </c>
      <c r="N97" s="87">
        <v>23130</v>
      </c>
      <c r="O97" s="95"/>
      <c r="P97" s="71">
        <f t="shared" si="12"/>
        <v>0.44302609676782245</v>
      </c>
    </row>
    <row r="98" spans="1:16" ht="12.75" customHeight="1">
      <c r="A98" s="33" t="s">
        <v>26</v>
      </c>
      <c r="B98" s="34" t="s">
        <v>146</v>
      </c>
      <c r="C98" s="35" t="s">
        <v>147</v>
      </c>
      <c r="D98" s="88">
        <v>75648.96</v>
      </c>
      <c r="E98" s="87">
        <v>56483.547</v>
      </c>
      <c r="F98" s="87">
        <f t="shared" si="13"/>
        <v>71692.17899999997</v>
      </c>
      <c r="G98" s="87">
        <v>14839</v>
      </c>
      <c r="H98" s="87">
        <v>218663.686</v>
      </c>
      <c r="I98" s="87"/>
      <c r="J98" s="87">
        <v>30164</v>
      </c>
      <c r="K98" s="87">
        <v>49513</v>
      </c>
      <c r="L98" s="87">
        <f t="shared" si="14"/>
        <v>55619</v>
      </c>
      <c r="M98" s="87">
        <v>6204</v>
      </c>
      <c r="N98" s="87">
        <v>141500</v>
      </c>
      <c r="O98" s="95"/>
      <c r="P98" s="71">
        <f t="shared" si="12"/>
        <v>0.3528875206100751</v>
      </c>
    </row>
    <row r="99" spans="1:16" ht="12.75" customHeight="1">
      <c r="A99" s="33" t="s">
        <v>26</v>
      </c>
      <c r="B99" s="34" t="s">
        <v>148</v>
      </c>
      <c r="C99" s="35" t="s">
        <v>149</v>
      </c>
      <c r="D99" s="88">
        <v>588.751</v>
      </c>
      <c r="E99" s="87">
        <v>4705.765</v>
      </c>
      <c r="F99" s="87">
        <f t="shared" si="13"/>
        <v>16972.485</v>
      </c>
      <c r="G99" s="87">
        <v>3755</v>
      </c>
      <c r="H99" s="87">
        <v>26022.001</v>
      </c>
      <c r="I99" s="87"/>
      <c r="J99" s="87">
        <v>543</v>
      </c>
      <c r="K99" s="87">
        <v>3660</v>
      </c>
      <c r="L99" s="87">
        <f t="shared" si="14"/>
        <v>10079</v>
      </c>
      <c r="M99" s="87">
        <v>1985</v>
      </c>
      <c r="N99" s="87">
        <v>16267</v>
      </c>
      <c r="O99" s="95"/>
      <c r="P99" s="71">
        <f t="shared" si="12"/>
        <v>0.37487512970274656</v>
      </c>
    </row>
    <row r="100" spans="1:16" ht="12.75" customHeight="1">
      <c r="A100" s="33" t="s">
        <v>45</v>
      </c>
      <c r="B100" s="34" t="s">
        <v>150</v>
      </c>
      <c r="C100" s="35" t="s">
        <v>151</v>
      </c>
      <c r="D100" s="88">
        <v>0</v>
      </c>
      <c r="E100" s="87">
        <v>0</v>
      </c>
      <c r="F100" s="87">
        <f t="shared" si="13"/>
        <v>-750</v>
      </c>
      <c r="G100" s="87">
        <v>750</v>
      </c>
      <c r="H100" s="87">
        <v>0</v>
      </c>
      <c r="I100" s="87"/>
      <c r="J100" s="87">
        <v>0</v>
      </c>
      <c r="K100" s="87">
        <v>0</v>
      </c>
      <c r="L100" s="87">
        <f t="shared" si="14"/>
        <v>-955</v>
      </c>
      <c r="M100" s="87">
        <v>1235</v>
      </c>
      <c r="N100" s="87">
        <v>280</v>
      </c>
      <c r="O100" s="95"/>
      <c r="P100" s="71"/>
    </row>
    <row r="101" spans="1:16" ht="12.75" customHeight="1">
      <c r="A101" s="33"/>
      <c r="B101" s="37"/>
      <c r="C101" s="35"/>
      <c r="D101" s="88" t="s">
        <v>22</v>
      </c>
      <c r="E101" s="87" t="s">
        <v>22</v>
      </c>
      <c r="F101" s="87" t="s">
        <v>22</v>
      </c>
      <c r="G101" s="87" t="s">
        <v>22</v>
      </c>
      <c r="H101" s="87" t="s">
        <v>22</v>
      </c>
      <c r="I101" s="87" t="s">
        <v>22</v>
      </c>
      <c r="J101" s="87" t="s">
        <v>22</v>
      </c>
      <c r="K101" s="87" t="s">
        <v>22</v>
      </c>
      <c r="L101" s="87" t="s">
        <v>22</v>
      </c>
      <c r="M101" s="87" t="s">
        <v>22</v>
      </c>
      <c r="N101" s="87" t="s">
        <v>22</v>
      </c>
      <c r="O101" s="95"/>
      <c r="P101" s="71"/>
    </row>
    <row r="102" spans="1:16" ht="16.5" customHeight="1">
      <c r="A102" s="33"/>
      <c r="B102" s="36" t="s">
        <v>594</v>
      </c>
      <c r="C102" s="35"/>
      <c r="D102" s="88" t="s">
        <v>22</v>
      </c>
      <c r="E102" s="87" t="s">
        <v>22</v>
      </c>
      <c r="F102" s="87" t="s">
        <v>654</v>
      </c>
      <c r="G102" s="87" t="s">
        <v>22</v>
      </c>
      <c r="H102" s="87" t="s">
        <v>22</v>
      </c>
      <c r="I102" s="87"/>
      <c r="J102" s="87" t="s">
        <v>22</v>
      </c>
      <c r="K102" s="87" t="s">
        <v>22</v>
      </c>
      <c r="L102" s="87" t="s">
        <v>22</v>
      </c>
      <c r="M102" s="87" t="s">
        <v>22</v>
      </c>
      <c r="N102" s="87" t="s">
        <v>22</v>
      </c>
      <c r="O102" s="95"/>
      <c r="P102" s="71"/>
    </row>
    <row r="103" spans="1:16" ht="12.75" customHeight="1">
      <c r="A103" s="33" t="s">
        <v>26</v>
      </c>
      <c r="B103" s="34" t="s">
        <v>152</v>
      </c>
      <c r="C103" s="35" t="s">
        <v>153</v>
      </c>
      <c r="D103" s="88">
        <v>0</v>
      </c>
      <c r="E103" s="87">
        <v>0</v>
      </c>
      <c r="F103" s="87">
        <f t="shared" si="13"/>
        <v>-1485</v>
      </c>
      <c r="G103" s="87">
        <v>1485</v>
      </c>
      <c r="H103" s="87">
        <v>0</v>
      </c>
      <c r="I103" s="87"/>
      <c r="J103" s="87">
        <v>9765</v>
      </c>
      <c r="K103" s="87">
        <v>37527</v>
      </c>
      <c r="L103" s="87">
        <f t="shared" si="14"/>
        <v>31557</v>
      </c>
      <c r="M103" s="87">
        <v>789</v>
      </c>
      <c r="N103" s="87">
        <v>79638</v>
      </c>
      <c r="O103" s="95"/>
      <c r="P103" s="71"/>
    </row>
    <row r="104" spans="1:16" ht="12.75" customHeight="1">
      <c r="A104" s="33" t="s">
        <v>26</v>
      </c>
      <c r="B104" s="34" t="s">
        <v>154</v>
      </c>
      <c r="C104" s="35" t="s">
        <v>155</v>
      </c>
      <c r="D104" s="88">
        <v>10517.258</v>
      </c>
      <c r="E104" s="87">
        <v>61215.151</v>
      </c>
      <c r="F104" s="87">
        <f t="shared" si="13"/>
        <v>41501.232</v>
      </c>
      <c r="G104" s="87">
        <v>4550</v>
      </c>
      <c r="H104" s="87">
        <v>117783.641</v>
      </c>
      <c r="I104" s="87"/>
      <c r="J104" s="87">
        <v>4274</v>
      </c>
      <c r="K104" s="87">
        <v>14136</v>
      </c>
      <c r="L104" s="87">
        <f t="shared" si="14"/>
        <v>28062</v>
      </c>
      <c r="M104" s="87">
        <v>735</v>
      </c>
      <c r="N104" s="87">
        <v>47207</v>
      </c>
      <c r="O104" s="95"/>
      <c r="P104" s="71">
        <f t="shared" si="12"/>
        <v>0.5992058014236459</v>
      </c>
    </row>
    <row r="105" spans="1:16" ht="12.75" customHeight="1">
      <c r="A105" s="33" t="s">
        <v>26</v>
      </c>
      <c r="B105" s="34" t="s">
        <v>156</v>
      </c>
      <c r="C105" s="35" t="s">
        <v>157</v>
      </c>
      <c r="D105" s="88">
        <v>25579.327</v>
      </c>
      <c r="E105" s="87">
        <v>66937.267</v>
      </c>
      <c r="F105" s="87">
        <f t="shared" si="13"/>
        <v>32333.842999999993</v>
      </c>
      <c r="G105" s="87">
        <v>2069</v>
      </c>
      <c r="H105" s="87">
        <v>126919.437</v>
      </c>
      <c r="I105" s="87"/>
      <c r="J105" s="87">
        <v>18844</v>
      </c>
      <c r="K105" s="87">
        <v>66390</v>
      </c>
      <c r="L105" s="87">
        <f t="shared" si="14"/>
        <v>35808</v>
      </c>
      <c r="M105" s="87">
        <v>1548</v>
      </c>
      <c r="N105" s="87">
        <v>122590</v>
      </c>
      <c r="O105" s="95"/>
      <c r="P105" s="71">
        <f t="shared" si="12"/>
        <v>0.034111694018939</v>
      </c>
    </row>
    <row r="106" spans="1:16" ht="12.75" customHeight="1">
      <c r="A106" s="33" t="s">
        <v>26</v>
      </c>
      <c r="B106" s="34" t="s">
        <v>158</v>
      </c>
      <c r="C106" s="35" t="s">
        <v>159</v>
      </c>
      <c r="D106" s="88">
        <v>2298.812</v>
      </c>
      <c r="E106" s="87">
        <v>3841.545</v>
      </c>
      <c r="F106" s="87">
        <f t="shared" si="13"/>
        <v>36307.791</v>
      </c>
      <c r="G106" s="87">
        <v>1485</v>
      </c>
      <c r="H106" s="87">
        <v>43933.148</v>
      </c>
      <c r="I106" s="87"/>
      <c r="J106" s="87">
        <v>981</v>
      </c>
      <c r="K106" s="87">
        <v>6020</v>
      </c>
      <c r="L106" s="87">
        <f t="shared" si="14"/>
        <v>14115</v>
      </c>
      <c r="M106" s="87">
        <v>1235</v>
      </c>
      <c r="N106" s="87">
        <v>22351</v>
      </c>
      <c r="O106" s="95"/>
      <c r="P106" s="71">
        <f t="shared" si="12"/>
        <v>0.4912497506438646</v>
      </c>
    </row>
    <row r="107" spans="1:16" ht="12.75" customHeight="1">
      <c r="A107" s="33" t="s">
        <v>45</v>
      </c>
      <c r="B107" s="34" t="s">
        <v>160</v>
      </c>
      <c r="C107" s="35" t="s">
        <v>161</v>
      </c>
      <c r="D107" s="88">
        <v>0</v>
      </c>
      <c r="E107" s="87">
        <v>0</v>
      </c>
      <c r="F107" s="87">
        <f t="shared" si="13"/>
        <v>50965.096</v>
      </c>
      <c r="G107" s="87">
        <v>1485</v>
      </c>
      <c r="H107" s="87">
        <v>52450.096</v>
      </c>
      <c r="I107" s="87"/>
      <c r="J107" s="87">
        <v>0</v>
      </c>
      <c r="K107" s="87">
        <v>0</v>
      </c>
      <c r="L107" s="87">
        <f t="shared" si="14"/>
        <v>35656</v>
      </c>
      <c r="M107" s="87">
        <v>985</v>
      </c>
      <c r="N107" s="87">
        <v>36641</v>
      </c>
      <c r="O107" s="95"/>
      <c r="P107" s="71">
        <f t="shared" si="12"/>
        <v>0.30141214612838835</v>
      </c>
    </row>
    <row r="108" spans="1:16" ht="12.75" customHeight="1">
      <c r="A108" s="33"/>
      <c r="B108" s="34"/>
      <c r="C108" s="35"/>
      <c r="D108" s="88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95"/>
      <c r="P108" s="71"/>
    </row>
    <row r="109" spans="1:16" ht="15.75" customHeight="1">
      <c r="A109" s="33">
        <f>COUNTIF(A74:A108,"a")+COUNTIF(A74:A108,"b")+COUNTIF(A74:A108,"c")</f>
        <v>25</v>
      </c>
      <c r="B109" s="30" t="s">
        <v>641</v>
      </c>
      <c r="C109" s="35"/>
      <c r="D109" s="88">
        <f>SUM(D75:D78,D81:D84,D87:D92,D95:D100,D103:D107)</f>
        <v>262635.099</v>
      </c>
      <c r="E109" s="87">
        <f>SUM(E75:E78,E81:E84,E87:E92,E95:E100,E103:E107)</f>
        <v>739100.8849999999</v>
      </c>
      <c r="F109" s="87">
        <f>SUM(F75:F78,F81:F84,F87:F92,F95:F100,F103:F107)</f>
        <v>651456.255</v>
      </c>
      <c r="G109" s="87">
        <f>SUM(G75:G78,G81:G84,G87:G92,G95:G100,G103:G107)</f>
        <v>256403</v>
      </c>
      <c r="H109" s="87">
        <f>SUM(H75:H78,H81:H84,H87:H92,H95:H100,H103:H107)</f>
        <v>1909595.2389999998</v>
      </c>
      <c r="I109" s="87"/>
      <c r="J109" s="87">
        <f>SUM(J75:J78,J81:J84,J87:J92,J95:J100,J103:J107)</f>
        <v>187853</v>
      </c>
      <c r="K109" s="87">
        <f>SUM(K75:K78,K81:K84,K87:K92,K95:K100,K103:K107)</f>
        <v>652418</v>
      </c>
      <c r="L109" s="87">
        <f>SUM(L75:L78,L81:L84,L87:L92,L95:L100,L103:L107)</f>
        <v>528866</v>
      </c>
      <c r="M109" s="87">
        <f>SUM(M75:M78,M81:M84,M87:M92,M95:M100,M103:M107)</f>
        <v>235638</v>
      </c>
      <c r="N109" s="87">
        <f>SUM(N75:N78,N81:N84,N87:N92,N95:N100,N103:N107)</f>
        <v>1604775</v>
      </c>
      <c r="O109" s="95"/>
      <c r="P109" s="71">
        <f t="shared" si="12"/>
        <v>0.15962557550134313</v>
      </c>
    </row>
    <row r="110" spans="1:183" s="13" customFormat="1" ht="12.75" customHeight="1">
      <c r="A110" s="38"/>
      <c r="B110" s="39"/>
      <c r="C110" s="40"/>
      <c r="D110" s="89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P110" s="72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</row>
    <row r="111" spans="1:16" ht="12.75">
      <c r="A111" s="33"/>
      <c r="B111" s="41"/>
      <c r="C111" s="43"/>
      <c r="D111" s="88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95"/>
      <c r="P111" s="71"/>
    </row>
    <row r="112" spans="1:16" ht="16.5">
      <c r="A112" s="29"/>
      <c r="B112" s="30" t="s">
        <v>162</v>
      </c>
      <c r="C112" s="31"/>
      <c r="D112" s="88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95"/>
      <c r="P112" s="71"/>
    </row>
    <row r="113" spans="1:16" ht="16.5">
      <c r="A113" s="29"/>
      <c r="B113" s="30"/>
      <c r="C113" s="31"/>
      <c r="D113" s="88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95"/>
      <c r="P113" s="71"/>
    </row>
    <row r="114" spans="1:16" ht="12.75">
      <c r="A114" s="33" t="s">
        <v>23</v>
      </c>
      <c r="B114" s="34" t="s">
        <v>163</v>
      </c>
      <c r="C114" s="35" t="s">
        <v>164</v>
      </c>
      <c r="D114" s="88">
        <v>690300.652</v>
      </c>
      <c r="E114" s="87">
        <v>2267378.78</v>
      </c>
      <c r="F114" s="87">
        <f>H114-(D114+E114+G114)</f>
        <v>1009358.4550000001</v>
      </c>
      <c r="G114" s="87">
        <v>18572</v>
      </c>
      <c r="H114" s="87">
        <v>3985609.887</v>
      </c>
      <c r="I114" s="87"/>
      <c r="J114" s="87">
        <v>607502</v>
      </c>
      <c r="K114" s="87">
        <v>1653081</v>
      </c>
      <c r="L114" s="87">
        <f>N114-(J114+K114+M114)</f>
        <v>854685</v>
      </c>
      <c r="M114" s="87">
        <v>750</v>
      </c>
      <c r="N114" s="87">
        <v>3116018</v>
      </c>
      <c r="O114" s="95"/>
      <c r="P114" s="71">
        <f t="shared" si="12"/>
        <v>0.2181828908635483</v>
      </c>
    </row>
    <row r="115" spans="1:16" ht="12.75">
      <c r="A115" s="33" t="s">
        <v>23</v>
      </c>
      <c r="B115" s="34" t="s">
        <v>1</v>
      </c>
      <c r="C115" s="35" t="s">
        <v>165</v>
      </c>
      <c r="D115" s="88">
        <v>1127505.223</v>
      </c>
      <c r="E115" s="87">
        <v>3350251.184</v>
      </c>
      <c r="F115" s="87">
        <f>H115-(D115+E115+G115)</f>
        <v>1072253.7760000005</v>
      </c>
      <c r="G115" s="87">
        <v>845253</v>
      </c>
      <c r="H115" s="87">
        <v>6395263.183</v>
      </c>
      <c r="I115" s="87"/>
      <c r="J115" s="87">
        <v>1049746</v>
      </c>
      <c r="K115" s="87">
        <v>2530985</v>
      </c>
      <c r="L115" s="87">
        <f>N115-(J115+K115+M115)</f>
        <v>1047289</v>
      </c>
      <c r="M115" s="87">
        <v>935842</v>
      </c>
      <c r="N115" s="87">
        <v>5563862</v>
      </c>
      <c r="O115" s="95"/>
      <c r="P115" s="71">
        <f t="shared" si="12"/>
        <v>0.13000265340291942</v>
      </c>
    </row>
    <row r="116" spans="1:16" ht="12.75">
      <c r="A116" s="33" t="s">
        <v>23</v>
      </c>
      <c r="B116" s="34" t="s">
        <v>4</v>
      </c>
      <c r="C116" s="35" t="s">
        <v>166</v>
      </c>
      <c r="D116" s="88">
        <v>818609.941</v>
      </c>
      <c r="E116" s="87">
        <v>1889029.043</v>
      </c>
      <c r="F116" s="87">
        <f>H116-(D116+E116+G116)</f>
        <v>748542.111</v>
      </c>
      <c r="G116" s="87">
        <v>52505</v>
      </c>
      <c r="H116" s="87">
        <v>3508686.095</v>
      </c>
      <c r="I116" s="87"/>
      <c r="J116" s="87">
        <v>363852</v>
      </c>
      <c r="K116" s="87">
        <v>1168927</v>
      </c>
      <c r="L116" s="87">
        <f>N116-(J116+K116+M116)</f>
        <v>674493</v>
      </c>
      <c r="M116" s="87">
        <v>137830</v>
      </c>
      <c r="N116" s="87">
        <v>2345102</v>
      </c>
      <c r="O116" s="95"/>
      <c r="P116" s="71">
        <f t="shared" si="12"/>
        <v>0.33162957970453616</v>
      </c>
    </row>
    <row r="117" spans="1:16" ht="12.75">
      <c r="A117" s="33"/>
      <c r="B117" s="34"/>
      <c r="C117" s="35"/>
      <c r="D117" s="88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95"/>
      <c r="P117" s="71"/>
    </row>
    <row r="118" spans="1:16" ht="16.5">
      <c r="A118" s="33"/>
      <c r="B118" s="36" t="s">
        <v>595</v>
      </c>
      <c r="C118" s="35"/>
      <c r="D118" s="88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95"/>
      <c r="P118" s="71"/>
    </row>
    <row r="119" spans="1:16" ht="12.75">
      <c r="A119" s="33" t="s">
        <v>26</v>
      </c>
      <c r="B119" s="34" t="s">
        <v>167</v>
      </c>
      <c r="C119" s="35" t="s">
        <v>168</v>
      </c>
      <c r="D119" s="88">
        <v>27504.219</v>
      </c>
      <c r="E119" s="87">
        <v>11104.154</v>
      </c>
      <c r="F119" s="87">
        <f>H119-(D119+E119+G119)</f>
        <v>20274.39</v>
      </c>
      <c r="G119" s="87">
        <v>3485</v>
      </c>
      <c r="H119" s="87">
        <v>62367.763</v>
      </c>
      <c r="I119" s="87"/>
      <c r="J119" s="87">
        <v>5923</v>
      </c>
      <c r="K119" s="87">
        <v>8129</v>
      </c>
      <c r="L119" s="87">
        <f>N119-(J119+K119+M119)</f>
        <v>9940</v>
      </c>
      <c r="M119" s="87">
        <v>1985</v>
      </c>
      <c r="N119" s="87">
        <v>25977</v>
      </c>
      <c r="O119" s="95"/>
      <c r="P119" s="71">
        <f t="shared" si="12"/>
        <v>0.5834867445863018</v>
      </c>
    </row>
    <row r="120" spans="1:16" ht="12.75">
      <c r="A120" s="33" t="s">
        <v>26</v>
      </c>
      <c r="B120" s="34" t="s">
        <v>169</v>
      </c>
      <c r="C120" s="35" t="s">
        <v>170</v>
      </c>
      <c r="D120" s="88">
        <v>26963.133</v>
      </c>
      <c r="E120" s="87">
        <v>36056.944</v>
      </c>
      <c r="F120" s="87">
        <f>H120-(D120+E120+G120)</f>
        <v>44433.34</v>
      </c>
      <c r="G120" s="87">
        <v>2769</v>
      </c>
      <c r="H120" s="87">
        <v>110222.417</v>
      </c>
      <c r="I120" s="87"/>
      <c r="J120" s="87">
        <v>24050</v>
      </c>
      <c r="K120" s="87">
        <v>30090</v>
      </c>
      <c r="L120" s="87">
        <f>N120-(J120+K120+M120)</f>
        <v>26199</v>
      </c>
      <c r="M120" s="87">
        <v>740</v>
      </c>
      <c r="N120" s="87">
        <v>81079</v>
      </c>
      <c r="O120" s="95"/>
      <c r="P120" s="71">
        <f t="shared" si="12"/>
        <v>0.2644055337672372</v>
      </c>
    </row>
    <row r="121" spans="1:16" ht="12.75">
      <c r="A121" s="33" t="s">
        <v>45</v>
      </c>
      <c r="B121" s="34" t="s">
        <v>171</v>
      </c>
      <c r="C121" s="35" t="s">
        <v>172</v>
      </c>
      <c r="D121" s="88">
        <v>0</v>
      </c>
      <c r="E121" s="87">
        <v>0</v>
      </c>
      <c r="F121" s="87">
        <f>H121-(D121+E121+G121)</f>
        <v>9697.49</v>
      </c>
      <c r="G121" s="87">
        <v>1735</v>
      </c>
      <c r="H121" s="87">
        <v>11432.49</v>
      </c>
      <c r="I121" s="87"/>
      <c r="J121" s="87">
        <v>0</v>
      </c>
      <c r="K121" s="87">
        <v>0</v>
      </c>
      <c r="L121" s="87">
        <f>N121-(J121+K121+M121)</f>
        <v>9156</v>
      </c>
      <c r="M121" s="87">
        <v>735</v>
      </c>
      <c r="N121" s="87">
        <v>9891</v>
      </c>
      <c r="O121" s="95"/>
      <c r="P121" s="71">
        <f t="shared" si="12"/>
        <v>0.13483414374296412</v>
      </c>
    </row>
    <row r="122" spans="1:16" ht="12.75">
      <c r="A122" s="33"/>
      <c r="B122" s="37"/>
      <c r="C122" s="35"/>
      <c r="D122" s="88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95"/>
      <c r="P122" s="71"/>
    </row>
    <row r="123" spans="1:16" ht="16.5">
      <c r="A123" s="33"/>
      <c r="B123" s="36" t="s">
        <v>596</v>
      </c>
      <c r="C123" s="35"/>
      <c r="D123" s="88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95"/>
      <c r="P123" s="71"/>
    </row>
    <row r="124" spans="1:16" ht="12.75">
      <c r="A124" s="33" t="s">
        <v>26</v>
      </c>
      <c r="B124" s="34" t="s">
        <v>173</v>
      </c>
      <c r="C124" s="35" t="s">
        <v>174</v>
      </c>
      <c r="D124" s="88">
        <v>116468.225</v>
      </c>
      <c r="E124" s="87">
        <v>485821.118</v>
      </c>
      <c r="F124" s="87">
        <f>H124-(D124+E124+G124)</f>
        <v>199082.03399999999</v>
      </c>
      <c r="G124" s="87">
        <v>1250</v>
      </c>
      <c r="H124" s="87">
        <v>802621.377</v>
      </c>
      <c r="I124" s="87"/>
      <c r="J124" s="87">
        <v>63955</v>
      </c>
      <c r="K124" s="87">
        <v>383462</v>
      </c>
      <c r="L124" s="87">
        <f>N124-(J124+K124+M124)</f>
        <v>158893</v>
      </c>
      <c r="M124" s="87">
        <v>1235</v>
      </c>
      <c r="N124" s="87">
        <v>607545</v>
      </c>
      <c r="O124" s="95"/>
      <c r="P124" s="71">
        <f t="shared" si="12"/>
        <v>0.24304906720669114</v>
      </c>
    </row>
    <row r="125" spans="1:16" ht="12.75">
      <c r="A125" s="33" t="s">
        <v>26</v>
      </c>
      <c r="B125" s="34" t="s">
        <v>175</v>
      </c>
      <c r="C125" s="35" t="s">
        <v>176</v>
      </c>
      <c r="D125" s="88">
        <v>24317.762</v>
      </c>
      <c r="E125" s="87">
        <v>53077.778</v>
      </c>
      <c r="F125" s="87">
        <f>H125-(D125+E125+G125)</f>
        <v>17411.844000000012</v>
      </c>
      <c r="G125" s="87">
        <v>2050</v>
      </c>
      <c r="H125" s="87">
        <v>96857.384</v>
      </c>
      <c r="I125" s="87"/>
      <c r="J125" s="87">
        <v>22769</v>
      </c>
      <c r="K125" s="87">
        <v>42917</v>
      </c>
      <c r="L125" s="87">
        <f>N125-(J125+K125+M125)</f>
        <v>13903</v>
      </c>
      <c r="M125" s="87">
        <v>1235</v>
      </c>
      <c r="N125" s="87">
        <v>80824</v>
      </c>
      <c r="O125" s="95"/>
      <c r="P125" s="71">
        <f t="shared" si="12"/>
        <v>0.1655360008484227</v>
      </c>
    </row>
    <row r="126" spans="1:16" ht="12.75">
      <c r="A126" s="33" t="s">
        <v>26</v>
      </c>
      <c r="B126" s="34" t="s">
        <v>177</v>
      </c>
      <c r="C126" s="35" t="s">
        <v>178</v>
      </c>
      <c r="D126" s="88">
        <v>8024.966</v>
      </c>
      <c r="E126" s="87">
        <v>55157.509</v>
      </c>
      <c r="F126" s="87">
        <f>H126-(D126+E126+G126)</f>
        <v>11396.64499999999</v>
      </c>
      <c r="G126" s="87">
        <v>3485</v>
      </c>
      <c r="H126" s="87">
        <v>78064.12</v>
      </c>
      <c r="I126" s="87"/>
      <c r="J126" s="87">
        <v>6731</v>
      </c>
      <c r="K126" s="87">
        <v>35099</v>
      </c>
      <c r="L126" s="87">
        <f>N126-(J126+K126+M126)</f>
        <v>16293</v>
      </c>
      <c r="M126" s="87">
        <v>1985</v>
      </c>
      <c r="N126" s="87">
        <v>60108</v>
      </c>
      <c r="O126" s="95"/>
      <c r="P126" s="71">
        <f t="shared" si="12"/>
        <v>0.2300175804197882</v>
      </c>
    </row>
    <row r="127" spans="1:16" ht="12.75">
      <c r="A127" s="33" t="s">
        <v>45</v>
      </c>
      <c r="B127" s="34" t="s">
        <v>179</v>
      </c>
      <c r="C127" s="35" t="s">
        <v>180</v>
      </c>
      <c r="D127" s="88">
        <v>0</v>
      </c>
      <c r="E127" s="87">
        <v>0</v>
      </c>
      <c r="F127" s="87">
        <f>H127-(D127+E127+G127)</f>
        <v>80866.515</v>
      </c>
      <c r="G127" s="87">
        <v>750</v>
      </c>
      <c r="H127" s="87">
        <v>81616.515</v>
      </c>
      <c r="I127" s="87"/>
      <c r="J127" s="87">
        <v>0</v>
      </c>
      <c r="K127" s="87">
        <v>0</v>
      </c>
      <c r="L127" s="87">
        <f>N127-(J127+K127+M127)</f>
        <v>7347</v>
      </c>
      <c r="M127" s="87">
        <v>735</v>
      </c>
      <c r="N127" s="87">
        <v>8082</v>
      </c>
      <c r="O127" s="95"/>
      <c r="P127" s="71">
        <f t="shared" si="12"/>
        <v>0.9009759238065972</v>
      </c>
    </row>
    <row r="128" spans="1:16" ht="12.75">
      <c r="A128" s="33"/>
      <c r="B128" s="34"/>
      <c r="C128" s="35"/>
      <c r="D128" s="88"/>
      <c r="E128" s="87"/>
      <c r="F128" s="87"/>
      <c r="G128" s="87"/>
      <c r="H128" s="87"/>
      <c r="I128" s="87"/>
      <c r="J128" s="87"/>
      <c r="K128" s="87"/>
      <c r="L128" s="87" t="s">
        <v>22</v>
      </c>
      <c r="M128" s="87"/>
      <c r="N128" s="87"/>
      <c r="O128" s="95"/>
      <c r="P128" s="71"/>
    </row>
    <row r="129" spans="1:16" ht="16.5">
      <c r="A129" s="33"/>
      <c r="B129" s="36" t="s">
        <v>597</v>
      </c>
      <c r="C129" s="35"/>
      <c r="D129" s="88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95"/>
      <c r="P129" s="71"/>
    </row>
    <row r="130" spans="1:16" ht="12.75">
      <c r="A130" s="33" t="s">
        <v>26</v>
      </c>
      <c r="B130" s="34" t="s">
        <v>181</v>
      </c>
      <c r="C130" s="35" t="s">
        <v>182</v>
      </c>
      <c r="D130" s="88">
        <v>60911.656</v>
      </c>
      <c r="E130" s="87">
        <v>178875.776</v>
      </c>
      <c r="F130" s="87">
        <f>H130-(D130+E130+G130)</f>
        <v>61526.821999999986</v>
      </c>
      <c r="G130" s="87">
        <v>1150</v>
      </c>
      <c r="H130" s="87">
        <v>302464.254</v>
      </c>
      <c r="I130" s="87"/>
      <c r="J130" s="87">
        <v>39705</v>
      </c>
      <c r="K130" s="87">
        <v>140756</v>
      </c>
      <c r="L130" s="87">
        <f>N130-(J130+K130+M130)</f>
        <v>73095</v>
      </c>
      <c r="M130" s="87">
        <v>400</v>
      </c>
      <c r="N130" s="87">
        <v>253956</v>
      </c>
      <c r="O130" s="95"/>
      <c r="P130" s="71">
        <f t="shared" si="12"/>
        <v>0.16037681596582984</v>
      </c>
    </row>
    <row r="131" spans="1:16" ht="12.75">
      <c r="A131" s="33" t="s">
        <v>26</v>
      </c>
      <c r="B131" s="34" t="s">
        <v>183</v>
      </c>
      <c r="C131" s="35" t="s">
        <v>184</v>
      </c>
      <c r="D131" s="88">
        <v>28785.729</v>
      </c>
      <c r="E131" s="87">
        <v>75102.152</v>
      </c>
      <c r="F131" s="87">
        <f>H131-(D131+E131+G131)</f>
        <v>29025.165000000008</v>
      </c>
      <c r="G131" s="87">
        <v>750</v>
      </c>
      <c r="H131" s="87">
        <v>133663.046</v>
      </c>
      <c r="I131" s="87"/>
      <c r="J131" s="87">
        <v>14822</v>
      </c>
      <c r="K131" s="87">
        <v>42780</v>
      </c>
      <c r="L131" s="87">
        <f>N131-(J131+K131+M131)</f>
        <v>22907</v>
      </c>
      <c r="M131" s="87">
        <v>1235</v>
      </c>
      <c r="N131" s="87">
        <v>81744</v>
      </c>
      <c r="O131" s="95"/>
      <c r="P131" s="71">
        <f t="shared" si="12"/>
        <v>0.3884323120991871</v>
      </c>
    </row>
    <row r="132" spans="1:16" ht="12.75">
      <c r="A132" s="33" t="s">
        <v>26</v>
      </c>
      <c r="B132" s="34" t="s">
        <v>185</v>
      </c>
      <c r="C132" s="35" t="s">
        <v>186</v>
      </c>
      <c r="D132" s="88">
        <v>1777.777</v>
      </c>
      <c r="E132" s="87">
        <v>11505.495</v>
      </c>
      <c r="F132" s="87">
        <f>H132-(D132+E132+G132)</f>
        <v>1729.8029999999999</v>
      </c>
      <c r="G132" s="87">
        <v>1485</v>
      </c>
      <c r="H132" s="87">
        <v>16498.075</v>
      </c>
      <c r="I132" s="87"/>
      <c r="J132" s="87">
        <v>4813</v>
      </c>
      <c r="K132" s="87">
        <v>16262</v>
      </c>
      <c r="L132" s="87">
        <f>N132-(J132+K132+M132)</f>
        <v>31976</v>
      </c>
      <c r="M132" s="87">
        <v>735</v>
      </c>
      <c r="N132" s="87">
        <v>53786</v>
      </c>
      <c r="O132" s="95"/>
      <c r="P132" s="71">
        <f t="shared" si="12"/>
        <v>-2.2601379251821805</v>
      </c>
    </row>
    <row r="133" spans="1:16" ht="12.75">
      <c r="A133" s="33" t="s">
        <v>45</v>
      </c>
      <c r="B133" s="34" t="s">
        <v>187</v>
      </c>
      <c r="C133" s="35" t="s">
        <v>188</v>
      </c>
      <c r="D133" s="88">
        <v>557.892</v>
      </c>
      <c r="E133" s="87">
        <v>888.381</v>
      </c>
      <c r="F133" s="87">
        <f>H133-(D133+E133+G133)</f>
        <v>72200.628</v>
      </c>
      <c r="G133" s="87">
        <v>2050</v>
      </c>
      <c r="H133" s="87">
        <v>75696.901</v>
      </c>
      <c r="I133" s="87"/>
      <c r="J133" s="87">
        <v>0</v>
      </c>
      <c r="K133" s="87">
        <v>771</v>
      </c>
      <c r="L133" s="87">
        <f>N133-(J133+K133+M133)</f>
        <v>55040</v>
      </c>
      <c r="M133" s="87">
        <v>1235</v>
      </c>
      <c r="N133" s="87">
        <v>57046</v>
      </c>
      <c r="O133" s="95"/>
      <c r="P133" s="71">
        <f t="shared" si="12"/>
        <v>0.24638922800815846</v>
      </c>
    </row>
    <row r="134" spans="1:16" ht="12.75">
      <c r="A134" s="33"/>
      <c r="B134" s="37"/>
      <c r="C134" s="35"/>
      <c r="D134" s="88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95"/>
      <c r="P134" s="71"/>
    </row>
    <row r="135" spans="1:16" ht="15.75">
      <c r="A135" s="33">
        <f>COUNTIF(A114:A134,"A")+COUNTIF(A114:A134,"b")+COUNTIF(A114:A134,"c")</f>
        <v>14</v>
      </c>
      <c r="B135" s="30" t="s">
        <v>640</v>
      </c>
      <c r="C135" s="35"/>
      <c r="D135" s="88">
        <f>SUM(D114:D116,D119:D121,D124:D127,D130:D133)</f>
        <v>2931727.175</v>
      </c>
      <c r="E135" s="87">
        <f>SUM(E114:E116,E119:E121,E124:E127,E130:E133)</f>
        <v>8414248.313999997</v>
      </c>
      <c r="F135" s="87">
        <f>SUM(F114:F116,F119:F121,F124:F127,F130:F133)</f>
        <v>3377799.018000001</v>
      </c>
      <c r="G135" s="87">
        <f>SUM(G114:G116,G119:G121,G124:G127,G130:G133)</f>
        <v>937289</v>
      </c>
      <c r="H135" s="87">
        <f>SUM(H114:H116,H119:H121,H124:H127,H130:H133)</f>
        <v>15661063.507000001</v>
      </c>
      <c r="I135" s="87"/>
      <c r="J135" s="87">
        <f>SUM(J114:J116,J119:J121,J124:J127,J130:J133)</f>
        <v>2203868</v>
      </c>
      <c r="K135" s="87">
        <f>SUM(K114:K116,K119:K121,K124:K127,K130:K133)</f>
        <v>6053259</v>
      </c>
      <c r="L135" s="87">
        <f>SUM(L114:L116,L119:L121,L124:L127,L130:L133)</f>
        <v>3001216</v>
      </c>
      <c r="M135" s="87">
        <f>SUM(M114:M116,M119:M121,M124:M127,M130:M133)</f>
        <v>1086677</v>
      </c>
      <c r="N135" s="87">
        <f>SUM(N114:N116,N119:N121,N124:N127,N130:N133)</f>
        <v>12345020</v>
      </c>
      <c r="O135" s="95"/>
      <c r="P135" s="71">
        <f t="shared" si="12"/>
        <v>0.21173807931484565</v>
      </c>
    </row>
    <row r="136" spans="1:183" s="13" customFormat="1" ht="12.75">
      <c r="A136" s="38"/>
      <c r="B136" s="39"/>
      <c r="C136" s="40"/>
      <c r="D136" s="89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P136" s="72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</row>
    <row r="137" spans="1:16" ht="12.75">
      <c r="A137" s="33"/>
      <c r="B137" s="41"/>
      <c r="C137" s="43"/>
      <c r="D137" s="88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95"/>
      <c r="P137" s="71"/>
    </row>
    <row r="138" spans="1:16" ht="16.5">
      <c r="A138" s="29"/>
      <c r="B138" s="30" t="s">
        <v>189</v>
      </c>
      <c r="C138" s="31"/>
      <c r="D138" s="88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95"/>
      <c r="P138" s="71"/>
    </row>
    <row r="139" spans="1:16" ht="16.5">
      <c r="A139" s="29"/>
      <c r="B139" s="30"/>
      <c r="C139" s="31"/>
      <c r="D139" s="88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95"/>
      <c r="P139" s="71"/>
    </row>
    <row r="140" spans="1:16" ht="12.75">
      <c r="A140" s="33" t="s">
        <v>23</v>
      </c>
      <c r="B140" s="34" t="s">
        <v>3</v>
      </c>
      <c r="C140" s="35" t="s">
        <v>190</v>
      </c>
      <c r="D140" s="88">
        <v>966499.541</v>
      </c>
      <c r="E140" s="87">
        <v>2080815.004</v>
      </c>
      <c r="F140" s="87">
        <f>H140-(D140+E140+G140)</f>
        <v>765911.3159999996</v>
      </c>
      <c r="G140" s="87">
        <v>862336</v>
      </c>
      <c r="H140" s="87">
        <v>4675561.861</v>
      </c>
      <c r="I140" s="87"/>
      <c r="J140" s="87">
        <v>652169</v>
      </c>
      <c r="K140" s="87">
        <v>1772904</v>
      </c>
      <c r="L140" s="87">
        <f>N140-(J140+K140+M140)</f>
        <v>130693</v>
      </c>
      <c r="M140" s="87">
        <v>823527</v>
      </c>
      <c r="N140" s="87">
        <v>3379293</v>
      </c>
      <c r="O140" s="95"/>
      <c r="P140" s="71">
        <f aca="true" t="shared" si="15" ref="P140:P203">(H140-N140)/H140</f>
        <v>0.2772434414380214</v>
      </c>
    </row>
    <row r="141" spans="1:16" ht="12.75">
      <c r="A141" s="33"/>
      <c r="B141" s="34"/>
      <c r="C141" s="35"/>
      <c r="D141" s="88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95"/>
      <c r="P141" s="71"/>
    </row>
    <row r="142" spans="1:16" ht="16.5">
      <c r="A142" s="33"/>
      <c r="B142" s="36" t="s">
        <v>598</v>
      </c>
      <c r="C142" s="35"/>
      <c r="D142" s="88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95"/>
      <c r="P142" s="71"/>
    </row>
    <row r="143" spans="1:16" ht="12.75">
      <c r="A143" s="33" t="s">
        <v>26</v>
      </c>
      <c r="B143" s="34" t="s">
        <v>191</v>
      </c>
      <c r="C143" s="35" t="s">
        <v>192</v>
      </c>
      <c r="D143" s="88">
        <v>0.15</v>
      </c>
      <c r="E143" s="87">
        <v>0</v>
      </c>
      <c r="F143" s="87">
        <f aca="true" t="shared" si="16" ref="F143:F149">H143-(D143+E143+G143)</f>
        <v>12781.855</v>
      </c>
      <c r="G143" s="87">
        <v>1735</v>
      </c>
      <c r="H143" s="87">
        <v>14517.005</v>
      </c>
      <c r="I143" s="87"/>
      <c r="J143" s="87">
        <v>0</v>
      </c>
      <c r="K143" s="87">
        <v>0</v>
      </c>
      <c r="L143" s="87">
        <f aca="true" t="shared" si="17" ref="L143:L149">N143-(J143+K143+M143)</f>
        <v>649</v>
      </c>
      <c r="M143" s="87">
        <v>1235</v>
      </c>
      <c r="N143" s="87">
        <v>1884</v>
      </c>
      <c r="O143" s="95"/>
      <c r="P143" s="71">
        <f t="shared" si="15"/>
        <v>0.8702211647650462</v>
      </c>
    </row>
    <row r="144" spans="1:16" ht="12.75">
      <c r="A144" s="33" t="s">
        <v>26</v>
      </c>
      <c r="B144" s="34" t="s">
        <v>193</v>
      </c>
      <c r="C144" s="35" t="s">
        <v>194</v>
      </c>
      <c r="D144" s="88">
        <v>-27.239</v>
      </c>
      <c r="E144" s="87">
        <v>106.079</v>
      </c>
      <c r="F144" s="87">
        <f t="shared" si="16"/>
        <v>12594.624</v>
      </c>
      <c r="G144" s="87">
        <v>750</v>
      </c>
      <c r="H144" s="87">
        <v>13423.464</v>
      </c>
      <c r="I144" s="87"/>
      <c r="J144" s="87">
        <v>44962</v>
      </c>
      <c r="K144" s="87">
        <v>6210</v>
      </c>
      <c r="L144" s="87">
        <f t="shared" si="17"/>
        <v>11546</v>
      </c>
      <c r="M144" s="87">
        <v>900</v>
      </c>
      <c r="N144" s="87">
        <v>63618</v>
      </c>
      <c r="O144" s="95"/>
      <c r="P144" s="71">
        <f t="shared" si="15"/>
        <v>-3.73931319069355</v>
      </c>
    </row>
    <row r="145" spans="1:16" ht="12.75">
      <c r="A145" s="33" t="s">
        <v>26</v>
      </c>
      <c r="B145" s="34" t="s">
        <v>195</v>
      </c>
      <c r="C145" s="35" t="s">
        <v>196</v>
      </c>
      <c r="D145" s="88">
        <v>0</v>
      </c>
      <c r="E145" s="87">
        <v>0</v>
      </c>
      <c r="F145" s="87">
        <f t="shared" si="16"/>
        <v>22297.104</v>
      </c>
      <c r="G145" s="87">
        <v>1000</v>
      </c>
      <c r="H145" s="87">
        <v>23297.104</v>
      </c>
      <c r="I145" s="87"/>
      <c r="J145" s="87">
        <v>0</v>
      </c>
      <c r="K145" s="87">
        <v>0</v>
      </c>
      <c r="L145" s="87">
        <f t="shared" si="17"/>
        <v>12994</v>
      </c>
      <c r="M145" s="87">
        <v>735</v>
      </c>
      <c r="N145" s="87">
        <v>13729</v>
      </c>
      <c r="O145" s="95"/>
      <c r="P145" s="71">
        <f t="shared" si="15"/>
        <v>0.41069928691566127</v>
      </c>
    </row>
    <row r="146" spans="1:16" ht="12.75">
      <c r="A146" s="33" t="s">
        <v>26</v>
      </c>
      <c r="B146" s="34" t="s">
        <v>197</v>
      </c>
      <c r="C146" s="35" t="s">
        <v>198</v>
      </c>
      <c r="D146" s="88">
        <v>986.978</v>
      </c>
      <c r="E146" s="87">
        <v>3789.508</v>
      </c>
      <c r="F146" s="87">
        <f t="shared" si="16"/>
        <v>248.98300000000017</v>
      </c>
      <c r="G146" s="87">
        <v>1400</v>
      </c>
      <c r="H146" s="87">
        <v>6425.469</v>
      </c>
      <c r="I146" s="87"/>
      <c r="J146" s="87">
        <v>23</v>
      </c>
      <c r="K146" s="87">
        <v>2950</v>
      </c>
      <c r="L146" s="87">
        <f t="shared" si="17"/>
        <v>6718</v>
      </c>
      <c r="M146" s="87">
        <v>400</v>
      </c>
      <c r="N146" s="87">
        <v>10091</v>
      </c>
      <c r="O146" s="95"/>
      <c r="P146" s="71">
        <f t="shared" si="15"/>
        <v>-0.5704690194599025</v>
      </c>
    </row>
    <row r="147" spans="1:16" ht="12.75">
      <c r="A147" s="33" t="s">
        <v>26</v>
      </c>
      <c r="B147" s="34" t="s">
        <v>199</v>
      </c>
      <c r="C147" s="35" t="s">
        <v>200</v>
      </c>
      <c r="D147" s="88">
        <v>12.462</v>
      </c>
      <c r="E147" s="87">
        <v>0</v>
      </c>
      <c r="F147" s="87">
        <f t="shared" si="16"/>
        <v>6629.552</v>
      </c>
      <c r="G147" s="87">
        <v>1000</v>
      </c>
      <c r="H147" s="87">
        <v>7642.014</v>
      </c>
      <c r="I147" s="87"/>
      <c r="J147" s="87">
        <v>0</v>
      </c>
      <c r="K147" s="87">
        <v>51</v>
      </c>
      <c r="L147" s="87">
        <f t="shared" si="17"/>
        <v>4384</v>
      </c>
      <c r="M147" s="87">
        <v>985</v>
      </c>
      <c r="N147" s="87">
        <v>5420</v>
      </c>
      <c r="O147" s="95"/>
      <c r="P147" s="71">
        <f t="shared" si="15"/>
        <v>0.29076288004706613</v>
      </c>
    </row>
    <row r="148" spans="1:16" ht="12.75">
      <c r="A148" s="33" t="s">
        <v>26</v>
      </c>
      <c r="B148" s="34" t="s">
        <v>201</v>
      </c>
      <c r="C148" s="35" t="s">
        <v>202</v>
      </c>
      <c r="D148" s="88">
        <v>83601.251</v>
      </c>
      <c r="E148" s="87">
        <v>23532.104</v>
      </c>
      <c r="F148" s="87">
        <f t="shared" si="16"/>
        <v>31569.122000000003</v>
      </c>
      <c r="G148" s="87">
        <v>750</v>
      </c>
      <c r="H148" s="87">
        <v>139452.477</v>
      </c>
      <c r="I148" s="87"/>
      <c r="J148" s="87">
        <v>75896</v>
      </c>
      <c r="K148" s="87">
        <v>17607</v>
      </c>
      <c r="L148" s="87">
        <f t="shared" si="17"/>
        <v>22847</v>
      </c>
      <c r="M148" s="87">
        <v>400</v>
      </c>
      <c r="N148" s="87">
        <v>116750</v>
      </c>
      <c r="O148" s="95"/>
      <c r="P148" s="71">
        <f t="shared" si="15"/>
        <v>0.16279723019907355</v>
      </c>
    </row>
    <row r="149" spans="1:16" ht="12.75">
      <c r="A149" s="33" t="s">
        <v>45</v>
      </c>
      <c r="B149" s="34" t="s">
        <v>203</v>
      </c>
      <c r="C149" s="35" t="s">
        <v>204</v>
      </c>
      <c r="D149" s="88">
        <v>0</v>
      </c>
      <c r="E149" s="87">
        <v>72464.471</v>
      </c>
      <c r="F149" s="87">
        <f t="shared" si="16"/>
        <v>125073.74499999998</v>
      </c>
      <c r="G149" s="87">
        <v>2095</v>
      </c>
      <c r="H149" s="87">
        <v>199633.216</v>
      </c>
      <c r="I149" s="87"/>
      <c r="J149" s="87">
        <v>0</v>
      </c>
      <c r="K149" s="87">
        <v>53581</v>
      </c>
      <c r="L149" s="87">
        <f t="shared" si="17"/>
        <v>53711</v>
      </c>
      <c r="M149" s="87">
        <v>1305</v>
      </c>
      <c r="N149" s="87">
        <v>108597</v>
      </c>
      <c r="O149" s="95"/>
      <c r="P149" s="71">
        <f t="shared" si="15"/>
        <v>0.4560173793924153</v>
      </c>
    </row>
    <row r="150" spans="1:16" ht="12.75">
      <c r="A150" s="33"/>
      <c r="B150" s="37"/>
      <c r="C150" s="35"/>
      <c r="D150" s="88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95"/>
      <c r="P150" s="71"/>
    </row>
    <row r="151" spans="1:16" ht="16.5">
      <c r="A151" s="33"/>
      <c r="B151" s="36" t="s">
        <v>599</v>
      </c>
      <c r="C151" s="35"/>
      <c r="D151" s="88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95"/>
      <c r="P151" s="71"/>
    </row>
    <row r="152" spans="1:16" ht="12.75">
      <c r="A152" s="33" t="s">
        <v>26</v>
      </c>
      <c r="B152" s="34" t="s">
        <v>205</v>
      </c>
      <c r="C152" s="35" t="s">
        <v>206</v>
      </c>
      <c r="D152" s="88">
        <v>7076.703</v>
      </c>
      <c r="E152" s="87">
        <v>361.235</v>
      </c>
      <c r="F152" s="87">
        <f aca="true" t="shared" si="18" ref="F152:F159">H152-(D152+E152+G152)</f>
        <v>13547.993</v>
      </c>
      <c r="G152" s="87">
        <v>1500</v>
      </c>
      <c r="H152" s="87">
        <v>22485.931</v>
      </c>
      <c r="I152" s="87"/>
      <c r="J152" s="87">
        <v>6542</v>
      </c>
      <c r="K152" s="87">
        <v>341</v>
      </c>
      <c r="L152" s="87">
        <f aca="true" t="shared" si="19" ref="L152:L159">N152-(J152+K152+M152)</f>
        <v>9753</v>
      </c>
      <c r="M152" s="87">
        <v>1235</v>
      </c>
      <c r="N152" s="87">
        <v>17871</v>
      </c>
      <c r="O152" s="95"/>
      <c r="P152" s="71">
        <f t="shared" si="15"/>
        <v>0.20523637647024712</v>
      </c>
    </row>
    <row r="153" spans="1:16" ht="12.75">
      <c r="A153" s="33" t="s">
        <v>26</v>
      </c>
      <c r="B153" s="34" t="s">
        <v>207</v>
      </c>
      <c r="C153" s="35" t="s">
        <v>208</v>
      </c>
      <c r="D153" s="88">
        <v>75886.967</v>
      </c>
      <c r="E153" s="87">
        <v>11200.699</v>
      </c>
      <c r="F153" s="87">
        <f t="shared" si="18"/>
        <v>3589.875</v>
      </c>
      <c r="G153" s="87">
        <v>7778</v>
      </c>
      <c r="H153" s="87">
        <v>98455.541</v>
      </c>
      <c r="I153" s="87"/>
      <c r="J153" s="87">
        <v>71929</v>
      </c>
      <c r="K153" s="87">
        <v>15682</v>
      </c>
      <c r="L153" s="87">
        <f t="shared" si="19"/>
        <v>7233</v>
      </c>
      <c r="M153" s="87">
        <v>2052</v>
      </c>
      <c r="N153" s="87">
        <v>96896</v>
      </c>
      <c r="O153" s="95"/>
      <c r="P153" s="71">
        <f t="shared" si="15"/>
        <v>0.015840053126110976</v>
      </c>
    </row>
    <row r="154" spans="1:16" ht="12.75">
      <c r="A154" s="33" t="s">
        <v>26</v>
      </c>
      <c r="B154" s="34" t="s">
        <v>209</v>
      </c>
      <c r="C154" s="35" t="s">
        <v>210</v>
      </c>
      <c r="D154" s="88">
        <v>1012.202</v>
      </c>
      <c r="E154" s="87">
        <v>5317.685</v>
      </c>
      <c r="F154" s="87">
        <f t="shared" si="18"/>
        <v>7196.118999999999</v>
      </c>
      <c r="G154" s="87">
        <v>1500</v>
      </c>
      <c r="H154" s="87">
        <v>15026.006</v>
      </c>
      <c r="I154" s="87"/>
      <c r="J154" s="87">
        <v>2940</v>
      </c>
      <c r="K154" s="87">
        <v>4319</v>
      </c>
      <c r="L154" s="87">
        <f t="shared" si="19"/>
        <v>1742</v>
      </c>
      <c r="M154" s="87">
        <v>735</v>
      </c>
      <c r="N154" s="87">
        <v>9736</v>
      </c>
      <c r="O154" s="95"/>
      <c r="P154" s="71">
        <f t="shared" si="15"/>
        <v>0.3520566942406385</v>
      </c>
    </row>
    <row r="155" spans="1:16" ht="12.75">
      <c r="A155" s="33" t="s">
        <v>26</v>
      </c>
      <c r="B155" s="34" t="s">
        <v>211</v>
      </c>
      <c r="C155" s="35" t="s">
        <v>212</v>
      </c>
      <c r="D155" s="88">
        <v>0</v>
      </c>
      <c r="E155" s="87">
        <v>0</v>
      </c>
      <c r="F155" s="87">
        <f t="shared" si="18"/>
        <v>-1735</v>
      </c>
      <c r="G155" s="87">
        <v>1735</v>
      </c>
      <c r="H155" s="87">
        <v>0</v>
      </c>
      <c r="I155" s="87"/>
      <c r="J155" s="87">
        <v>3</v>
      </c>
      <c r="K155" s="87">
        <v>27</v>
      </c>
      <c r="L155" s="87">
        <f t="shared" si="19"/>
        <v>3427</v>
      </c>
      <c r="M155" s="87">
        <v>1235</v>
      </c>
      <c r="N155" s="87">
        <v>4692</v>
      </c>
      <c r="O155" s="95"/>
      <c r="P155" s="71"/>
    </row>
    <row r="156" spans="1:16" ht="12.75">
      <c r="A156" s="33" t="s">
        <v>26</v>
      </c>
      <c r="B156" s="34" t="s">
        <v>213</v>
      </c>
      <c r="C156" s="35" t="s">
        <v>214</v>
      </c>
      <c r="D156" s="88">
        <v>112231.34</v>
      </c>
      <c r="E156" s="87">
        <v>301208.722</v>
      </c>
      <c r="F156" s="87">
        <f t="shared" si="18"/>
        <v>117282.59100000001</v>
      </c>
      <c r="G156" s="87">
        <v>1150</v>
      </c>
      <c r="H156" s="87">
        <v>531872.653</v>
      </c>
      <c r="I156" s="87"/>
      <c r="J156" s="87">
        <v>98596</v>
      </c>
      <c r="K156" s="87">
        <v>247755</v>
      </c>
      <c r="L156" s="87">
        <f t="shared" si="19"/>
        <v>68831</v>
      </c>
      <c r="M156" s="87">
        <v>2936</v>
      </c>
      <c r="N156" s="87">
        <v>418118</v>
      </c>
      <c r="O156" s="95"/>
      <c r="P156" s="71">
        <f t="shared" si="15"/>
        <v>0.21387573201662624</v>
      </c>
    </row>
    <row r="157" spans="1:16" ht="12.75">
      <c r="A157" s="33" t="s">
        <v>26</v>
      </c>
      <c r="B157" s="34" t="s">
        <v>215</v>
      </c>
      <c r="C157" s="35" t="s">
        <v>216</v>
      </c>
      <c r="D157" s="88">
        <v>836.161</v>
      </c>
      <c r="E157" s="87">
        <v>0</v>
      </c>
      <c r="F157" s="87">
        <f t="shared" si="18"/>
        <v>7195.822</v>
      </c>
      <c r="G157" s="87">
        <v>1500</v>
      </c>
      <c r="H157" s="87">
        <v>9531.983</v>
      </c>
      <c r="I157" s="87"/>
      <c r="J157" s="87">
        <v>1158</v>
      </c>
      <c r="K157" s="87">
        <v>1670</v>
      </c>
      <c r="L157" s="87">
        <f t="shared" si="19"/>
        <v>3551</v>
      </c>
      <c r="M157" s="87">
        <v>735</v>
      </c>
      <c r="N157" s="87">
        <v>7114</v>
      </c>
      <c r="O157" s="95"/>
      <c r="P157" s="71">
        <f t="shared" si="15"/>
        <v>0.2536705111622629</v>
      </c>
    </row>
    <row r="158" spans="1:16" ht="12.75">
      <c r="A158" s="33" t="s">
        <v>26</v>
      </c>
      <c r="B158" s="34" t="s">
        <v>217</v>
      </c>
      <c r="C158" s="35" t="s">
        <v>218</v>
      </c>
      <c r="D158" s="88">
        <v>1388.808</v>
      </c>
      <c r="E158" s="87">
        <v>257.885</v>
      </c>
      <c r="F158" s="87">
        <f t="shared" si="18"/>
        <v>8258.215</v>
      </c>
      <c r="G158" s="87">
        <v>1735</v>
      </c>
      <c r="H158" s="87">
        <v>11639.908</v>
      </c>
      <c r="I158" s="87"/>
      <c r="J158" s="87">
        <v>309</v>
      </c>
      <c r="K158" s="87">
        <v>547</v>
      </c>
      <c r="L158" s="87">
        <f t="shared" si="19"/>
        <v>5615</v>
      </c>
      <c r="M158" s="87">
        <v>735</v>
      </c>
      <c r="N158" s="87">
        <v>7206</v>
      </c>
      <c r="O158" s="95"/>
      <c r="P158" s="71">
        <f t="shared" si="15"/>
        <v>0.3809229420026344</v>
      </c>
    </row>
    <row r="159" spans="1:16" ht="12.75">
      <c r="A159" s="33" t="s">
        <v>45</v>
      </c>
      <c r="B159" s="34" t="s">
        <v>219</v>
      </c>
      <c r="C159" s="35" t="s">
        <v>220</v>
      </c>
      <c r="D159" s="88">
        <v>0</v>
      </c>
      <c r="E159" s="87">
        <v>2853.347</v>
      </c>
      <c r="F159" s="87">
        <f t="shared" si="18"/>
        <v>231758.47199999998</v>
      </c>
      <c r="G159" s="87">
        <v>1485</v>
      </c>
      <c r="H159" s="87">
        <v>236096.819</v>
      </c>
      <c r="I159" s="87"/>
      <c r="J159" s="87">
        <v>0</v>
      </c>
      <c r="K159" s="87">
        <v>0</v>
      </c>
      <c r="L159" s="87">
        <f t="shared" si="19"/>
        <v>-1235</v>
      </c>
      <c r="M159" s="87">
        <v>1235</v>
      </c>
      <c r="N159" s="87">
        <v>0</v>
      </c>
      <c r="O159" s="95"/>
      <c r="P159" s="71">
        <f t="shared" si="15"/>
        <v>1</v>
      </c>
    </row>
    <row r="160" spans="1:16" ht="12.75">
      <c r="A160" s="33"/>
      <c r="B160" s="34"/>
      <c r="C160" s="35"/>
      <c r="D160" s="88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95"/>
      <c r="P160" s="71"/>
    </row>
    <row r="161" spans="1:16" ht="16.5">
      <c r="A161" s="33"/>
      <c r="B161" s="36" t="s">
        <v>221</v>
      </c>
      <c r="C161" s="35"/>
      <c r="D161" s="88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95"/>
      <c r="P161" s="71"/>
    </row>
    <row r="162" spans="1:16" ht="12.75">
      <c r="A162" s="33" t="s">
        <v>26</v>
      </c>
      <c r="B162" s="34" t="s">
        <v>222</v>
      </c>
      <c r="C162" s="35" t="s">
        <v>223</v>
      </c>
      <c r="D162" s="88">
        <v>92574.726</v>
      </c>
      <c r="E162" s="87">
        <v>40883.586</v>
      </c>
      <c r="F162" s="87">
        <f aca="true" t="shared" si="20" ref="F162:F167">H162-(D162+E162+G162)</f>
        <v>30169.544999999984</v>
      </c>
      <c r="G162" s="87">
        <v>1485</v>
      </c>
      <c r="H162" s="87">
        <v>165112.857</v>
      </c>
      <c r="I162" s="87"/>
      <c r="J162" s="87">
        <v>157947</v>
      </c>
      <c r="K162" s="87">
        <v>51482</v>
      </c>
      <c r="L162" s="87">
        <f aca="true" t="shared" si="21" ref="L162:L167">N162-(J162+K162+M162)</f>
        <v>30045</v>
      </c>
      <c r="M162" s="87">
        <v>1500</v>
      </c>
      <c r="N162" s="87">
        <v>240974</v>
      </c>
      <c r="O162" s="95"/>
      <c r="P162" s="71">
        <f t="shared" si="15"/>
        <v>-0.4594502474147123</v>
      </c>
    </row>
    <row r="163" spans="1:16" ht="12.75">
      <c r="A163" s="33" t="s">
        <v>26</v>
      </c>
      <c r="B163" s="34" t="s">
        <v>224</v>
      </c>
      <c r="C163" s="35" t="s">
        <v>225</v>
      </c>
      <c r="D163" s="88">
        <v>0</v>
      </c>
      <c r="E163" s="87">
        <v>29.065</v>
      </c>
      <c r="F163" s="87">
        <f t="shared" si="20"/>
        <v>19459.251</v>
      </c>
      <c r="G163" s="87">
        <v>1000</v>
      </c>
      <c r="H163" s="87">
        <v>20488.316</v>
      </c>
      <c r="I163" s="87"/>
      <c r="J163" s="87">
        <v>0</v>
      </c>
      <c r="K163" s="87">
        <v>11</v>
      </c>
      <c r="L163" s="87">
        <f t="shared" si="21"/>
        <v>16028</v>
      </c>
      <c r="M163" s="87">
        <v>735</v>
      </c>
      <c r="N163" s="87">
        <v>16774</v>
      </c>
      <c r="O163" s="95"/>
      <c r="P163" s="71">
        <f t="shared" si="15"/>
        <v>0.181289472497398</v>
      </c>
    </row>
    <row r="164" spans="1:16" ht="12.75">
      <c r="A164" s="33" t="s">
        <v>26</v>
      </c>
      <c r="B164" s="34" t="s">
        <v>226</v>
      </c>
      <c r="C164" s="35" t="s">
        <v>227</v>
      </c>
      <c r="D164" s="88">
        <v>6864.329</v>
      </c>
      <c r="E164" s="87">
        <v>28830.562</v>
      </c>
      <c r="F164" s="87">
        <f t="shared" si="20"/>
        <v>17814.316</v>
      </c>
      <c r="G164" s="87">
        <v>750</v>
      </c>
      <c r="H164" s="87">
        <v>54259.207</v>
      </c>
      <c r="I164" s="87"/>
      <c r="J164" s="87">
        <v>5667</v>
      </c>
      <c r="K164" s="87">
        <v>16719</v>
      </c>
      <c r="L164" s="87">
        <f t="shared" si="21"/>
        <v>8040</v>
      </c>
      <c r="M164" s="87">
        <v>1535</v>
      </c>
      <c r="N164" s="87">
        <v>31961</v>
      </c>
      <c r="O164" s="95"/>
      <c r="P164" s="71">
        <f t="shared" si="15"/>
        <v>0.4109571118501603</v>
      </c>
    </row>
    <row r="165" spans="1:16" ht="12.75">
      <c r="A165" s="33" t="s">
        <v>26</v>
      </c>
      <c r="B165" s="34" t="s">
        <v>228</v>
      </c>
      <c r="C165" s="35" t="s">
        <v>229</v>
      </c>
      <c r="D165" s="88">
        <v>82.77</v>
      </c>
      <c r="E165" s="87">
        <v>53.701</v>
      </c>
      <c r="F165" s="87">
        <f t="shared" si="20"/>
        <v>15400.264000000001</v>
      </c>
      <c r="G165" s="87">
        <v>750</v>
      </c>
      <c r="H165" s="87">
        <v>16286.735</v>
      </c>
      <c r="I165" s="87"/>
      <c r="J165" s="87">
        <v>1416</v>
      </c>
      <c r="K165" s="87">
        <v>113</v>
      </c>
      <c r="L165" s="87">
        <f t="shared" si="21"/>
        <v>8057</v>
      </c>
      <c r="M165" s="87">
        <v>985</v>
      </c>
      <c r="N165" s="87">
        <v>10571</v>
      </c>
      <c r="O165" s="95"/>
      <c r="P165" s="71">
        <f t="shared" si="15"/>
        <v>0.3509441886295811</v>
      </c>
    </row>
    <row r="166" spans="1:16" ht="12.75">
      <c r="A166" s="33" t="s">
        <v>26</v>
      </c>
      <c r="B166" s="34" t="s">
        <v>230</v>
      </c>
      <c r="C166" s="35" t="s">
        <v>231</v>
      </c>
      <c r="D166" s="88">
        <v>222.797</v>
      </c>
      <c r="E166" s="87">
        <v>0</v>
      </c>
      <c r="F166" s="87">
        <f t="shared" si="20"/>
        <v>23199.858</v>
      </c>
      <c r="G166" s="87">
        <v>1500</v>
      </c>
      <c r="H166" s="87">
        <v>24922.655</v>
      </c>
      <c r="I166" s="87"/>
      <c r="J166" s="87">
        <v>0</v>
      </c>
      <c r="K166" s="87">
        <v>0</v>
      </c>
      <c r="L166" s="87">
        <f t="shared" si="21"/>
        <v>10842</v>
      </c>
      <c r="M166" s="87">
        <v>985</v>
      </c>
      <c r="N166" s="87">
        <v>11827</v>
      </c>
      <c r="O166" s="95"/>
      <c r="P166" s="71">
        <f t="shared" si="15"/>
        <v>0.5254518429115999</v>
      </c>
    </row>
    <row r="167" spans="1:16" ht="12.75">
      <c r="A167" s="33" t="s">
        <v>45</v>
      </c>
      <c r="B167" s="34" t="s">
        <v>232</v>
      </c>
      <c r="C167" s="35" t="s">
        <v>233</v>
      </c>
      <c r="D167" s="88">
        <v>193.663</v>
      </c>
      <c r="E167" s="87">
        <v>26357.129</v>
      </c>
      <c r="F167" s="87">
        <f t="shared" si="20"/>
        <v>104137.52500000001</v>
      </c>
      <c r="G167" s="87">
        <v>1962</v>
      </c>
      <c r="H167" s="87">
        <v>132650.317</v>
      </c>
      <c r="I167" s="87"/>
      <c r="J167" s="87">
        <v>0</v>
      </c>
      <c r="K167" s="87">
        <v>16615</v>
      </c>
      <c r="L167" s="87">
        <f t="shared" si="21"/>
        <v>57317</v>
      </c>
      <c r="M167" s="87">
        <v>1378</v>
      </c>
      <c r="N167" s="87">
        <v>75310</v>
      </c>
      <c r="O167" s="95"/>
      <c r="P167" s="71">
        <f t="shared" si="15"/>
        <v>0.4322667167090148</v>
      </c>
    </row>
    <row r="168" spans="1:16" ht="12.75">
      <c r="A168" s="33"/>
      <c r="B168" s="37"/>
      <c r="C168" s="35"/>
      <c r="D168" s="88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95"/>
      <c r="P168" s="71"/>
    </row>
    <row r="169" spans="1:16" ht="16.5">
      <c r="A169" s="33"/>
      <c r="B169" s="36" t="s">
        <v>600</v>
      </c>
      <c r="C169" s="35"/>
      <c r="D169" s="88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95"/>
      <c r="P169" s="71"/>
    </row>
    <row r="170" spans="1:16" ht="12.75">
      <c r="A170" s="33" t="s">
        <v>26</v>
      </c>
      <c r="B170" s="34" t="s">
        <v>234</v>
      </c>
      <c r="C170" s="35" t="s">
        <v>235</v>
      </c>
      <c r="D170" s="88">
        <v>11340.563</v>
      </c>
      <c r="E170" s="87">
        <v>0</v>
      </c>
      <c r="F170" s="87">
        <f>H170-(D170+E170+G170)</f>
        <v>17705.646</v>
      </c>
      <c r="G170" s="87">
        <v>1485</v>
      </c>
      <c r="H170" s="87">
        <v>30531.209</v>
      </c>
      <c r="I170" s="87"/>
      <c r="J170" s="87">
        <v>0</v>
      </c>
      <c r="K170" s="87">
        <v>0</v>
      </c>
      <c r="L170" s="87">
        <f>N170-(J170+K170+M170)</f>
        <v>-1235</v>
      </c>
      <c r="M170" s="87">
        <v>1235</v>
      </c>
      <c r="N170" s="87">
        <v>0</v>
      </c>
      <c r="O170" s="95"/>
      <c r="P170" s="71">
        <f t="shared" si="15"/>
        <v>1</v>
      </c>
    </row>
    <row r="171" spans="1:16" ht="12.75">
      <c r="A171" s="33" t="s">
        <v>26</v>
      </c>
      <c r="B171" s="34" t="s">
        <v>236</v>
      </c>
      <c r="C171" s="35" t="s">
        <v>237</v>
      </c>
      <c r="D171" s="88">
        <v>0</v>
      </c>
      <c r="E171" s="87">
        <v>994.893</v>
      </c>
      <c r="F171" s="87">
        <f>H171-(D171+E171+G171)</f>
        <v>-1735</v>
      </c>
      <c r="G171" s="87">
        <v>1735</v>
      </c>
      <c r="H171" s="87">
        <v>994.893</v>
      </c>
      <c r="I171" s="87"/>
      <c r="J171" s="87">
        <v>0</v>
      </c>
      <c r="K171" s="87">
        <v>620</v>
      </c>
      <c r="L171" s="87">
        <f>N171-(J171+K171+M171)</f>
        <v>8640</v>
      </c>
      <c r="M171" s="87">
        <v>1235</v>
      </c>
      <c r="N171" s="87">
        <v>10495</v>
      </c>
      <c r="O171" s="95"/>
      <c r="P171" s="71">
        <f t="shared" si="15"/>
        <v>-9.548873094895631</v>
      </c>
    </row>
    <row r="172" spans="1:16" ht="12.75">
      <c r="A172" s="33" t="s">
        <v>26</v>
      </c>
      <c r="B172" s="34" t="s">
        <v>238</v>
      </c>
      <c r="C172" s="35" t="s">
        <v>239</v>
      </c>
      <c r="D172" s="88">
        <v>110.259</v>
      </c>
      <c r="E172" s="87">
        <v>5.235</v>
      </c>
      <c r="F172" s="87">
        <f>H172-(D172+E172+G172)</f>
        <v>5867.312</v>
      </c>
      <c r="G172" s="87">
        <v>1000</v>
      </c>
      <c r="H172" s="87">
        <v>6982.806</v>
      </c>
      <c r="I172" s="87"/>
      <c r="J172" s="87">
        <v>110</v>
      </c>
      <c r="K172" s="87">
        <v>5</v>
      </c>
      <c r="L172" s="87">
        <f>N172-(J172+K172+M172)</f>
        <v>6133</v>
      </c>
      <c r="M172" s="87">
        <v>735</v>
      </c>
      <c r="N172" s="87">
        <v>6983</v>
      </c>
      <c r="O172" s="95"/>
      <c r="P172" s="71">
        <f t="shared" si="15"/>
        <v>-2.778252753984784E-05</v>
      </c>
    </row>
    <row r="173" spans="1:16" ht="12.75">
      <c r="A173" s="33" t="s">
        <v>26</v>
      </c>
      <c r="B173" s="34" t="s">
        <v>240</v>
      </c>
      <c r="C173" s="35" t="s">
        <v>241</v>
      </c>
      <c r="D173" s="88">
        <v>5311.924</v>
      </c>
      <c r="E173" s="87">
        <v>8385.606</v>
      </c>
      <c r="F173" s="87">
        <f>H173-(D173+E173+G173)</f>
        <v>17155.280000000002</v>
      </c>
      <c r="G173" s="87">
        <v>750</v>
      </c>
      <c r="H173" s="87">
        <v>31602.81</v>
      </c>
      <c r="I173" s="87"/>
      <c r="J173" s="87">
        <v>4565</v>
      </c>
      <c r="K173" s="87">
        <v>6158</v>
      </c>
      <c r="L173" s="87">
        <f>N173-(J173+K173+M173)</f>
        <v>10042</v>
      </c>
      <c r="M173" s="87">
        <v>1235</v>
      </c>
      <c r="N173" s="87">
        <v>22000</v>
      </c>
      <c r="O173" s="95"/>
      <c r="P173" s="71">
        <f t="shared" si="15"/>
        <v>0.3038593719988824</v>
      </c>
    </row>
    <row r="174" spans="1:16" ht="12.75">
      <c r="A174" s="33" t="s">
        <v>45</v>
      </c>
      <c r="B174" s="34" t="s">
        <v>242</v>
      </c>
      <c r="C174" s="35" t="s">
        <v>243</v>
      </c>
      <c r="D174" s="88">
        <v>0</v>
      </c>
      <c r="E174" s="87">
        <v>0</v>
      </c>
      <c r="F174" s="87">
        <f>H174-(D174+E174+G174)</f>
        <v>91590.946</v>
      </c>
      <c r="G174" s="87">
        <v>2069</v>
      </c>
      <c r="H174" s="87">
        <v>93659.946</v>
      </c>
      <c r="I174" s="87"/>
      <c r="J174" s="87">
        <v>0</v>
      </c>
      <c r="K174" s="87">
        <v>0</v>
      </c>
      <c r="L174" s="87">
        <f>N174-(J174+K174+M174)</f>
        <v>64631</v>
      </c>
      <c r="M174" s="87">
        <v>1186</v>
      </c>
      <c r="N174" s="87">
        <v>65817</v>
      </c>
      <c r="O174" s="95"/>
      <c r="P174" s="71">
        <f t="shared" si="15"/>
        <v>0.2972769811334292</v>
      </c>
    </row>
    <row r="175" spans="1:16" ht="12.75">
      <c r="A175" s="33"/>
      <c r="B175" s="37"/>
      <c r="C175" s="35"/>
      <c r="D175" s="88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95"/>
      <c r="P175" s="71"/>
    </row>
    <row r="176" spans="1:16" ht="16.5">
      <c r="A176" s="33"/>
      <c r="B176" s="36" t="s">
        <v>601</v>
      </c>
      <c r="C176" s="35"/>
      <c r="D176" s="88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95"/>
      <c r="P176" s="71"/>
    </row>
    <row r="177" spans="1:16" ht="12.75">
      <c r="A177" s="33" t="s">
        <v>26</v>
      </c>
      <c r="B177" s="34" t="s">
        <v>244</v>
      </c>
      <c r="C177" s="35" t="s">
        <v>245</v>
      </c>
      <c r="D177" s="88">
        <v>27294.387</v>
      </c>
      <c r="E177" s="87">
        <v>120422.642</v>
      </c>
      <c r="F177" s="87">
        <f>H177-(D177+E177+G177)</f>
        <v>60438.75999999998</v>
      </c>
      <c r="G177" s="87">
        <v>750</v>
      </c>
      <c r="H177" s="87">
        <v>208905.789</v>
      </c>
      <c r="I177" s="87"/>
      <c r="J177" s="87">
        <v>40575</v>
      </c>
      <c r="K177" s="87">
        <v>114148</v>
      </c>
      <c r="L177" s="87">
        <f>N177-(J177+K177+M177)</f>
        <v>45034</v>
      </c>
      <c r="M177" s="87">
        <v>900</v>
      </c>
      <c r="N177" s="87">
        <v>200657</v>
      </c>
      <c r="O177" s="95"/>
      <c r="P177" s="71">
        <f t="shared" si="15"/>
        <v>0.03948568892937663</v>
      </c>
    </row>
    <row r="178" spans="1:16" ht="12.75">
      <c r="A178" s="33" t="s">
        <v>26</v>
      </c>
      <c r="B178" s="34" t="s">
        <v>246</v>
      </c>
      <c r="C178" s="35" t="s">
        <v>247</v>
      </c>
      <c r="D178" s="88">
        <v>0</v>
      </c>
      <c r="E178" s="87">
        <v>0</v>
      </c>
      <c r="F178" s="87">
        <f>H178-(D178+E178+G178)</f>
        <v>-1735</v>
      </c>
      <c r="G178" s="87">
        <v>1735</v>
      </c>
      <c r="H178" s="87">
        <v>0</v>
      </c>
      <c r="I178" s="87"/>
      <c r="J178" s="87">
        <v>255</v>
      </c>
      <c r="K178" s="87">
        <v>7</v>
      </c>
      <c r="L178" s="87">
        <f>N178-(J178+K178+M178)</f>
        <v>6807</v>
      </c>
      <c r="M178" s="87">
        <v>985</v>
      </c>
      <c r="N178" s="87">
        <v>8054</v>
      </c>
      <c r="O178" s="95"/>
      <c r="P178" s="71"/>
    </row>
    <row r="179" spans="1:16" ht="12.75">
      <c r="A179" s="33" t="s">
        <v>26</v>
      </c>
      <c r="B179" s="34" t="s">
        <v>248</v>
      </c>
      <c r="C179" s="35" t="s">
        <v>249</v>
      </c>
      <c r="D179" s="88">
        <v>942.275</v>
      </c>
      <c r="E179" s="87">
        <v>13.14</v>
      </c>
      <c r="F179" s="87">
        <f>H179-(D179+E179+G179)</f>
        <v>8927.294000000002</v>
      </c>
      <c r="G179" s="87">
        <v>2750</v>
      </c>
      <c r="H179" s="87">
        <v>12632.709</v>
      </c>
      <c r="I179" s="87"/>
      <c r="J179" s="87">
        <v>223</v>
      </c>
      <c r="K179" s="87">
        <v>25</v>
      </c>
      <c r="L179" s="87">
        <f>N179-(J179+K179+M179)</f>
        <v>8750</v>
      </c>
      <c r="M179" s="87">
        <v>1985</v>
      </c>
      <c r="N179" s="87">
        <v>10983</v>
      </c>
      <c r="O179" s="95"/>
      <c r="P179" s="71">
        <f t="shared" si="15"/>
        <v>0.13059027956711428</v>
      </c>
    </row>
    <row r="180" spans="1:16" ht="12.75">
      <c r="A180" s="33" t="s">
        <v>45</v>
      </c>
      <c r="B180" s="34" t="s">
        <v>250</v>
      </c>
      <c r="C180" s="35" t="s">
        <v>251</v>
      </c>
      <c r="D180" s="88">
        <v>0</v>
      </c>
      <c r="E180" s="87">
        <v>0</v>
      </c>
      <c r="F180" s="87">
        <f>H180-(D180+E180+G180)</f>
        <v>10656.373</v>
      </c>
      <c r="G180" s="87">
        <v>915</v>
      </c>
      <c r="H180" s="87">
        <v>11571.373</v>
      </c>
      <c r="I180" s="87"/>
      <c r="J180" s="87">
        <v>0</v>
      </c>
      <c r="K180" s="87">
        <v>0</v>
      </c>
      <c r="L180" s="87">
        <f>N180-(J180+K180+M180)</f>
        <v>21815</v>
      </c>
      <c r="M180" s="87">
        <v>956</v>
      </c>
      <c r="N180" s="87">
        <v>22771</v>
      </c>
      <c r="O180" s="95"/>
      <c r="P180" s="71">
        <f t="shared" si="15"/>
        <v>-0.9678736481833228</v>
      </c>
    </row>
    <row r="181" spans="1:16" ht="12.75">
      <c r="A181" s="33"/>
      <c r="B181" s="37"/>
      <c r="C181" s="35"/>
      <c r="D181" s="88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95"/>
      <c r="P181" s="71"/>
    </row>
    <row r="182" spans="1:16" ht="16.5">
      <c r="A182" s="33"/>
      <c r="B182" s="36" t="s">
        <v>602</v>
      </c>
      <c r="C182" s="35"/>
      <c r="D182" s="88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95"/>
      <c r="P182" s="71"/>
    </row>
    <row r="183" spans="1:16" ht="12.75">
      <c r="A183" s="33" t="s">
        <v>26</v>
      </c>
      <c r="B183" s="34" t="s">
        <v>252</v>
      </c>
      <c r="C183" s="35" t="s">
        <v>253</v>
      </c>
      <c r="D183" s="88">
        <v>0</v>
      </c>
      <c r="E183" s="87">
        <v>0</v>
      </c>
      <c r="F183" s="87">
        <f aca="true" t="shared" si="22" ref="F183:F188">H183-(D183+E183+G183)</f>
        <v>-750</v>
      </c>
      <c r="G183" s="87">
        <v>750</v>
      </c>
      <c r="H183" s="87">
        <v>0</v>
      </c>
      <c r="I183" s="87"/>
      <c r="J183" s="87">
        <v>717</v>
      </c>
      <c r="K183" s="87">
        <v>1117</v>
      </c>
      <c r="L183" s="87">
        <f aca="true" t="shared" si="23" ref="L183:L188">N183-(J183+K183+M183)</f>
        <v>8737</v>
      </c>
      <c r="M183" s="87">
        <v>900</v>
      </c>
      <c r="N183" s="87">
        <v>11471</v>
      </c>
      <c r="O183" s="95"/>
      <c r="P183" s="71"/>
    </row>
    <row r="184" spans="1:16" ht="12.75">
      <c r="A184" s="33" t="s">
        <v>26</v>
      </c>
      <c r="B184" s="34" t="s">
        <v>254</v>
      </c>
      <c r="C184" s="35" t="s">
        <v>255</v>
      </c>
      <c r="D184" s="88">
        <v>427.795</v>
      </c>
      <c r="E184" s="87">
        <v>1088.812</v>
      </c>
      <c r="F184" s="87">
        <f t="shared" si="22"/>
        <v>17496.947</v>
      </c>
      <c r="G184" s="87">
        <v>1735</v>
      </c>
      <c r="H184" s="87">
        <v>20748.554</v>
      </c>
      <c r="I184" s="87"/>
      <c r="J184" s="87">
        <v>0</v>
      </c>
      <c r="K184" s="87">
        <v>0</v>
      </c>
      <c r="L184" s="87">
        <f t="shared" si="23"/>
        <v>21057</v>
      </c>
      <c r="M184" s="87">
        <v>400</v>
      </c>
      <c r="N184" s="87">
        <v>21457</v>
      </c>
      <c r="O184" s="95"/>
      <c r="P184" s="71">
        <f t="shared" si="15"/>
        <v>-0.034144355312664194</v>
      </c>
    </row>
    <row r="185" spans="1:16" ht="12.75">
      <c r="A185" s="33" t="s">
        <v>26</v>
      </c>
      <c r="B185" s="34" t="s">
        <v>256</v>
      </c>
      <c r="C185" s="35" t="s">
        <v>257</v>
      </c>
      <c r="D185" s="88">
        <v>6460.13</v>
      </c>
      <c r="E185" s="87">
        <v>32664.028</v>
      </c>
      <c r="F185" s="87">
        <f t="shared" si="22"/>
        <v>21114.471000000005</v>
      </c>
      <c r="G185" s="87">
        <v>1000</v>
      </c>
      <c r="H185" s="87">
        <v>61238.629</v>
      </c>
      <c r="I185" s="87"/>
      <c r="J185" s="87">
        <v>5853</v>
      </c>
      <c r="K185" s="87">
        <v>25114</v>
      </c>
      <c r="L185" s="87">
        <f t="shared" si="23"/>
        <v>10750</v>
      </c>
      <c r="M185" s="87">
        <v>4610</v>
      </c>
      <c r="N185" s="87">
        <v>46327</v>
      </c>
      <c r="O185" s="95"/>
      <c r="P185" s="71">
        <f t="shared" si="15"/>
        <v>0.24350037294270582</v>
      </c>
    </row>
    <row r="186" spans="1:16" ht="12.75">
      <c r="A186" s="33" t="s">
        <v>26</v>
      </c>
      <c r="B186" s="34" t="s">
        <v>258</v>
      </c>
      <c r="C186" s="35" t="s">
        <v>259</v>
      </c>
      <c r="D186" s="88">
        <v>115.069</v>
      </c>
      <c r="E186" s="87">
        <v>54.019</v>
      </c>
      <c r="F186" s="87">
        <f t="shared" si="22"/>
        <v>-272.38199999999995</v>
      </c>
      <c r="G186" s="87">
        <v>750</v>
      </c>
      <c r="H186" s="87">
        <v>646.706</v>
      </c>
      <c r="I186" s="87"/>
      <c r="J186" s="87">
        <v>315</v>
      </c>
      <c r="K186" s="87">
        <v>0</v>
      </c>
      <c r="L186" s="87">
        <f t="shared" si="23"/>
        <v>10583</v>
      </c>
      <c r="M186" s="87">
        <v>735</v>
      </c>
      <c r="N186" s="87">
        <v>11633</v>
      </c>
      <c r="O186" s="95"/>
      <c r="P186" s="71">
        <f t="shared" si="15"/>
        <v>-16.988081137332884</v>
      </c>
    </row>
    <row r="187" spans="1:16" ht="12.75">
      <c r="A187" s="33" t="s">
        <v>26</v>
      </c>
      <c r="B187" s="34" t="s">
        <v>260</v>
      </c>
      <c r="C187" s="35" t="s">
        <v>261</v>
      </c>
      <c r="D187" s="88">
        <v>1831.705</v>
      </c>
      <c r="E187" s="87">
        <v>6444.371</v>
      </c>
      <c r="F187" s="87">
        <f t="shared" si="22"/>
        <v>16741.297</v>
      </c>
      <c r="G187" s="87">
        <v>2848</v>
      </c>
      <c r="H187" s="87">
        <v>27865.373</v>
      </c>
      <c r="I187" s="87"/>
      <c r="J187" s="87">
        <v>6327</v>
      </c>
      <c r="K187" s="87">
        <v>5627</v>
      </c>
      <c r="L187" s="87">
        <f t="shared" si="23"/>
        <v>13623</v>
      </c>
      <c r="M187" s="87">
        <v>1235</v>
      </c>
      <c r="N187" s="87">
        <v>26812</v>
      </c>
      <c r="O187" s="95"/>
      <c r="P187" s="71">
        <f t="shared" si="15"/>
        <v>0.037802221416522924</v>
      </c>
    </row>
    <row r="188" spans="1:16" ht="12.75">
      <c r="A188" s="33" t="s">
        <v>45</v>
      </c>
      <c r="B188" s="34" t="s">
        <v>262</v>
      </c>
      <c r="C188" s="35" t="s">
        <v>263</v>
      </c>
      <c r="D188" s="88">
        <v>0</v>
      </c>
      <c r="E188" s="87">
        <v>5228.061</v>
      </c>
      <c r="F188" s="87">
        <f t="shared" si="22"/>
        <v>137529.961</v>
      </c>
      <c r="G188" s="87">
        <v>3288</v>
      </c>
      <c r="H188" s="87">
        <v>146046.022</v>
      </c>
      <c r="I188" s="87"/>
      <c r="J188" s="87">
        <v>0</v>
      </c>
      <c r="K188" s="87">
        <v>7600</v>
      </c>
      <c r="L188" s="87">
        <f t="shared" si="23"/>
        <v>91469</v>
      </c>
      <c r="M188" s="87">
        <v>8048</v>
      </c>
      <c r="N188" s="87">
        <v>107117</v>
      </c>
      <c r="O188" s="95"/>
      <c r="P188" s="71">
        <f t="shared" si="15"/>
        <v>0.26655311433268614</v>
      </c>
    </row>
    <row r="189" spans="1:16" ht="12.75">
      <c r="A189" s="33"/>
      <c r="B189" s="34"/>
      <c r="C189" s="35"/>
      <c r="D189" s="88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95"/>
      <c r="P189" s="71"/>
    </row>
    <row r="190" spans="1:16" ht="16.5">
      <c r="A190" s="33"/>
      <c r="B190" s="36" t="s">
        <v>603</v>
      </c>
      <c r="C190" s="35"/>
      <c r="D190" s="88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95"/>
      <c r="P190" s="71"/>
    </row>
    <row r="191" spans="1:16" ht="12.75">
      <c r="A191" s="33" t="s">
        <v>26</v>
      </c>
      <c r="B191" s="34" t="s">
        <v>264</v>
      </c>
      <c r="C191" s="35" t="s">
        <v>265</v>
      </c>
      <c r="D191" s="88">
        <v>0</v>
      </c>
      <c r="E191" s="87">
        <v>0</v>
      </c>
      <c r="F191" s="87">
        <f aca="true" t="shared" si="24" ref="F191:F196">H191-(D191+E191+G191)</f>
        <v>14052.699</v>
      </c>
      <c r="G191" s="87">
        <v>750</v>
      </c>
      <c r="H191" s="87">
        <v>14802.699</v>
      </c>
      <c r="I191" s="87"/>
      <c r="J191" s="87">
        <v>0</v>
      </c>
      <c r="K191" s="87">
        <v>0</v>
      </c>
      <c r="L191" s="87">
        <f aca="true" t="shared" si="25" ref="L191:L196">N191-(J191+K191+M191)</f>
        <v>8964</v>
      </c>
      <c r="M191" s="87">
        <v>735</v>
      </c>
      <c r="N191" s="87">
        <v>9699</v>
      </c>
      <c r="O191" s="95"/>
      <c r="P191" s="71">
        <f t="shared" si="15"/>
        <v>0.3447816509678404</v>
      </c>
    </row>
    <row r="192" spans="1:16" ht="12.75">
      <c r="A192" s="33" t="s">
        <v>26</v>
      </c>
      <c r="B192" s="34" t="s">
        <v>266</v>
      </c>
      <c r="C192" s="35" t="s">
        <v>267</v>
      </c>
      <c r="D192" s="88">
        <v>462.974</v>
      </c>
      <c r="E192" s="87">
        <v>159.642</v>
      </c>
      <c r="F192" s="87">
        <f t="shared" si="24"/>
        <v>16732.171000000002</v>
      </c>
      <c r="G192" s="87">
        <v>1000</v>
      </c>
      <c r="H192" s="87">
        <v>18354.787</v>
      </c>
      <c r="I192" s="87"/>
      <c r="J192" s="87">
        <v>397</v>
      </c>
      <c r="K192" s="87">
        <v>172</v>
      </c>
      <c r="L192" s="87">
        <f t="shared" si="25"/>
        <v>11016</v>
      </c>
      <c r="M192" s="87">
        <v>735</v>
      </c>
      <c r="N192" s="87">
        <v>12320</v>
      </c>
      <c r="O192" s="95"/>
      <c r="P192" s="71">
        <f t="shared" si="15"/>
        <v>0.32878545526025443</v>
      </c>
    </row>
    <row r="193" spans="1:16" ht="12.75">
      <c r="A193" s="33" t="s">
        <v>26</v>
      </c>
      <c r="B193" s="34" t="s">
        <v>268</v>
      </c>
      <c r="C193" s="35" t="s">
        <v>269</v>
      </c>
      <c r="D193" s="88">
        <v>193.363</v>
      </c>
      <c r="E193" s="87">
        <v>0</v>
      </c>
      <c r="F193" s="87">
        <f t="shared" si="24"/>
        <v>4743.351</v>
      </c>
      <c r="G193" s="87">
        <v>1000</v>
      </c>
      <c r="H193" s="87">
        <v>5936.714</v>
      </c>
      <c r="I193" s="87"/>
      <c r="J193" s="87">
        <v>136</v>
      </c>
      <c r="K193" s="87">
        <v>0</v>
      </c>
      <c r="L193" s="87">
        <f t="shared" si="25"/>
        <v>5767</v>
      </c>
      <c r="M193" s="87">
        <v>1235</v>
      </c>
      <c r="N193" s="87">
        <v>7138</v>
      </c>
      <c r="O193" s="95"/>
      <c r="P193" s="71">
        <f t="shared" si="15"/>
        <v>-0.20234863933145508</v>
      </c>
    </row>
    <row r="194" spans="1:16" ht="12.75">
      <c r="A194" s="33" t="s">
        <v>26</v>
      </c>
      <c r="B194" s="34" t="s">
        <v>270</v>
      </c>
      <c r="C194" s="35" t="s">
        <v>271</v>
      </c>
      <c r="D194" s="88">
        <v>18.664</v>
      </c>
      <c r="E194" s="87">
        <v>0</v>
      </c>
      <c r="F194" s="87">
        <f t="shared" si="24"/>
        <v>17528.178</v>
      </c>
      <c r="G194" s="87">
        <v>1735</v>
      </c>
      <c r="H194" s="87">
        <v>19281.842</v>
      </c>
      <c r="I194" s="87"/>
      <c r="J194" s="87">
        <v>29</v>
      </c>
      <c r="K194" s="87">
        <v>0</v>
      </c>
      <c r="L194" s="87">
        <f t="shared" si="25"/>
        <v>10596</v>
      </c>
      <c r="M194" s="87">
        <v>1235</v>
      </c>
      <c r="N194" s="87">
        <v>11860</v>
      </c>
      <c r="O194" s="95"/>
      <c r="P194" s="71">
        <f t="shared" si="15"/>
        <v>0.38491353678761603</v>
      </c>
    </row>
    <row r="195" spans="1:16" ht="12.75">
      <c r="A195" s="33" t="s">
        <v>26</v>
      </c>
      <c r="B195" s="34" t="s">
        <v>272</v>
      </c>
      <c r="C195" s="35" t="s">
        <v>273</v>
      </c>
      <c r="D195" s="88">
        <v>1651.322</v>
      </c>
      <c r="E195" s="87">
        <v>547.347</v>
      </c>
      <c r="F195" s="87">
        <f t="shared" si="24"/>
        <v>1764.732</v>
      </c>
      <c r="G195" s="87">
        <v>3485</v>
      </c>
      <c r="H195" s="87">
        <v>7448.401</v>
      </c>
      <c r="I195" s="87"/>
      <c r="J195" s="87">
        <v>4224</v>
      </c>
      <c r="K195" s="87">
        <v>981</v>
      </c>
      <c r="L195" s="87">
        <f t="shared" si="25"/>
        <v>4042</v>
      </c>
      <c r="M195" s="87">
        <v>1985</v>
      </c>
      <c r="N195" s="87">
        <v>11232</v>
      </c>
      <c r="O195" s="95"/>
      <c r="P195" s="71">
        <f t="shared" si="15"/>
        <v>-0.5079746646293615</v>
      </c>
    </row>
    <row r="196" spans="1:16" ht="12.75">
      <c r="A196" s="33" t="s">
        <v>45</v>
      </c>
      <c r="B196" s="34" t="s">
        <v>274</v>
      </c>
      <c r="C196" s="35" t="s">
        <v>275</v>
      </c>
      <c r="D196" s="88">
        <v>0</v>
      </c>
      <c r="E196" s="87">
        <v>0</v>
      </c>
      <c r="F196" s="87">
        <f t="shared" si="24"/>
        <v>-1543</v>
      </c>
      <c r="G196" s="87">
        <v>1543</v>
      </c>
      <c r="H196" s="87">
        <v>0</v>
      </c>
      <c r="I196" s="87"/>
      <c r="J196" s="87">
        <v>0</v>
      </c>
      <c r="K196" s="87">
        <v>4565</v>
      </c>
      <c r="L196" s="87">
        <f t="shared" si="25"/>
        <v>31606</v>
      </c>
      <c r="M196" s="87">
        <v>2304</v>
      </c>
      <c r="N196" s="87">
        <v>38475</v>
      </c>
      <c r="O196" s="95"/>
      <c r="P196" s="71"/>
    </row>
    <row r="197" spans="1:16" ht="12.75">
      <c r="A197" s="33"/>
      <c r="B197" s="34"/>
      <c r="C197" s="35"/>
      <c r="D197" s="88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95"/>
      <c r="P197" s="71"/>
    </row>
    <row r="198" spans="1:16" ht="16.5">
      <c r="A198" s="33"/>
      <c r="B198" s="36" t="s">
        <v>604</v>
      </c>
      <c r="C198" s="35"/>
      <c r="D198" s="88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95"/>
      <c r="P198" s="71"/>
    </row>
    <row r="199" spans="1:16" ht="12.75">
      <c r="A199" s="33" t="s">
        <v>26</v>
      </c>
      <c r="B199" s="34" t="s">
        <v>276</v>
      </c>
      <c r="C199" s="35" t="s">
        <v>277</v>
      </c>
      <c r="D199" s="88">
        <v>0</v>
      </c>
      <c r="E199" s="87">
        <v>0</v>
      </c>
      <c r="F199" s="87">
        <f aca="true" t="shared" si="26" ref="F199:F205">H199-(D199+E199+G199)</f>
        <v>-1485</v>
      </c>
      <c r="G199" s="87">
        <v>1485</v>
      </c>
      <c r="H199" s="87">
        <v>0</v>
      </c>
      <c r="I199" s="87"/>
      <c r="J199" s="87">
        <v>596</v>
      </c>
      <c r="K199" s="87">
        <v>31</v>
      </c>
      <c r="L199" s="87">
        <f aca="true" t="shared" si="27" ref="L199:L205">N199-(J199+K199+M199)</f>
        <v>7812</v>
      </c>
      <c r="M199" s="87">
        <v>735</v>
      </c>
      <c r="N199" s="87">
        <v>9174</v>
      </c>
      <c r="O199" s="95"/>
      <c r="P199" s="71"/>
    </row>
    <row r="200" spans="1:16" ht="12.75">
      <c r="A200" s="33" t="s">
        <v>26</v>
      </c>
      <c r="B200" s="34" t="s">
        <v>278</v>
      </c>
      <c r="C200" s="35" t="s">
        <v>279</v>
      </c>
      <c r="D200" s="88">
        <v>55592.796</v>
      </c>
      <c r="E200" s="87">
        <v>223302.064</v>
      </c>
      <c r="F200" s="87">
        <f t="shared" si="26"/>
        <v>53012.87400000001</v>
      </c>
      <c r="G200" s="87">
        <v>1150</v>
      </c>
      <c r="H200" s="87">
        <v>333057.734</v>
      </c>
      <c r="I200" s="87"/>
      <c r="J200" s="87">
        <v>41662</v>
      </c>
      <c r="K200" s="87">
        <v>180858</v>
      </c>
      <c r="L200" s="87">
        <f t="shared" si="27"/>
        <v>65446</v>
      </c>
      <c r="M200" s="87">
        <v>400</v>
      </c>
      <c r="N200" s="87">
        <v>288366</v>
      </c>
      <c r="O200" s="95"/>
      <c r="P200" s="71">
        <f t="shared" si="15"/>
        <v>0.13418614683783323</v>
      </c>
    </row>
    <row r="201" spans="1:16" ht="12.75">
      <c r="A201" s="33" t="s">
        <v>26</v>
      </c>
      <c r="B201" s="34" t="s">
        <v>280</v>
      </c>
      <c r="C201" s="35" t="s">
        <v>281</v>
      </c>
      <c r="D201" s="88">
        <v>98.803</v>
      </c>
      <c r="E201" s="87">
        <v>0</v>
      </c>
      <c r="F201" s="87">
        <f t="shared" si="26"/>
        <v>2023.1110000000008</v>
      </c>
      <c r="G201" s="87">
        <v>15385</v>
      </c>
      <c r="H201" s="87">
        <v>17506.914</v>
      </c>
      <c r="I201" s="87"/>
      <c r="J201" s="87">
        <v>25</v>
      </c>
      <c r="K201" s="87">
        <v>0</v>
      </c>
      <c r="L201" s="87">
        <f t="shared" si="27"/>
        <v>4665</v>
      </c>
      <c r="M201" s="87">
        <v>735</v>
      </c>
      <c r="N201" s="87">
        <v>5425</v>
      </c>
      <c r="O201" s="95"/>
      <c r="P201" s="71">
        <f t="shared" si="15"/>
        <v>0.690122428201795</v>
      </c>
    </row>
    <row r="202" spans="1:16" ht="12.75">
      <c r="A202" s="33" t="s">
        <v>26</v>
      </c>
      <c r="B202" s="34" t="s">
        <v>282</v>
      </c>
      <c r="C202" s="35" t="s">
        <v>283</v>
      </c>
      <c r="D202" s="88">
        <v>11942.061</v>
      </c>
      <c r="E202" s="87">
        <v>9947.68</v>
      </c>
      <c r="F202" s="87">
        <f t="shared" si="26"/>
        <v>15791.5</v>
      </c>
      <c r="G202" s="87">
        <v>1735</v>
      </c>
      <c r="H202" s="87">
        <v>39416.241</v>
      </c>
      <c r="I202" s="87"/>
      <c r="J202" s="87">
        <v>5956</v>
      </c>
      <c r="K202" s="87">
        <v>7218</v>
      </c>
      <c r="L202" s="87">
        <f t="shared" si="27"/>
        <v>15174</v>
      </c>
      <c r="M202" s="87">
        <v>735</v>
      </c>
      <c r="N202" s="87">
        <v>29083</v>
      </c>
      <c r="O202" s="95"/>
      <c r="P202" s="71">
        <f t="shared" si="15"/>
        <v>0.26215693678146534</v>
      </c>
    </row>
    <row r="203" spans="1:16" ht="12.75">
      <c r="A203" s="33" t="s">
        <v>26</v>
      </c>
      <c r="B203" s="34" t="s">
        <v>284</v>
      </c>
      <c r="C203" s="35" t="s">
        <v>285</v>
      </c>
      <c r="D203" s="88">
        <v>1761.68</v>
      </c>
      <c r="E203" s="87">
        <v>2816.05</v>
      </c>
      <c r="F203" s="87">
        <f t="shared" si="26"/>
        <v>14162.925</v>
      </c>
      <c r="G203" s="87">
        <v>1485</v>
      </c>
      <c r="H203" s="87">
        <v>20225.655</v>
      </c>
      <c r="I203" s="87"/>
      <c r="J203" s="87">
        <v>1190</v>
      </c>
      <c r="K203" s="87">
        <v>1948</v>
      </c>
      <c r="L203" s="87">
        <f t="shared" si="27"/>
        <v>9917</v>
      </c>
      <c r="M203" s="87">
        <v>1235</v>
      </c>
      <c r="N203" s="87">
        <v>14290</v>
      </c>
      <c r="O203" s="95"/>
      <c r="P203" s="71">
        <f t="shared" si="15"/>
        <v>0.29347158349136276</v>
      </c>
    </row>
    <row r="204" spans="1:16" ht="12.75">
      <c r="A204" s="33" t="s">
        <v>26</v>
      </c>
      <c r="B204" s="34" t="s">
        <v>286</v>
      </c>
      <c r="C204" s="35" t="s">
        <v>287</v>
      </c>
      <c r="D204" s="88">
        <v>78.147</v>
      </c>
      <c r="E204" s="87">
        <v>2.818</v>
      </c>
      <c r="F204" s="87">
        <f t="shared" si="26"/>
        <v>12349.418</v>
      </c>
      <c r="G204" s="87">
        <v>2235</v>
      </c>
      <c r="H204" s="87">
        <v>14665.383</v>
      </c>
      <c r="I204" s="87"/>
      <c r="J204" s="87">
        <v>0</v>
      </c>
      <c r="K204" s="87">
        <v>0</v>
      </c>
      <c r="L204" s="87">
        <f t="shared" si="27"/>
        <v>-1235</v>
      </c>
      <c r="M204" s="87">
        <v>1235</v>
      </c>
      <c r="N204" s="87">
        <v>0</v>
      </c>
      <c r="O204" s="95"/>
      <c r="P204" s="71">
        <f aca="true" t="shared" si="28" ref="P204:P267">(H204-N204)/H204</f>
        <v>1</v>
      </c>
    </row>
    <row r="205" spans="1:16" ht="12.75">
      <c r="A205" s="33" t="s">
        <v>45</v>
      </c>
      <c r="B205" s="34" t="s">
        <v>288</v>
      </c>
      <c r="C205" s="35" t="s">
        <v>289</v>
      </c>
      <c r="D205" s="88">
        <v>0</v>
      </c>
      <c r="E205" s="87">
        <v>9461.725</v>
      </c>
      <c r="F205" s="87">
        <f t="shared" si="26"/>
        <v>147470.658</v>
      </c>
      <c r="G205" s="87">
        <v>1549</v>
      </c>
      <c r="H205" s="87">
        <v>158481.383</v>
      </c>
      <c r="I205" s="87"/>
      <c r="J205" s="87">
        <v>0</v>
      </c>
      <c r="K205" s="87">
        <v>8253</v>
      </c>
      <c r="L205" s="87">
        <f t="shared" si="27"/>
        <v>75463</v>
      </c>
      <c r="M205" s="87">
        <v>16481</v>
      </c>
      <c r="N205" s="87">
        <v>100197</v>
      </c>
      <c r="O205" s="95"/>
      <c r="P205" s="71">
        <f t="shared" si="28"/>
        <v>0.3677680109593693</v>
      </c>
    </row>
    <row r="206" spans="1:16" ht="12.75">
      <c r="A206" s="38"/>
      <c r="B206" s="102"/>
      <c r="C206" s="60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9"/>
      <c r="P206" s="72"/>
    </row>
    <row r="207" spans="1:16" ht="16.5">
      <c r="A207" s="33"/>
      <c r="B207" s="36" t="s">
        <v>605</v>
      </c>
      <c r="C207" s="35"/>
      <c r="D207" s="88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95"/>
      <c r="P207" s="71"/>
    </row>
    <row r="208" spans="1:16" ht="12.75">
      <c r="A208" s="33" t="s">
        <v>26</v>
      </c>
      <c r="B208" s="34" t="s">
        <v>290</v>
      </c>
      <c r="C208" s="35" t="s">
        <v>291</v>
      </c>
      <c r="D208" s="88">
        <v>4416.335</v>
      </c>
      <c r="E208" s="87">
        <v>3058.797</v>
      </c>
      <c r="F208" s="87">
        <f>H208-(D208+E208+G208)</f>
        <v>17093.746</v>
      </c>
      <c r="G208" s="87">
        <v>1250</v>
      </c>
      <c r="H208" s="87">
        <v>25818.878</v>
      </c>
      <c r="I208" s="87"/>
      <c r="J208" s="87">
        <v>198</v>
      </c>
      <c r="K208" s="87">
        <v>3722</v>
      </c>
      <c r="L208" s="87">
        <f>N208-(J208+K208+M208)</f>
        <v>20899</v>
      </c>
      <c r="M208" s="87">
        <v>445</v>
      </c>
      <c r="N208" s="87">
        <v>25264</v>
      </c>
      <c r="O208" s="95"/>
      <c r="P208" s="71">
        <f t="shared" si="28"/>
        <v>0.021491174016159825</v>
      </c>
    </row>
    <row r="209" spans="1:16" ht="12.75">
      <c r="A209" s="33" t="s">
        <v>26</v>
      </c>
      <c r="B209" s="34" t="s">
        <v>292</v>
      </c>
      <c r="C209" s="35" t="s">
        <v>293</v>
      </c>
      <c r="D209" s="88">
        <v>87234.329</v>
      </c>
      <c r="E209" s="87">
        <v>62457.989</v>
      </c>
      <c r="F209" s="87">
        <f>H209-(D209+E209+G209)</f>
        <v>24187.434999999998</v>
      </c>
      <c r="G209" s="87">
        <v>1485</v>
      </c>
      <c r="H209" s="87">
        <v>175364.753</v>
      </c>
      <c r="I209" s="87"/>
      <c r="J209" s="87">
        <v>76377</v>
      </c>
      <c r="K209" s="87">
        <v>51970</v>
      </c>
      <c r="L209" s="87">
        <f>N209-(J209+K209+M209)</f>
        <v>26166</v>
      </c>
      <c r="M209" s="87">
        <v>3000</v>
      </c>
      <c r="N209" s="87">
        <v>157513</v>
      </c>
      <c r="O209" s="95"/>
      <c r="P209" s="71">
        <f t="shared" si="28"/>
        <v>0.10179783961489683</v>
      </c>
    </row>
    <row r="210" spans="1:16" ht="12.75">
      <c r="A210" s="33" t="s">
        <v>26</v>
      </c>
      <c r="B210" s="34" t="s">
        <v>294</v>
      </c>
      <c r="C210" s="35" t="s">
        <v>295</v>
      </c>
      <c r="D210" s="88">
        <v>61.853</v>
      </c>
      <c r="E210" s="87">
        <v>0</v>
      </c>
      <c r="F210" s="87">
        <f>H210-(D210+E210+G210)</f>
        <v>24086.035</v>
      </c>
      <c r="G210" s="87">
        <v>1735</v>
      </c>
      <c r="H210" s="87">
        <v>25882.888</v>
      </c>
      <c r="I210" s="87"/>
      <c r="J210" s="87">
        <v>0</v>
      </c>
      <c r="K210" s="87">
        <v>0</v>
      </c>
      <c r="L210" s="87">
        <f>N210-(J210+K210+M210)</f>
        <v>13005</v>
      </c>
      <c r="M210" s="87">
        <v>1589</v>
      </c>
      <c r="N210" s="87">
        <v>14594</v>
      </c>
      <c r="O210" s="95"/>
      <c r="P210" s="71">
        <f t="shared" si="28"/>
        <v>0.4361525653551489</v>
      </c>
    </row>
    <row r="211" spans="1:16" ht="12.75">
      <c r="A211" s="33" t="s">
        <v>26</v>
      </c>
      <c r="B211" s="34" t="s">
        <v>296</v>
      </c>
      <c r="C211" s="35" t="s">
        <v>297</v>
      </c>
      <c r="D211" s="88">
        <v>0</v>
      </c>
      <c r="E211" s="87">
        <v>0</v>
      </c>
      <c r="F211" s="87">
        <f>H211-(D211+E211+G211)</f>
        <v>10619.036</v>
      </c>
      <c r="G211" s="87">
        <v>750</v>
      </c>
      <c r="H211" s="87">
        <v>11369.036</v>
      </c>
      <c r="I211" s="87"/>
      <c r="J211" s="87">
        <v>0</v>
      </c>
      <c r="K211" s="87">
        <v>0</v>
      </c>
      <c r="L211" s="87">
        <f>N211-(J211+K211+M211)</f>
        <v>15140</v>
      </c>
      <c r="M211" s="87">
        <v>1235</v>
      </c>
      <c r="N211" s="87">
        <v>16375</v>
      </c>
      <c r="O211" s="95"/>
      <c r="P211" s="71">
        <f t="shared" si="28"/>
        <v>-0.4403156081131241</v>
      </c>
    </row>
    <row r="212" spans="1:16" ht="12.75">
      <c r="A212" s="33" t="s">
        <v>45</v>
      </c>
      <c r="B212" s="34" t="s">
        <v>298</v>
      </c>
      <c r="C212" s="35" t="s">
        <v>299</v>
      </c>
      <c r="D212" s="88">
        <v>0</v>
      </c>
      <c r="E212" s="87">
        <v>25013.758</v>
      </c>
      <c r="F212" s="87">
        <f>H212-(D212+E212+G212)</f>
        <v>6967.9419999999955</v>
      </c>
      <c r="G212" s="87">
        <v>1485</v>
      </c>
      <c r="H212" s="87">
        <v>33466.7</v>
      </c>
      <c r="I212" s="87"/>
      <c r="J212" s="87">
        <v>5853</v>
      </c>
      <c r="K212" s="87">
        <v>25114</v>
      </c>
      <c r="L212" s="87">
        <f>N212-(J212+K212+M212)</f>
        <v>14625</v>
      </c>
      <c r="M212" s="87">
        <v>735</v>
      </c>
      <c r="N212" s="87">
        <v>46327</v>
      </c>
      <c r="O212" s="95"/>
      <c r="P212" s="71">
        <f t="shared" si="28"/>
        <v>-0.3842715296100304</v>
      </c>
    </row>
    <row r="213" spans="1:16" ht="12.75">
      <c r="A213" s="33"/>
      <c r="B213" s="34"/>
      <c r="C213" s="35"/>
      <c r="D213" s="88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95"/>
      <c r="P213" s="71"/>
    </row>
    <row r="214" spans="1:16" ht="16.5">
      <c r="A214" s="33"/>
      <c r="B214" s="36" t="s">
        <v>606</v>
      </c>
      <c r="C214" s="35"/>
      <c r="D214" s="88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95"/>
      <c r="P214" s="71"/>
    </row>
    <row r="215" spans="1:16" ht="12.75">
      <c r="A215" s="33" t="s">
        <v>26</v>
      </c>
      <c r="B215" s="34" t="s">
        <v>300</v>
      </c>
      <c r="C215" s="35" t="s">
        <v>301</v>
      </c>
      <c r="D215" s="88">
        <v>0</v>
      </c>
      <c r="E215" s="87">
        <v>0</v>
      </c>
      <c r="F215" s="87">
        <f aca="true" t="shared" si="29" ref="F215:F220">H215-(D215+E215+G215)</f>
        <v>-1250</v>
      </c>
      <c r="G215" s="87">
        <v>1250</v>
      </c>
      <c r="H215" s="87">
        <v>0</v>
      </c>
      <c r="I215" s="87"/>
      <c r="J215" s="87">
        <v>0</v>
      </c>
      <c r="K215" s="87">
        <v>0</v>
      </c>
      <c r="L215" s="87">
        <f aca="true" t="shared" si="30" ref="L215:L220">N215-(J215+K215+M215)</f>
        <v>-735</v>
      </c>
      <c r="M215" s="87">
        <v>735</v>
      </c>
      <c r="N215" s="87">
        <v>0</v>
      </c>
      <c r="O215" s="95"/>
      <c r="P215" s="71"/>
    </row>
    <row r="216" spans="1:16" ht="12.75">
      <c r="A216" s="33" t="s">
        <v>26</v>
      </c>
      <c r="B216" s="34" t="s">
        <v>302</v>
      </c>
      <c r="C216" s="35" t="s">
        <v>303</v>
      </c>
      <c r="D216" s="88">
        <v>2002.05</v>
      </c>
      <c r="E216" s="87">
        <v>426.166</v>
      </c>
      <c r="F216" s="87">
        <f t="shared" si="29"/>
        <v>-263.0440000000008</v>
      </c>
      <c r="G216" s="87">
        <v>3235</v>
      </c>
      <c r="H216" s="87">
        <v>5400.172</v>
      </c>
      <c r="I216" s="87"/>
      <c r="J216" s="87">
        <v>6897</v>
      </c>
      <c r="K216" s="87">
        <v>1559</v>
      </c>
      <c r="L216" s="87">
        <f t="shared" si="30"/>
        <v>-823</v>
      </c>
      <c r="M216" s="87">
        <v>985</v>
      </c>
      <c r="N216" s="87">
        <v>8618</v>
      </c>
      <c r="O216" s="95"/>
      <c r="P216" s="71">
        <f t="shared" si="28"/>
        <v>-0.5958750943488468</v>
      </c>
    </row>
    <row r="217" spans="1:16" ht="12.75">
      <c r="A217" s="33" t="s">
        <v>26</v>
      </c>
      <c r="B217" s="34" t="s">
        <v>304</v>
      </c>
      <c r="C217" s="35" t="s">
        <v>305</v>
      </c>
      <c r="D217" s="88">
        <v>51898.431</v>
      </c>
      <c r="E217" s="87">
        <v>15055.512</v>
      </c>
      <c r="F217" s="87">
        <f t="shared" si="29"/>
        <v>-13970.001000000004</v>
      </c>
      <c r="G217" s="87">
        <v>14081</v>
      </c>
      <c r="H217" s="87">
        <v>67064.942</v>
      </c>
      <c r="I217" s="87"/>
      <c r="J217" s="87">
        <v>26839</v>
      </c>
      <c r="K217" s="87">
        <v>677</v>
      </c>
      <c r="L217" s="87">
        <f t="shared" si="30"/>
        <v>6375</v>
      </c>
      <c r="M217" s="87">
        <v>1985</v>
      </c>
      <c r="N217" s="87">
        <v>35876</v>
      </c>
      <c r="O217" s="95"/>
      <c r="P217" s="71">
        <f t="shared" si="28"/>
        <v>0.4650558260379916</v>
      </c>
    </row>
    <row r="218" spans="1:16" ht="12.75">
      <c r="A218" s="33" t="s">
        <v>26</v>
      </c>
      <c r="B218" s="34" t="s">
        <v>306</v>
      </c>
      <c r="C218" s="35" t="s">
        <v>307</v>
      </c>
      <c r="D218" s="88">
        <v>7377.606</v>
      </c>
      <c r="E218" s="87">
        <v>113.201</v>
      </c>
      <c r="F218" s="87">
        <f t="shared" si="29"/>
        <v>10477.185999999998</v>
      </c>
      <c r="G218" s="87">
        <v>1500</v>
      </c>
      <c r="H218" s="87">
        <v>19467.993</v>
      </c>
      <c r="I218" s="87"/>
      <c r="J218" s="87">
        <v>0</v>
      </c>
      <c r="K218" s="87">
        <v>0</v>
      </c>
      <c r="L218" s="87">
        <f t="shared" si="30"/>
        <v>-735</v>
      </c>
      <c r="M218" s="87">
        <v>735</v>
      </c>
      <c r="N218" s="87">
        <v>0</v>
      </c>
      <c r="O218" s="95"/>
      <c r="P218" s="71">
        <f t="shared" si="28"/>
        <v>1</v>
      </c>
    </row>
    <row r="219" spans="1:16" ht="12.75">
      <c r="A219" s="33" t="s">
        <v>26</v>
      </c>
      <c r="B219" s="34" t="s">
        <v>308</v>
      </c>
      <c r="C219" s="35" t="s">
        <v>309</v>
      </c>
      <c r="D219" s="88">
        <v>151.005</v>
      </c>
      <c r="E219" s="87">
        <v>46.958</v>
      </c>
      <c r="F219" s="87">
        <f t="shared" si="29"/>
        <v>30944.044</v>
      </c>
      <c r="G219" s="87">
        <v>1550</v>
      </c>
      <c r="H219" s="87">
        <v>32692.007</v>
      </c>
      <c r="I219" s="87"/>
      <c r="J219" s="87">
        <v>127</v>
      </c>
      <c r="K219" s="87">
        <v>0</v>
      </c>
      <c r="L219" s="87">
        <f t="shared" si="30"/>
        <v>18802</v>
      </c>
      <c r="M219" s="87">
        <v>1050</v>
      </c>
      <c r="N219" s="87">
        <v>19979</v>
      </c>
      <c r="O219" s="95"/>
      <c r="P219" s="71">
        <f t="shared" si="28"/>
        <v>0.388872026119412</v>
      </c>
    </row>
    <row r="220" spans="1:16" ht="12.75">
      <c r="A220" s="33" t="s">
        <v>45</v>
      </c>
      <c r="B220" s="34" t="s">
        <v>310</v>
      </c>
      <c r="C220" s="35" t="s">
        <v>311</v>
      </c>
      <c r="D220" s="88">
        <v>0</v>
      </c>
      <c r="E220" s="87">
        <v>0</v>
      </c>
      <c r="F220" s="87">
        <f t="shared" si="29"/>
        <v>-1735</v>
      </c>
      <c r="G220" s="87">
        <v>1735</v>
      </c>
      <c r="H220" s="87">
        <v>0</v>
      </c>
      <c r="I220" s="87"/>
      <c r="J220" s="87">
        <v>0</v>
      </c>
      <c r="K220" s="87">
        <v>13716</v>
      </c>
      <c r="L220" s="87">
        <f t="shared" si="30"/>
        <v>32186</v>
      </c>
      <c r="M220" s="87">
        <v>3720</v>
      </c>
      <c r="N220" s="87">
        <v>49622</v>
      </c>
      <c r="O220" s="95"/>
      <c r="P220" s="71"/>
    </row>
    <row r="221" spans="1:16" ht="12.75">
      <c r="A221" s="33"/>
      <c r="B221" s="34"/>
      <c r="C221" s="35"/>
      <c r="D221" s="88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95"/>
      <c r="P221" s="71"/>
    </row>
    <row r="222" spans="1:16" ht="15.75">
      <c r="A222" s="33">
        <f>COUNTIF(A138:A221,"A")+COUNTIF(A138:A221,"b")+COUNTIF(A138:A221,"c")</f>
        <v>61</v>
      </c>
      <c r="B222" s="30" t="s">
        <v>633</v>
      </c>
      <c r="C222" s="35"/>
      <c r="D222" s="88">
        <f>SUM(D215:D220,D208:D212,D199:D205,D191:D196,D183:D188,D177:D180,D170:D174,D162:D167,D152:D159,D143:D149,D140)</f>
        <v>1628219.1350000002</v>
      </c>
      <c r="E222" s="87">
        <f>SUM(E215:E220,E208:E212,E199:E205,E191:E196,E183:E188,E177:E180,E170:E174,E162:E167,E152:E159,E143:E149,E140)</f>
        <v>3125771.296</v>
      </c>
      <c r="F222" s="87">
        <f>SUM(F215:F220,F208:F212,F199:F205,F191:F196,F183:F188,F177:F180,F170:F174,F162:F167,F152:F159,F143:F149,F140)</f>
        <v>2378874.0479999995</v>
      </c>
      <c r="G222" s="87">
        <f>SUM(G215:G220,G208:G212,G199:G205,G191:G196,G183:G188,G177:G180,G170:G174,G162:G167,G152:G159,G143:G149,G140)</f>
        <v>985049</v>
      </c>
      <c r="H222" s="87">
        <f>SUM(H215:H220,H208:H212,H199:H205,H191:H196,H183:H188,H177:H180,H170:H174,H162:H167,H152:H159,H143:H149,H140)</f>
        <v>8117913.478999999</v>
      </c>
      <c r="I222" s="87"/>
      <c r="J222" s="87">
        <f>SUM(J215:J220,J208:J212,J199:J205,J191:J196,J183:J188,J177:J180,J170:J174,J162:J167,J152:J159,J143:J149,J140)</f>
        <v>1349003</v>
      </c>
      <c r="K222" s="87">
        <f>SUM(K215:K220,K208:K212,K199:K205,K191:K196,K183:K188,K177:K180,K170:K174,K162:K167,K152:K159,K143:K149,K140)</f>
        <v>2669789</v>
      </c>
      <c r="L222" s="87">
        <f>SUM(L215:L220,L208:L212,L199:L205,L191:L196,L183:L188,L177:L180,L170:L174,L162:L167,L152:L159,L143:L149,L140)</f>
        <v>1193762</v>
      </c>
      <c r="M222" s="87">
        <f>SUM(M215:M220,M208:M212,M199:M205,M191:M196,M183:M188,M177:M180,M170:M174,M162:M167,M152:M159,M143:M149,M140)</f>
        <v>919882</v>
      </c>
      <c r="N222" s="87">
        <f>SUM(N215:N220,N208:N212,N199:N205,N191:N196,N183:N188,N177:N180,N170:N174,N162:N167,N152:N159,N143:N149,N140)</f>
        <v>6132436</v>
      </c>
      <c r="O222" s="95"/>
      <c r="P222" s="71">
        <f t="shared" si="28"/>
        <v>0.2445797783058633</v>
      </c>
    </row>
    <row r="223" spans="1:183" s="13" customFormat="1" ht="12.75">
      <c r="A223" s="38"/>
      <c r="B223" s="39"/>
      <c r="C223" s="40"/>
      <c r="D223" s="89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P223" s="72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</row>
    <row r="224" spans="1:16" ht="12.75">
      <c r="A224" s="33"/>
      <c r="B224" s="41"/>
      <c r="C224" s="43"/>
      <c r="D224" s="88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95"/>
      <c r="P224" s="71"/>
    </row>
    <row r="225" spans="1:16" ht="16.5">
      <c r="A225" s="29"/>
      <c r="B225" s="30" t="s">
        <v>312</v>
      </c>
      <c r="C225" s="31"/>
      <c r="D225" s="88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95"/>
      <c r="P225" s="71"/>
    </row>
    <row r="226" spans="1:16" ht="16.5">
      <c r="A226" s="29"/>
      <c r="B226" s="30"/>
      <c r="C226" s="31"/>
      <c r="D226" s="88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95"/>
      <c r="P226" s="71"/>
    </row>
    <row r="227" spans="1:16" s="24" customFormat="1" ht="16.5">
      <c r="A227" s="44"/>
      <c r="B227" s="36" t="s">
        <v>607</v>
      </c>
      <c r="C227" s="45"/>
      <c r="D227" s="88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P227" s="71"/>
    </row>
    <row r="228" spans="1:16" ht="12.75">
      <c r="A228" s="33" t="s">
        <v>26</v>
      </c>
      <c r="B228" s="34" t="s">
        <v>313</v>
      </c>
      <c r="C228" s="35" t="s">
        <v>314</v>
      </c>
      <c r="D228" s="88">
        <v>5.016</v>
      </c>
      <c r="E228" s="87">
        <v>1415.165</v>
      </c>
      <c r="F228" s="87">
        <f aca="true" t="shared" si="31" ref="F228:F233">H228-(D228+E228+G228)</f>
        <v>53968.453</v>
      </c>
      <c r="G228" s="87">
        <v>2235</v>
      </c>
      <c r="H228" s="87">
        <v>57623.634</v>
      </c>
      <c r="I228" s="87"/>
      <c r="J228" s="87">
        <v>0</v>
      </c>
      <c r="K228" s="87">
        <v>0</v>
      </c>
      <c r="L228" s="87">
        <f aca="true" t="shared" si="32" ref="L228:L233">N228-(J228+K228+M228)</f>
        <v>21508</v>
      </c>
      <c r="M228" s="87">
        <v>1235</v>
      </c>
      <c r="N228" s="87">
        <v>22743</v>
      </c>
      <c r="O228" s="95"/>
      <c r="P228" s="71">
        <f t="shared" si="28"/>
        <v>0.6053181928789844</v>
      </c>
    </row>
    <row r="229" spans="1:16" ht="12.75">
      <c r="A229" s="33" t="s">
        <v>26</v>
      </c>
      <c r="B229" s="34" t="s">
        <v>315</v>
      </c>
      <c r="C229" s="35" t="s">
        <v>316</v>
      </c>
      <c r="D229" s="88">
        <v>0</v>
      </c>
      <c r="E229" s="87">
        <v>0</v>
      </c>
      <c r="F229" s="87">
        <f t="shared" si="31"/>
        <v>-369.39200000000005</v>
      </c>
      <c r="G229" s="87">
        <v>1735</v>
      </c>
      <c r="H229" s="87">
        <v>1365.608</v>
      </c>
      <c r="I229" s="87"/>
      <c r="J229" s="87">
        <v>0</v>
      </c>
      <c r="K229" s="87">
        <v>23</v>
      </c>
      <c r="L229" s="87">
        <f t="shared" si="32"/>
        <v>5917</v>
      </c>
      <c r="M229" s="87">
        <v>735</v>
      </c>
      <c r="N229" s="87">
        <v>6675</v>
      </c>
      <c r="O229" s="95"/>
      <c r="P229" s="71">
        <f t="shared" si="28"/>
        <v>-3.8879327010386584</v>
      </c>
    </row>
    <row r="230" spans="1:16" ht="12.75">
      <c r="A230" s="33" t="s">
        <v>26</v>
      </c>
      <c r="B230" s="34" t="s">
        <v>317</v>
      </c>
      <c r="C230" s="35" t="s">
        <v>318</v>
      </c>
      <c r="D230" s="88">
        <v>1347.203</v>
      </c>
      <c r="E230" s="87">
        <v>3705.01</v>
      </c>
      <c r="F230" s="87">
        <f t="shared" si="31"/>
        <v>1028.5740000000005</v>
      </c>
      <c r="G230" s="87">
        <v>1485</v>
      </c>
      <c r="H230" s="87">
        <v>7565.787</v>
      </c>
      <c r="I230" s="87"/>
      <c r="J230" s="87">
        <v>1603</v>
      </c>
      <c r="K230" s="87">
        <v>39754</v>
      </c>
      <c r="L230" s="87">
        <f t="shared" si="32"/>
        <v>10602</v>
      </c>
      <c r="M230" s="87">
        <v>735</v>
      </c>
      <c r="N230" s="87">
        <v>52694</v>
      </c>
      <c r="O230" s="95"/>
      <c r="P230" s="71">
        <f t="shared" si="28"/>
        <v>-5.964774451091473</v>
      </c>
    </row>
    <row r="231" spans="1:16" ht="12.75">
      <c r="A231" s="33" t="s">
        <v>26</v>
      </c>
      <c r="B231" s="34" t="s">
        <v>319</v>
      </c>
      <c r="C231" s="35" t="s">
        <v>320</v>
      </c>
      <c r="D231" s="88">
        <v>2760.169</v>
      </c>
      <c r="E231" s="87">
        <v>7429.473</v>
      </c>
      <c r="F231" s="87">
        <f t="shared" si="31"/>
        <v>40118.12</v>
      </c>
      <c r="G231" s="87">
        <v>1485</v>
      </c>
      <c r="H231" s="87">
        <v>51792.762</v>
      </c>
      <c r="I231" s="87"/>
      <c r="J231" s="87">
        <v>1523</v>
      </c>
      <c r="K231" s="87">
        <v>7540</v>
      </c>
      <c r="L231" s="87">
        <f t="shared" si="32"/>
        <v>29370</v>
      </c>
      <c r="M231" s="87">
        <v>735</v>
      </c>
      <c r="N231" s="87">
        <v>39168</v>
      </c>
      <c r="O231" s="95"/>
      <c r="P231" s="71">
        <f t="shared" si="28"/>
        <v>0.24375533399821392</v>
      </c>
    </row>
    <row r="232" spans="1:16" ht="12.75">
      <c r="A232" s="33" t="s">
        <v>26</v>
      </c>
      <c r="B232" s="34" t="s">
        <v>321</v>
      </c>
      <c r="C232" s="35" t="s">
        <v>322</v>
      </c>
      <c r="D232" s="88">
        <v>9331.973</v>
      </c>
      <c r="E232" s="87">
        <v>3051.112</v>
      </c>
      <c r="F232" s="87">
        <f t="shared" si="31"/>
        <v>42135.82</v>
      </c>
      <c r="G232" s="87">
        <v>1485</v>
      </c>
      <c r="H232" s="87">
        <v>56003.905</v>
      </c>
      <c r="I232" s="87"/>
      <c r="J232" s="87">
        <v>0</v>
      </c>
      <c r="K232" s="87">
        <v>0</v>
      </c>
      <c r="L232" s="87">
        <f t="shared" si="32"/>
        <v>-1235</v>
      </c>
      <c r="M232" s="87">
        <v>1235</v>
      </c>
      <c r="N232" s="87">
        <v>0</v>
      </c>
      <c r="O232" s="95"/>
      <c r="P232" s="71">
        <f t="shared" si="28"/>
        <v>1</v>
      </c>
    </row>
    <row r="233" spans="1:16" ht="12.75">
      <c r="A233" s="33" t="s">
        <v>45</v>
      </c>
      <c r="B233" s="34" t="s">
        <v>323</v>
      </c>
      <c r="C233" s="35" t="s">
        <v>324</v>
      </c>
      <c r="D233" s="88">
        <v>0</v>
      </c>
      <c r="E233" s="87">
        <v>0</v>
      </c>
      <c r="F233" s="87">
        <f t="shared" si="31"/>
        <v>-29058</v>
      </c>
      <c r="G233" s="87">
        <v>29058</v>
      </c>
      <c r="H233" s="87">
        <v>0</v>
      </c>
      <c r="I233" s="87"/>
      <c r="J233" s="87">
        <v>0</v>
      </c>
      <c r="K233" s="87">
        <v>0</v>
      </c>
      <c r="L233" s="87">
        <f t="shared" si="32"/>
        <v>13057</v>
      </c>
      <c r="M233" s="87">
        <v>47752</v>
      </c>
      <c r="N233" s="87">
        <v>60809</v>
      </c>
      <c r="O233" s="95"/>
      <c r="P233" s="71"/>
    </row>
    <row r="234" spans="1:16" ht="12.75">
      <c r="A234" s="33"/>
      <c r="B234" s="37"/>
      <c r="C234" s="35"/>
      <c r="D234" s="88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95"/>
      <c r="P234" s="71"/>
    </row>
    <row r="235" spans="1:16" s="24" customFormat="1" ht="16.5">
      <c r="A235" s="44"/>
      <c r="B235" s="36" t="s">
        <v>608</v>
      </c>
      <c r="C235" s="45"/>
      <c r="D235" s="88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P235" s="71"/>
    </row>
    <row r="236" spans="1:16" ht="12.75">
      <c r="A236" s="33" t="s">
        <v>26</v>
      </c>
      <c r="B236" s="34" t="s">
        <v>325</v>
      </c>
      <c r="C236" s="35" t="s">
        <v>326</v>
      </c>
      <c r="D236" s="88">
        <v>0</v>
      </c>
      <c r="E236" s="87">
        <v>0</v>
      </c>
      <c r="F236" s="87">
        <f aca="true" t="shared" si="33" ref="F236:F241">H236-(D236+E236+G236)</f>
        <v>-8100</v>
      </c>
      <c r="G236" s="87">
        <v>8100</v>
      </c>
      <c r="H236" s="87">
        <v>0</v>
      </c>
      <c r="I236" s="87"/>
      <c r="J236" s="87">
        <v>8056</v>
      </c>
      <c r="K236" s="87">
        <v>8831</v>
      </c>
      <c r="L236" s="87">
        <f aca="true" t="shared" si="34" ref="L236:L241">N236-(J236+K236+M236)</f>
        <v>79106</v>
      </c>
      <c r="M236" s="87">
        <v>1235</v>
      </c>
      <c r="N236" s="87">
        <v>97228</v>
      </c>
      <c r="O236" s="95"/>
      <c r="P236" s="71">
        <f>IF(ISERROR((H236-N236)/H236),0,(H236-N236)/H236)</f>
        <v>0</v>
      </c>
    </row>
    <row r="237" spans="1:16" ht="12.75">
      <c r="A237" s="33" t="s">
        <v>26</v>
      </c>
      <c r="B237" s="34" t="s">
        <v>327</v>
      </c>
      <c r="C237" s="35" t="s">
        <v>328</v>
      </c>
      <c r="D237" s="88">
        <v>934.773</v>
      </c>
      <c r="E237" s="87">
        <v>4439.478</v>
      </c>
      <c r="F237" s="87">
        <f t="shared" si="33"/>
        <v>43942.024000000005</v>
      </c>
      <c r="G237" s="87">
        <v>1485</v>
      </c>
      <c r="H237" s="87">
        <v>50801.275</v>
      </c>
      <c r="I237" s="87"/>
      <c r="J237" s="87">
        <v>610</v>
      </c>
      <c r="K237" s="87">
        <v>7100</v>
      </c>
      <c r="L237" s="87">
        <f t="shared" si="34"/>
        <v>74309</v>
      </c>
      <c r="M237" s="87">
        <v>1235</v>
      </c>
      <c r="N237" s="87">
        <v>83254</v>
      </c>
      <c r="O237" s="95"/>
      <c r="P237" s="71">
        <f t="shared" si="28"/>
        <v>-0.6388171359872364</v>
      </c>
    </row>
    <row r="238" spans="1:16" ht="12.75">
      <c r="A238" s="33" t="s">
        <v>26</v>
      </c>
      <c r="B238" s="34" t="s">
        <v>329</v>
      </c>
      <c r="C238" s="35" t="s">
        <v>330</v>
      </c>
      <c r="D238" s="88">
        <v>13572.012</v>
      </c>
      <c r="E238" s="87">
        <v>48538.221</v>
      </c>
      <c r="F238" s="87">
        <f t="shared" si="33"/>
        <v>-1972.8360000000102</v>
      </c>
      <c r="G238" s="87">
        <v>17772</v>
      </c>
      <c r="H238" s="87">
        <v>77909.397</v>
      </c>
      <c r="I238" s="87"/>
      <c r="J238" s="87">
        <v>18791</v>
      </c>
      <c r="K238" s="87">
        <v>60458</v>
      </c>
      <c r="L238" s="87">
        <f t="shared" si="34"/>
        <v>41186</v>
      </c>
      <c r="M238" s="87">
        <v>2303</v>
      </c>
      <c r="N238" s="87">
        <v>122738</v>
      </c>
      <c r="O238" s="95"/>
      <c r="P238" s="71">
        <f t="shared" si="28"/>
        <v>-0.5753940439302849</v>
      </c>
    </row>
    <row r="239" spans="1:16" ht="12.75">
      <c r="A239" s="33" t="s">
        <v>26</v>
      </c>
      <c r="B239" s="34" t="s">
        <v>331</v>
      </c>
      <c r="C239" s="35" t="s">
        <v>332</v>
      </c>
      <c r="D239" s="88">
        <v>6327.958</v>
      </c>
      <c r="E239" s="87">
        <v>19450.863</v>
      </c>
      <c r="F239" s="87">
        <f t="shared" si="33"/>
        <v>6626.013999999999</v>
      </c>
      <c r="G239" s="87">
        <v>1250</v>
      </c>
      <c r="H239" s="87">
        <v>33654.835</v>
      </c>
      <c r="I239" s="87"/>
      <c r="J239" s="87">
        <v>0</v>
      </c>
      <c r="K239" s="87">
        <v>0</v>
      </c>
      <c r="L239" s="87">
        <f t="shared" si="34"/>
        <v>-1235</v>
      </c>
      <c r="M239" s="87">
        <v>1235</v>
      </c>
      <c r="N239" s="87">
        <v>0</v>
      </c>
      <c r="O239" s="95"/>
      <c r="P239" s="71">
        <f t="shared" si="28"/>
        <v>1</v>
      </c>
    </row>
    <row r="240" spans="1:16" ht="12.75">
      <c r="A240" s="33" t="s">
        <v>26</v>
      </c>
      <c r="B240" s="34" t="s">
        <v>333</v>
      </c>
      <c r="C240" s="35" t="s">
        <v>334</v>
      </c>
      <c r="D240" s="88">
        <v>1564.027</v>
      </c>
      <c r="E240" s="87">
        <v>751.595</v>
      </c>
      <c r="F240" s="87">
        <f t="shared" si="33"/>
        <v>12757.936000000002</v>
      </c>
      <c r="G240" s="87">
        <v>1735</v>
      </c>
      <c r="H240" s="87">
        <v>16808.558</v>
      </c>
      <c r="I240" s="87"/>
      <c r="J240" s="87">
        <v>0</v>
      </c>
      <c r="K240" s="87">
        <v>0</v>
      </c>
      <c r="L240" s="87">
        <f t="shared" si="34"/>
        <v>-735</v>
      </c>
      <c r="M240" s="87">
        <v>735</v>
      </c>
      <c r="N240" s="87">
        <v>0</v>
      </c>
      <c r="O240" s="95"/>
      <c r="P240" s="71">
        <f t="shared" si="28"/>
        <v>1</v>
      </c>
    </row>
    <row r="241" spans="1:16" ht="12.75">
      <c r="A241" s="33" t="s">
        <v>45</v>
      </c>
      <c r="B241" s="34" t="s">
        <v>335</v>
      </c>
      <c r="C241" s="35" t="s">
        <v>336</v>
      </c>
      <c r="D241" s="88">
        <v>0</v>
      </c>
      <c r="E241" s="87">
        <v>0</v>
      </c>
      <c r="F241" s="87">
        <f t="shared" si="33"/>
        <v>153794.723</v>
      </c>
      <c r="G241" s="87">
        <v>27211</v>
      </c>
      <c r="H241" s="87">
        <v>181005.723</v>
      </c>
      <c r="I241" s="87"/>
      <c r="J241" s="87">
        <v>0</v>
      </c>
      <c r="K241" s="87">
        <v>0</v>
      </c>
      <c r="L241" s="87">
        <f t="shared" si="34"/>
        <v>-47158</v>
      </c>
      <c r="M241" s="87">
        <v>47158</v>
      </c>
      <c r="N241" s="87">
        <v>0</v>
      </c>
      <c r="O241" s="95"/>
      <c r="P241" s="71">
        <f t="shared" si="28"/>
        <v>1</v>
      </c>
    </row>
    <row r="242" spans="1:16" ht="12.75">
      <c r="A242" s="33"/>
      <c r="B242" s="34"/>
      <c r="C242" s="35"/>
      <c r="D242" s="88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95"/>
      <c r="P242" s="71"/>
    </row>
    <row r="243" spans="1:16" s="24" customFormat="1" ht="16.5">
      <c r="A243" s="44"/>
      <c r="B243" s="36" t="s">
        <v>609</v>
      </c>
      <c r="C243" s="45"/>
      <c r="D243" s="88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P243" s="71"/>
    </row>
    <row r="244" spans="1:16" ht="12.75">
      <c r="A244" s="33" t="s">
        <v>26</v>
      </c>
      <c r="B244" s="34" t="s">
        <v>337</v>
      </c>
      <c r="C244" s="35" t="s">
        <v>338</v>
      </c>
      <c r="D244" s="88">
        <v>1223.511</v>
      </c>
      <c r="E244" s="87">
        <v>3128.065</v>
      </c>
      <c r="F244" s="87">
        <f>H244-(D244+E244+G244)</f>
        <v>21231.088</v>
      </c>
      <c r="G244" s="87">
        <v>4085</v>
      </c>
      <c r="H244" s="87">
        <v>29667.664</v>
      </c>
      <c r="I244" s="87"/>
      <c r="J244" s="87">
        <v>1495</v>
      </c>
      <c r="K244" s="87">
        <v>11076</v>
      </c>
      <c r="L244" s="87">
        <f>N244-(J244+K244+M244)</f>
        <v>12997</v>
      </c>
      <c r="M244" s="87">
        <v>2705</v>
      </c>
      <c r="N244" s="87">
        <v>28273</v>
      </c>
      <c r="O244" s="95"/>
      <c r="P244" s="71">
        <f t="shared" si="28"/>
        <v>0.04700956570089242</v>
      </c>
    </row>
    <row r="245" spans="1:16" ht="12.75">
      <c r="A245" s="33" t="s">
        <v>26</v>
      </c>
      <c r="B245" s="34" t="s">
        <v>339</v>
      </c>
      <c r="C245" s="35" t="s">
        <v>340</v>
      </c>
      <c r="D245" s="88">
        <v>111.387</v>
      </c>
      <c r="E245" s="87">
        <v>34.001</v>
      </c>
      <c r="F245" s="87">
        <f>H245-(D245+E245+G245)</f>
        <v>18368.229</v>
      </c>
      <c r="G245" s="87">
        <v>1735</v>
      </c>
      <c r="H245" s="87">
        <v>20248.617</v>
      </c>
      <c r="I245" s="87"/>
      <c r="J245" s="87">
        <v>107</v>
      </c>
      <c r="K245" s="87">
        <v>112</v>
      </c>
      <c r="L245" s="87">
        <f>N245-(J245+K245+M245)</f>
        <v>-242</v>
      </c>
      <c r="M245" s="87">
        <v>735</v>
      </c>
      <c r="N245" s="87">
        <v>712</v>
      </c>
      <c r="O245" s="95"/>
      <c r="P245" s="71">
        <f t="shared" si="28"/>
        <v>0.9648371046773219</v>
      </c>
    </row>
    <row r="246" spans="1:16" ht="12.75">
      <c r="A246" s="33" t="s">
        <v>26</v>
      </c>
      <c r="B246" s="34" t="s">
        <v>341</v>
      </c>
      <c r="C246" s="35" t="s">
        <v>342</v>
      </c>
      <c r="D246" s="88">
        <v>0</v>
      </c>
      <c r="E246" s="87">
        <v>4775.233</v>
      </c>
      <c r="F246" s="87">
        <f>H246-(D246+E246+G246)</f>
        <v>100367.91699999999</v>
      </c>
      <c r="G246" s="87">
        <v>1485</v>
      </c>
      <c r="H246" s="87">
        <v>106628.15</v>
      </c>
      <c r="I246" s="87"/>
      <c r="J246" s="87">
        <v>2432</v>
      </c>
      <c r="K246" s="87">
        <v>10734</v>
      </c>
      <c r="L246" s="87">
        <f>N246-(J246+K246+M246)</f>
        <v>55665</v>
      </c>
      <c r="M246" s="87">
        <v>1235</v>
      </c>
      <c r="N246" s="87">
        <v>70066</v>
      </c>
      <c r="O246" s="95"/>
      <c r="P246" s="71">
        <f t="shared" si="28"/>
        <v>0.3428939731206065</v>
      </c>
    </row>
    <row r="247" spans="1:16" ht="12.75">
      <c r="A247" s="33" t="s">
        <v>26</v>
      </c>
      <c r="B247" s="34" t="s">
        <v>343</v>
      </c>
      <c r="C247" s="35" t="s">
        <v>344</v>
      </c>
      <c r="D247" s="88">
        <v>6957.317</v>
      </c>
      <c r="E247" s="87">
        <v>55265.566</v>
      </c>
      <c r="F247" s="87">
        <f>H247-(D247+E247+G247)</f>
        <v>80078.73199999999</v>
      </c>
      <c r="G247" s="87">
        <v>1485</v>
      </c>
      <c r="H247" s="87">
        <v>143786.615</v>
      </c>
      <c r="I247" s="87"/>
      <c r="J247" s="87">
        <v>2859</v>
      </c>
      <c r="K247" s="87">
        <v>45426</v>
      </c>
      <c r="L247" s="87">
        <f>N247-(J247+K247+M247)</f>
        <v>49511</v>
      </c>
      <c r="M247" s="87">
        <v>1935</v>
      </c>
      <c r="N247" s="87">
        <v>99731</v>
      </c>
      <c r="O247" s="95"/>
      <c r="P247" s="71">
        <f t="shared" si="28"/>
        <v>0.3063958004714138</v>
      </c>
    </row>
    <row r="248" spans="1:16" ht="12.75">
      <c r="A248" s="33" t="s">
        <v>45</v>
      </c>
      <c r="B248" s="34" t="s">
        <v>345</v>
      </c>
      <c r="C248" s="35" t="s">
        <v>346</v>
      </c>
      <c r="D248" s="88">
        <v>0</v>
      </c>
      <c r="E248" s="87">
        <v>0</v>
      </c>
      <c r="F248" s="87">
        <f>H248-(D248+E248+G248)</f>
        <v>233410.756</v>
      </c>
      <c r="G248" s="87">
        <v>68613</v>
      </c>
      <c r="H248" s="87">
        <v>302023.756</v>
      </c>
      <c r="I248" s="87"/>
      <c r="J248" s="87">
        <v>0</v>
      </c>
      <c r="K248" s="87">
        <v>0</v>
      </c>
      <c r="L248" s="87">
        <f>N248-(J248+K248+M248)</f>
        <v>-87460</v>
      </c>
      <c r="M248" s="87">
        <v>117578</v>
      </c>
      <c r="N248" s="87">
        <v>30118</v>
      </c>
      <c r="O248" s="95"/>
      <c r="P248" s="71">
        <f t="shared" si="28"/>
        <v>0.9002793674283026</v>
      </c>
    </row>
    <row r="249" spans="1:16" ht="12.75">
      <c r="A249" s="33"/>
      <c r="B249" s="37"/>
      <c r="C249" s="35"/>
      <c r="D249" s="88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95"/>
      <c r="P249" s="71"/>
    </row>
    <row r="250" spans="1:16" s="24" customFormat="1" ht="16.5">
      <c r="A250" s="44"/>
      <c r="B250" s="36" t="s">
        <v>610</v>
      </c>
      <c r="C250" s="45"/>
      <c r="D250" s="88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P250" s="71"/>
    </row>
    <row r="251" spans="1:16" ht="12.75">
      <c r="A251" s="33" t="s">
        <v>26</v>
      </c>
      <c r="B251" s="34" t="s">
        <v>347</v>
      </c>
      <c r="C251" s="35" t="s">
        <v>348</v>
      </c>
      <c r="D251" s="88">
        <v>93.241</v>
      </c>
      <c r="E251" s="87">
        <v>1642.608</v>
      </c>
      <c r="F251" s="87">
        <f aca="true" t="shared" si="35" ref="F251:F256">H251-(D251+E251+G251)</f>
        <v>30580.585999999996</v>
      </c>
      <c r="G251" s="87">
        <v>1735</v>
      </c>
      <c r="H251" s="87">
        <v>34051.435</v>
      </c>
      <c r="I251" s="87"/>
      <c r="J251" s="87">
        <v>229</v>
      </c>
      <c r="K251" s="87">
        <v>2081</v>
      </c>
      <c r="L251" s="87">
        <f aca="true" t="shared" si="36" ref="L251:L256">N251-(J251+K251+M251)</f>
        <v>10953</v>
      </c>
      <c r="M251" s="87">
        <v>5007</v>
      </c>
      <c r="N251" s="87">
        <v>18270</v>
      </c>
      <c r="O251" s="95"/>
      <c r="P251" s="71">
        <f t="shared" si="28"/>
        <v>0.4634587352926536</v>
      </c>
    </row>
    <row r="252" spans="1:16" ht="12.75">
      <c r="A252" s="33" t="s">
        <v>26</v>
      </c>
      <c r="B252" s="34" t="s">
        <v>349</v>
      </c>
      <c r="C252" s="35" t="s">
        <v>350</v>
      </c>
      <c r="D252" s="88">
        <v>0.488</v>
      </c>
      <c r="E252" s="87">
        <v>0</v>
      </c>
      <c r="F252" s="87">
        <f t="shared" si="35"/>
        <v>49074.552</v>
      </c>
      <c r="G252" s="87">
        <v>1735</v>
      </c>
      <c r="H252" s="87">
        <v>50810.04</v>
      </c>
      <c r="I252" s="87"/>
      <c r="J252" s="87">
        <v>0</v>
      </c>
      <c r="K252" s="87">
        <v>0</v>
      </c>
      <c r="L252" s="87">
        <f t="shared" si="36"/>
        <v>2879</v>
      </c>
      <c r="M252" s="87">
        <v>1485</v>
      </c>
      <c r="N252" s="87">
        <v>4364</v>
      </c>
      <c r="O252" s="95"/>
      <c r="P252" s="71">
        <f t="shared" si="28"/>
        <v>0.9141114630100665</v>
      </c>
    </row>
    <row r="253" spans="1:16" ht="12.75">
      <c r="A253" s="33" t="s">
        <v>26</v>
      </c>
      <c r="B253" s="34" t="s">
        <v>351</v>
      </c>
      <c r="C253" s="35" t="s">
        <v>352</v>
      </c>
      <c r="D253" s="88">
        <v>938.879</v>
      </c>
      <c r="E253" s="87">
        <v>1581.659</v>
      </c>
      <c r="F253" s="87">
        <f t="shared" si="35"/>
        <v>26428.44</v>
      </c>
      <c r="G253" s="87">
        <v>1485</v>
      </c>
      <c r="H253" s="87">
        <v>30433.978</v>
      </c>
      <c r="I253" s="87"/>
      <c r="J253" s="87">
        <v>252</v>
      </c>
      <c r="K253" s="87">
        <v>611</v>
      </c>
      <c r="L253" s="87">
        <f t="shared" si="36"/>
        <v>-42</v>
      </c>
      <c r="M253" s="87">
        <v>735</v>
      </c>
      <c r="N253" s="87">
        <v>1556</v>
      </c>
      <c r="O253" s="95"/>
      <c r="P253" s="71">
        <f t="shared" si="28"/>
        <v>0.9488729340607396</v>
      </c>
    </row>
    <row r="254" spans="1:16" ht="12.75">
      <c r="A254" s="33" t="s">
        <v>26</v>
      </c>
      <c r="B254" s="34" t="s">
        <v>353</v>
      </c>
      <c r="C254" s="35" t="s">
        <v>354</v>
      </c>
      <c r="D254" s="88">
        <v>42796.781</v>
      </c>
      <c r="E254" s="87">
        <v>128542.431</v>
      </c>
      <c r="F254" s="87">
        <f t="shared" si="35"/>
        <v>71952.77899999998</v>
      </c>
      <c r="G254" s="87">
        <v>114556</v>
      </c>
      <c r="H254" s="87">
        <v>357847.991</v>
      </c>
      <c r="I254" s="87"/>
      <c r="J254" s="87">
        <v>0</v>
      </c>
      <c r="K254" s="87">
        <v>0</v>
      </c>
      <c r="L254" s="87">
        <f t="shared" si="36"/>
        <v>-140419</v>
      </c>
      <c r="M254" s="87">
        <v>140419</v>
      </c>
      <c r="N254" s="87">
        <v>0</v>
      </c>
      <c r="O254" s="95"/>
      <c r="P254" s="71">
        <f t="shared" si="28"/>
        <v>1</v>
      </c>
    </row>
    <row r="255" spans="1:16" ht="12.75">
      <c r="A255" s="33" t="s">
        <v>26</v>
      </c>
      <c r="B255" s="34" t="s">
        <v>355</v>
      </c>
      <c r="C255" s="35" t="s">
        <v>356</v>
      </c>
      <c r="D255" s="88">
        <v>6824.811</v>
      </c>
      <c r="E255" s="87">
        <v>4302.072</v>
      </c>
      <c r="F255" s="87">
        <f t="shared" si="35"/>
        <v>45979.318</v>
      </c>
      <c r="G255" s="87">
        <v>5485</v>
      </c>
      <c r="H255" s="87">
        <v>62591.201</v>
      </c>
      <c r="I255" s="87"/>
      <c r="J255" s="87">
        <v>51</v>
      </c>
      <c r="K255" s="87">
        <v>66</v>
      </c>
      <c r="L255" s="87">
        <f t="shared" si="36"/>
        <v>32143</v>
      </c>
      <c r="M255" s="87">
        <v>1985</v>
      </c>
      <c r="N255" s="87">
        <v>34245</v>
      </c>
      <c r="O255" s="95"/>
      <c r="P255" s="71">
        <f t="shared" si="28"/>
        <v>0.4528783686384289</v>
      </c>
    </row>
    <row r="256" spans="1:16" ht="12.75">
      <c r="A256" s="33" t="s">
        <v>45</v>
      </c>
      <c r="B256" s="34" t="s">
        <v>357</v>
      </c>
      <c r="C256" s="35" t="s">
        <v>358</v>
      </c>
      <c r="D256" s="88">
        <v>0</v>
      </c>
      <c r="E256" s="87">
        <v>0</v>
      </c>
      <c r="F256" s="87">
        <f t="shared" si="35"/>
        <v>532756.214</v>
      </c>
      <c r="G256" s="87">
        <v>31990</v>
      </c>
      <c r="H256" s="87">
        <v>564746.214</v>
      </c>
      <c r="I256" s="87"/>
      <c r="J256" s="87">
        <v>0</v>
      </c>
      <c r="K256" s="87">
        <v>0</v>
      </c>
      <c r="L256" s="87">
        <f t="shared" si="36"/>
        <v>-49763</v>
      </c>
      <c r="M256" s="87">
        <v>54570</v>
      </c>
      <c r="N256" s="87">
        <v>4807</v>
      </c>
      <c r="O256" s="95"/>
      <c r="P256" s="71">
        <f t="shared" si="28"/>
        <v>0.9914882120838795</v>
      </c>
    </row>
    <row r="257" spans="1:16" ht="12.75">
      <c r="A257" s="33"/>
      <c r="B257" s="37"/>
      <c r="C257" s="35"/>
      <c r="D257" s="88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5"/>
      <c r="P257" s="71"/>
    </row>
    <row r="258" spans="1:16" s="24" customFormat="1" ht="16.5">
      <c r="A258" s="44"/>
      <c r="B258" s="36" t="s">
        <v>611</v>
      </c>
      <c r="C258" s="45"/>
      <c r="D258" s="88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P258" s="71"/>
    </row>
    <row r="259" spans="1:16" ht="12.75">
      <c r="A259" s="33" t="s">
        <v>26</v>
      </c>
      <c r="B259" s="34" t="s">
        <v>359</v>
      </c>
      <c r="C259" s="35" t="s">
        <v>360</v>
      </c>
      <c r="D259" s="88">
        <v>1860.885</v>
      </c>
      <c r="E259" s="87">
        <v>15553.677</v>
      </c>
      <c r="F259" s="87">
        <f aca="true" t="shared" si="37" ref="F259:F265">H259-(D259+E259+G259)</f>
        <v>772.390000000003</v>
      </c>
      <c r="G259" s="87">
        <v>1485</v>
      </c>
      <c r="H259" s="87">
        <v>19671.952</v>
      </c>
      <c r="I259" s="87"/>
      <c r="J259" s="87">
        <v>4136</v>
      </c>
      <c r="K259" s="87">
        <v>22959</v>
      </c>
      <c r="L259" s="87">
        <f aca="true" t="shared" si="38" ref="L259:L265">N259-(J259+K259+M259)</f>
        <v>9932</v>
      </c>
      <c r="M259" s="87">
        <v>935</v>
      </c>
      <c r="N259" s="87">
        <v>37962</v>
      </c>
      <c r="O259" s="95"/>
      <c r="P259" s="71">
        <f t="shared" si="28"/>
        <v>-0.9297525736134369</v>
      </c>
    </row>
    <row r="260" spans="1:16" ht="12.75">
      <c r="A260" s="33" t="s">
        <v>26</v>
      </c>
      <c r="B260" s="34" t="s">
        <v>361</v>
      </c>
      <c r="C260" s="35" t="s">
        <v>362</v>
      </c>
      <c r="D260" s="88">
        <v>2874.498</v>
      </c>
      <c r="E260" s="87">
        <v>10982.902</v>
      </c>
      <c r="F260" s="87">
        <f t="shared" si="37"/>
        <v>50356.596</v>
      </c>
      <c r="G260" s="87">
        <v>8133</v>
      </c>
      <c r="H260" s="87">
        <v>72346.996</v>
      </c>
      <c r="I260" s="87"/>
      <c r="J260" s="87">
        <v>1307</v>
      </c>
      <c r="K260" s="87">
        <v>4718</v>
      </c>
      <c r="L260" s="87">
        <f t="shared" si="38"/>
        <v>13143</v>
      </c>
      <c r="M260" s="87">
        <v>7283</v>
      </c>
      <c r="N260" s="87">
        <v>26451</v>
      </c>
      <c r="O260" s="95"/>
      <c r="P260" s="71">
        <f t="shared" si="28"/>
        <v>0.6343870310800465</v>
      </c>
    </row>
    <row r="261" spans="1:16" ht="12.75">
      <c r="A261" s="33" t="s">
        <v>26</v>
      </c>
      <c r="B261" s="34" t="s">
        <v>363</v>
      </c>
      <c r="C261" s="35" t="s">
        <v>364</v>
      </c>
      <c r="D261" s="88">
        <v>2643.557</v>
      </c>
      <c r="E261" s="87">
        <v>8062.016</v>
      </c>
      <c r="F261" s="87">
        <f t="shared" si="37"/>
        <v>6486.950000000001</v>
      </c>
      <c r="G261" s="87">
        <v>1485</v>
      </c>
      <c r="H261" s="87">
        <v>18677.523</v>
      </c>
      <c r="I261" s="87"/>
      <c r="J261" s="87">
        <v>2099</v>
      </c>
      <c r="K261" s="87">
        <v>3379</v>
      </c>
      <c r="L261" s="87">
        <f t="shared" si="38"/>
        <v>-405</v>
      </c>
      <c r="M261" s="87">
        <v>1735</v>
      </c>
      <c r="N261" s="87">
        <v>6808</v>
      </c>
      <c r="O261" s="95"/>
      <c r="P261" s="71">
        <f t="shared" si="28"/>
        <v>0.6354977049151539</v>
      </c>
    </row>
    <row r="262" spans="1:16" ht="12.75">
      <c r="A262" s="33" t="s">
        <v>26</v>
      </c>
      <c r="B262" s="34" t="s">
        <v>365</v>
      </c>
      <c r="C262" s="35" t="s">
        <v>366</v>
      </c>
      <c r="D262" s="88">
        <v>2791.865</v>
      </c>
      <c r="E262" s="87">
        <v>20645.944</v>
      </c>
      <c r="F262" s="87">
        <f t="shared" si="37"/>
        <v>12913.875999999997</v>
      </c>
      <c r="G262" s="87">
        <v>3485</v>
      </c>
      <c r="H262" s="87">
        <v>39836.685</v>
      </c>
      <c r="I262" s="87"/>
      <c r="J262" s="87">
        <v>3070</v>
      </c>
      <c r="K262" s="87">
        <v>14190</v>
      </c>
      <c r="L262" s="87">
        <f t="shared" si="38"/>
        <v>10711</v>
      </c>
      <c r="M262" s="87">
        <v>1985</v>
      </c>
      <c r="N262" s="87">
        <v>29956</v>
      </c>
      <c r="O262" s="95"/>
      <c r="P262" s="71">
        <f t="shared" si="28"/>
        <v>0.24802979966832076</v>
      </c>
    </row>
    <row r="263" spans="1:16" ht="12.75">
      <c r="A263" s="33" t="s">
        <v>26</v>
      </c>
      <c r="B263" s="34" t="s">
        <v>367</v>
      </c>
      <c r="C263" s="35" t="s">
        <v>368</v>
      </c>
      <c r="D263" s="88">
        <v>8562.355</v>
      </c>
      <c r="E263" s="87">
        <v>16816.791</v>
      </c>
      <c r="F263" s="87">
        <f t="shared" si="37"/>
        <v>1896.2819999999992</v>
      </c>
      <c r="G263" s="87">
        <v>3115</v>
      </c>
      <c r="H263" s="87">
        <v>30390.428</v>
      </c>
      <c r="I263" s="87"/>
      <c r="J263" s="87">
        <v>7066</v>
      </c>
      <c r="K263" s="87">
        <v>10511</v>
      </c>
      <c r="L263" s="87">
        <f t="shared" si="38"/>
        <v>20233</v>
      </c>
      <c r="M263" s="87">
        <v>2710</v>
      </c>
      <c r="N263" s="87">
        <v>40520</v>
      </c>
      <c r="O263" s="95"/>
      <c r="P263" s="71">
        <f t="shared" si="28"/>
        <v>-0.3333145554909592</v>
      </c>
    </row>
    <row r="264" spans="1:16" ht="12.75">
      <c r="A264" s="33" t="s">
        <v>26</v>
      </c>
      <c r="B264" s="34" t="s">
        <v>369</v>
      </c>
      <c r="C264" s="35" t="s">
        <v>370</v>
      </c>
      <c r="D264" s="88">
        <v>5880.233</v>
      </c>
      <c r="E264" s="87">
        <v>30496.488</v>
      </c>
      <c r="F264" s="87">
        <f t="shared" si="37"/>
        <v>46487.21699999999</v>
      </c>
      <c r="G264" s="87">
        <v>21933</v>
      </c>
      <c r="H264" s="87">
        <v>104796.938</v>
      </c>
      <c r="I264" s="87"/>
      <c r="J264" s="87">
        <v>5282</v>
      </c>
      <c r="K264" s="87">
        <v>22253</v>
      </c>
      <c r="L264" s="87">
        <f t="shared" si="38"/>
        <v>20935</v>
      </c>
      <c r="M264" s="87">
        <v>24939</v>
      </c>
      <c r="N264" s="87">
        <v>73409</v>
      </c>
      <c r="O264" s="95"/>
      <c r="P264" s="71">
        <f t="shared" si="28"/>
        <v>0.2995119761991519</v>
      </c>
    </row>
    <row r="265" spans="1:16" ht="12.75">
      <c r="A265" s="33" t="s">
        <v>45</v>
      </c>
      <c r="B265" s="34" t="s">
        <v>371</v>
      </c>
      <c r="C265" s="35" t="s">
        <v>372</v>
      </c>
      <c r="D265" s="88">
        <v>0</v>
      </c>
      <c r="E265" s="87">
        <v>257.898</v>
      </c>
      <c r="F265" s="87">
        <f t="shared" si="37"/>
        <v>34541.655</v>
      </c>
      <c r="G265" s="87">
        <v>1735</v>
      </c>
      <c r="H265" s="87">
        <v>36534.553</v>
      </c>
      <c r="I265" s="87"/>
      <c r="J265" s="87">
        <v>0</v>
      </c>
      <c r="K265" s="87">
        <v>303</v>
      </c>
      <c r="L265" s="87">
        <f t="shared" si="38"/>
        <v>25839</v>
      </c>
      <c r="M265" s="87">
        <v>1235</v>
      </c>
      <c r="N265" s="87">
        <v>27377</v>
      </c>
      <c r="O265" s="95"/>
      <c r="P265" s="71">
        <f t="shared" si="28"/>
        <v>0.2506545789680251</v>
      </c>
    </row>
    <row r="266" spans="1:16" ht="12.75">
      <c r="A266" s="33"/>
      <c r="B266" s="34"/>
      <c r="C266" s="35"/>
      <c r="D266" s="88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95"/>
      <c r="P266" s="71"/>
    </row>
    <row r="267" spans="1:16" ht="15.75">
      <c r="A267" s="33">
        <f>COUNTIF(A227:A266,"A")+COUNTIF(A227:A266,"b")+COUNTIF(A227:A266,"c")</f>
        <v>30</v>
      </c>
      <c r="B267" s="30" t="s">
        <v>639</v>
      </c>
      <c r="C267" s="35"/>
      <c r="D267" s="88">
        <f>SUM(D259:D265,D251:D256,D244:D248,D236:D241,D228:D233)</f>
        <v>119402.939</v>
      </c>
      <c r="E267" s="87">
        <f>SUM(E259:E265,E251:E256,E244:E248,E236:E241,E228:E233)</f>
        <v>390868.268</v>
      </c>
      <c r="F267" s="87">
        <f>SUM(F259:F265,F251:F256,F244:F248,F236:F241,F228:F233)</f>
        <v>1678555.0130000003</v>
      </c>
      <c r="G267" s="87">
        <f>SUM(G259:G265,G251:G256,G244:G248,G236:G241,G228:G233)</f>
        <v>370796</v>
      </c>
      <c r="H267" s="87">
        <f>SUM(H259:H265,H251:H256,H244:H248,H236:H241,H228:H233)</f>
        <v>2559622.22</v>
      </c>
      <c r="I267" s="87"/>
      <c r="J267" s="87">
        <f>SUM(J259:J265,J251:J256,J244:J248,J236:J241,J228:J233)</f>
        <v>60968</v>
      </c>
      <c r="K267" s="87">
        <f>SUM(K259:K265,K251:K256,K244:K248,K236:K241,K228:K233)</f>
        <v>272125</v>
      </c>
      <c r="L267" s="87">
        <f>SUM(L259:L265,L251:L256,L244:L248,L236:L241,L228:L233)</f>
        <v>211302</v>
      </c>
      <c r="M267" s="87">
        <f>SUM(M259:M265,M251:M256,M244:M248,M236:M241,M228:M233)</f>
        <v>475539</v>
      </c>
      <c r="N267" s="87">
        <f>SUM(N259:N265,N251:N256,N244:N248,N236:N241,N228:N233)</f>
        <v>1019934</v>
      </c>
      <c r="O267" s="95"/>
      <c r="P267" s="71">
        <f t="shared" si="28"/>
        <v>0.601529478830669</v>
      </c>
    </row>
    <row r="268" spans="1:183" s="13" customFormat="1" ht="12.75">
      <c r="A268" s="38"/>
      <c r="B268" s="39"/>
      <c r="C268" s="40"/>
      <c r="D268" s="89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P268" s="72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</row>
    <row r="269" spans="1:16" ht="12.75">
      <c r="A269" s="46"/>
      <c r="B269" s="41"/>
      <c r="C269" s="43"/>
      <c r="D269" s="88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5"/>
      <c r="P269" s="71"/>
    </row>
    <row r="270" spans="1:16" ht="16.5">
      <c r="A270" s="29"/>
      <c r="B270" s="30" t="s">
        <v>373</v>
      </c>
      <c r="C270" s="31"/>
      <c r="D270" s="88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5"/>
      <c r="P270" s="71"/>
    </row>
    <row r="271" spans="1:16" ht="16.5">
      <c r="A271" s="29"/>
      <c r="B271" s="30"/>
      <c r="C271" s="31"/>
      <c r="D271" s="88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95"/>
      <c r="P271" s="71"/>
    </row>
    <row r="272" spans="1:16" ht="16.5">
      <c r="A272" s="33"/>
      <c r="B272" s="36" t="s">
        <v>612</v>
      </c>
      <c r="C272" s="35"/>
      <c r="D272" s="88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95"/>
      <c r="P272" s="71"/>
    </row>
    <row r="273" spans="1:16" ht="12.75">
      <c r="A273" s="33" t="s">
        <v>26</v>
      </c>
      <c r="B273" s="34" t="s">
        <v>374</v>
      </c>
      <c r="C273" s="35" t="s">
        <v>375</v>
      </c>
      <c r="D273" s="88">
        <v>4117.959</v>
      </c>
      <c r="E273" s="87">
        <v>5104.266</v>
      </c>
      <c r="F273" s="87">
        <f>H273-(D273+E273+G273)</f>
        <v>66768.774</v>
      </c>
      <c r="G273" s="87">
        <v>6410</v>
      </c>
      <c r="H273" s="87">
        <v>82400.999</v>
      </c>
      <c r="I273" s="87"/>
      <c r="J273" s="87">
        <v>384</v>
      </c>
      <c r="K273" s="87">
        <v>3374</v>
      </c>
      <c r="L273" s="87">
        <f>N273-(J273+K273+M273)</f>
        <v>-3990</v>
      </c>
      <c r="M273" s="87">
        <v>7589</v>
      </c>
      <c r="N273" s="87">
        <v>7357</v>
      </c>
      <c r="O273" s="95"/>
      <c r="P273" s="71">
        <f>(H273-N273)/H273</f>
        <v>0.9107171018642626</v>
      </c>
    </row>
    <row r="274" spans="1:16" ht="12.75">
      <c r="A274" s="33" t="s">
        <v>26</v>
      </c>
      <c r="B274" s="34" t="s">
        <v>376</v>
      </c>
      <c r="C274" s="35" t="s">
        <v>377</v>
      </c>
      <c r="D274" s="88">
        <v>0</v>
      </c>
      <c r="E274" s="87">
        <v>0</v>
      </c>
      <c r="F274" s="87">
        <f aca="true" t="shared" si="39" ref="F274:F280">H274-(D274+E274+G274)</f>
        <v>-1735</v>
      </c>
      <c r="G274" s="87">
        <v>1735</v>
      </c>
      <c r="H274" s="87">
        <v>0</v>
      </c>
      <c r="I274" s="87"/>
      <c r="J274" s="87">
        <v>8617</v>
      </c>
      <c r="K274" s="87">
        <v>25064</v>
      </c>
      <c r="L274" s="87">
        <f aca="true" t="shared" si="40" ref="L274:L280">N274-(J274+K274+M274)</f>
        <v>22060</v>
      </c>
      <c r="M274" s="87">
        <v>735</v>
      </c>
      <c r="N274" s="87">
        <v>56476</v>
      </c>
      <c r="O274" s="95"/>
      <c r="P274" s="71"/>
    </row>
    <row r="275" spans="1:16" ht="12.75">
      <c r="A275" s="33" t="s">
        <v>26</v>
      </c>
      <c r="B275" s="34" t="s">
        <v>378</v>
      </c>
      <c r="C275" s="35" t="s">
        <v>379</v>
      </c>
      <c r="D275" s="88">
        <v>0</v>
      </c>
      <c r="E275" s="87">
        <v>0</v>
      </c>
      <c r="F275" s="87">
        <f t="shared" si="39"/>
        <v>-1735</v>
      </c>
      <c r="G275" s="87">
        <v>1735</v>
      </c>
      <c r="H275" s="87">
        <v>0</v>
      </c>
      <c r="I275" s="87"/>
      <c r="J275" s="87">
        <v>2226</v>
      </c>
      <c r="K275" s="87">
        <v>18495</v>
      </c>
      <c r="L275" s="87">
        <f t="shared" si="40"/>
        <v>8575</v>
      </c>
      <c r="M275" s="87">
        <v>735</v>
      </c>
      <c r="N275" s="87">
        <v>30031</v>
      </c>
      <c r="O275" s="95"/>
      <c r="P275" s="71"/>
    </row>
    <row r="276" spans="1:16" ht="12.75">
      <c r="A276" s="33" t="s">
        <v>26</v>
      </c>
      <c r="B276" s="34" t="s">
        <v>380</v>
      </c>
      <c r="C276" s="35" t="s">
        <v>381</v>
      </c>
      <c r="D276" s="88">
        <v>0</v>
      </c>
      <c r="E276" s="87">
        <v>0</v>
      </c>
      <c r="F276" s="87">
        <f t="shared" si="39"/>
        <v>-1485</v>
      </c>
      <c r="G276" s="87">
        <v>1485</v>
      </c>
      <c r="H276" s="87">
        <v>0</v>
      </c>
      <c r="I276" s="87"/>
      <c r="J276" s="87">
        <v>2213</v>
      </c>
      <c r="K276" s="87">
        <v>6118</v>
      </c>
      <c r="L276" s="87">
        <f t="shared" si="40"/>
        <v>6090</v>
      </c>
      <c r="M276" s="87">
        <v>735</v>
      </c>
      <c r="N276" s="87">
        <v>15156</v>
      </c>
      <c r="O276" s="95"/>
      <c r="P276" s="71"/>
    </row>
    <row r="277" spans="1:17" ht="13.5">
      <c r="A277" s="33" t="s">
        <v>26</v>
      </c>
      <c r="B277" s="114" t="s">
        <v>672</v>
      </c>
      <c r="C277" s="35" t="s">
        <v>382</v>
      </c>
      <c r="D277" s="88">
        <v>188.189</v>
      </c>
      <c r="E277" s="87">
        <v>17304.566</v>
      </c>
      <c r="F277" s="87">
        <f t="shared" si="39"/>
        <v>20834.319000000003</v>
      </c>
      <c r="G277" s="87">
        <v>1485</v>
      </c>
      <c r="H277" s="87">
        <v>39812.074</v>
      </c>
      <c r="I277" s="87"/>
      <c r="J277" s="87">
        <v>0</v>
      </c>
      <c r="K277" s="87">
        <v>0</v>
      </c>
      <c r="L277" s="87">
        <v>0</v>
      </c>
      <c r="M277" s="87">
        <v>1627</v>
      </c>
      <c r="N277" s="87">
        <v>0</v>
      </c>
      <c r="O277" s="95"/>
      <c r="P277" s="71">
        <f>(H277-N277)/H277</f>
        <v>1</v>
      </c>
      <c r="Q277" s="47" t="s">
        <v>655</v>
      </c>
    </row>
    <row r="278" spans="1:16" ht="12.75">
      <c r="A278" s="33" t="s">
        <v>26</v>
      </c>
      <c r="B278" s="34" t="s">
        <v>383</v>
      </c>
      <c r="C278" s="35" t="s">
        <v>384</v>
      </c>
      <c r="D278" s="88">
        <v>0</v>
      </c>
      <c r="E278" s="87">
        <v>0</v>
      </c>
      <c r="F278" s="87">
        <f t="shared" si="39"/>
        <v>-1735</v>
      </c>
      <c r="G278" s="87">
        <v>1735</v>
      </c>
      <c r="H278" s="87">
        <v>0</v>
      </c>
      <c r="I278" s="87"/>
      <c r="J278" s="87">
        <v>1410</v>
      </c>
      <c r="K278" s="87">
        <v>9326</v>
      </c>
      <c r="L278" s="87">
        <f t="shared" si="40"/>
        <v>9484</v>
      </c>
      <c r="M278" s="87">
        <v>1235</v>
      </c>
      <c r="N278" s="87">
        <v>21455</v>
      </c>
      <c r="O278" s="95"/>
      <c r="P278" s="71"/>
    </row>
    <row r="279" spans="1:16" ht="12.75">
      <c r="A279" s="33" t="s">
        <v>26</v>
      </c>
      <c r="B279" s="34" t="s">
        <v>385</v>
      </c>
      <c r="C279" s="35" t="s">
        <v>386</v>
      </c>
      <c r="D279" s="88">
        <v>38862.607</v>
      </c>
      <c r="E279" s="87">
        <v>124086.438</v>
      </c>
      <c r="F279" s="87">
        <f t="shared" si="39"/>
        <v>59583.33700000003</v>
      </c>
      <c r="G279" s="87">
        <v>2970</v>
      </c>
      <c r="H279" s="87">
        <v>225502.382</v>
      </c>
      <c r="I279" s="87"/>
      <c r="J279" s="87">
        <v>24423</v>
      </c>
      <c r="K279" s="87">
        <v>89704</v>
      </c>
      <c r="L279" s="87">
        <f t="shared" si="40"/>
        <v>41749</v>
      </c>
      <c r="M279" s="87">
        <v>3681</v>
      </c>
      <c r="N279" s="87">
        <v>159557</v>
      </c>
      <c r="O279" s="95"/>
      <c r="P279" s="71">
        <f>(H279-N279)/H279</f>
        <v>0.2924376293284565</v>
      </c>
    </row>
    <row r="280" spans="1:16" ht="12.75">
      <c r="A280" s="33" t="s">
        <v>45</v>
      </c>
      <c r="B280" s="34" t="s">
        <v>387</v>
      </c>
      <c r="C280" s="35" t="s">
        <v>388</v>
      </c>
      <c r="D280" s="88">
        <v>0</v>
      </c>
      <c r="E280" s="87">
        <v>0</v>
      </c>
      <c r="F280" s="87">
        <f t="shared" si="39"/>
        <v>96398.814</v>
      </c>
      <c r="G280" s="87">
        <v>2050</v>
      </c>
      <c r="H280" s="87">
        <v>98448.814</v>
      </c>
      <c r="I280" s="87"/>
      <c r="J280" s="87">
        <v>0</v>
      </c>
      <c r="K280" s="87">
        <v>0</v>
      </c>
      <c r="L280" s="87">
        <f t="shared" si="40"/>
        <v>69068</v>
      </c>
      <c r="M280" s="87">
        <v>1235</v>
      </c>
      <c r="N280" s="87">
        <v>70303</v>
      </c>
      <c r="O280" s="95"/>
      <c r="P280" s="71">
        <f>(H280-N280)/H280</f>
        <v>0.2858928701771867</v>
      </c>
    </row>
    <row r="281" spans="1:16" ht="12.75">
      <c r="A281" s="33"/>
      <c r="B281" s="37"/>
      <c r="C281" s="35"/>
      <c r="D281" s="88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95"/>
      <c r="P281" s="71"/>
    </row>
    <row r="282" spans="1:16" ht="16.5">
      <c r="A282" s="33"/>
      <c r="B282" s="36" t="s">
        <v>613</v>
      </c>
      <c r="C282" s="35"/>
      <c r="D282" s="88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95"/>
      <c r="P282" s="71"/>
    </row>
    <row r="283" spans="1:16" ht="12.75">
      <c r="A283" s="33" t="s">
        <v>26</v>
      </c>
      <c r="B283" s="34" t="s">
        <v>389</v>
      </c>
      <c r="C283" s="35" t="s">
        <v>390</v>
      </c>
      <c r="D283" s="88">
        <v>5202.253</v>
      </c>
      <c r="E283" s="87">
        <v>22856.663</v>
      </c>
      <c r="F283" s="87">
        <f aca="true" t="shared" si="41" ref="F283:F289">H283-(D283+E283+G283)</f>
        <v>18757.755</v>
      </c>
      <c r="G283" s="87">
        <v>3775</v>
      </c>
      <c r="H283" s="87">
        <v>50591.671</v>
      </c>
      <c r="I283" s="87"/>
      <c r="J283" s="87">
        <v>4674</v>
      </c>
      <c r="K283" s="87">
        <v>17382</v>
      </c>
      <c r="L283" s="87">
        <f aca="true" t="shared" si="42" ref="L283:L289">N283-(J283+K283+M283)</f>
        <v>14066</v>
      </c>
      <c r="M283" s="87">
        <v>1435</v>
      </c>
      <c r="N283" s="87">
        <v>37557</v>
      </c>
      <c r="O283" s="95"/>
      <c r="P283" s="71">
        <f>(H283-N283)/H283</f>
        <v>0.25764460319960575</v>
      </c>
    </row>
    <row r="284" spans="1:16" ht="12.75">
      <c r="A284" s="33" t="s">
        <v>26</v>
      </c>
      <c r="B284" s="34" t="s">
        <v>74</v>
      </c>
      <c r="C284" s="35" t="s">
        <v>391</v>
      </c>
      <c r="D284" s="88">
        <v>0</v>
      </c>
      <c r="E284" s="87">
        <v>0</v>
      </c>
      <c r="F284" s="87">
        <f t="shared" si="41"/>
        <v>-4968</v>
      </c>
      <c r="G284" s="87">
        <v>4968</v>
      </c>
      <c r="H284" s="87">
        <v>0</v>
      </c>
      <c r="I284" s="87"/>
      <c r="J284" s="87">
        <v>33268</v>
      </c>
      <c r="K284" s="87">
        <v>123068</v>
      </c>
      <c r="L284" s="87">
        <f t="shared" si="42"/>
        <v>47817</v>
      </c>
      <c r="M284" s="87">
        <v>2235</v>
      </c>
      <c r="N284" s="87">
        <v>206388</v>
      </c>
      <c r="O284" s="95"/>
      <c r="P284" s="71"/>
    </row>
    <row r="285" spans="1:16" ht="12.75">
      <c r="A285" s="33" t="s">
        <v>26</v>
      </c>
      <c r="B285" s="34" t="s">
        <v>392</v>
      </c>
      <c r="C285" s="35" t="s">
        <v>393</v>
      </c>
      <c r="D285" s="88">
        <v>37173.103</v>
      </c>
      <c r="E285" s="87">
        <v>83408.689</v>
      </c>
      <c r="F285" s="87">
        <f t="shared" si="41"/>
        <v>50457.31999999999</v>
      </c>
      <c r="G285" s="87">
        <v>9109</v>
      </c>
      <c r="H285" s="87">
        <v>180148.112</v>
      </c>
      <c r="I285" s="87"/>
      <c r="J285" s="87">
        <v>43170</v>
      </c>
      <c r="K285" s="87">
        <v>68510</v>
      </c>
      <c r="L285" s="87">
        <f t="shared" si="42"/>
        <v>43115</v>
      </c>
      <c r="M285" s="87">
        <v>1235</v>
      </c>
      <c r="N285" s="87">
        <v>156030</v>
      </c>
      <c r="O285" s="95"/>
      <c r="P285" s="71">
        <f>(H285-N285)/H285</f>
        <v>0.13387934923236938</v>
      </c>
    </row>
    <row r="286" spans="1:16" ht="12.75">
      <c r="A286" s="33" t="s">
        <v>26</v>
      </c>
      <c r="B286" s="34" t="s">
        <v>394</v>
      </c>
      <c r="C286" s="35" t="s">
        <v>395</v>
      </c>
      <c r="D286" s="88">
        <v>2828.445</v>
      </c>
      <c r="E286" s="87">
        <v>9208.455</v>
      </c>
      <c r="F286" s="87">
        <f t="shared" si="41"/>
        <v>16647.976000000002</v>
      </c>
      <c r="G286" s="87">
        <v>1735</v>
      </c>
      <c r="H286" s="87">
        <v>30419.876</v>
      </c>
      <c r="I286" s="87"/>
      <c r="J286" s="87">
        <v>849</v>
      </c>
      <c r="K286" s="87">
        <v>2311</v>
      </c>
      <c r="L286" s="87">
        <f t="shared" si="42"/>
        <v>-2077</v>
      </c>
      <c r="M286" s="87">
        <v>2235</v>
      </c>
      <c r="N286" s="87">
        <v>3318</v>
      </c>
      <c r="O286" s="95"/>
      <c r="P286" s="71">
        <f>(H286-N286)/H286</f>
        <v>0.8909265770840091</v>
      </c>
    </row>
    <row r="287" spans="1:16" ht="12.75">
      <c r="A287" s="33" t="s">
        <v>26</v>
      </c>
      <c r="B287" s="34" t="s">
        <v>396</v>
      </c>
      <c r="C287" s="35" t="s">
        <v>397</v>
      </c>
      <c r="D287" s="88">
        <v>0</v>
      </c>
      <c r="E287" s="87">
        <v>0</v>
      </c>
      <c r="F287" s="87">
        <f t="shared" si="41"/>
        <v>-12418</v>
      </c>
      <c r="G287" s="87">
        <v>12418</v>
      </c>
      <c r="H287" s="87">
        <v>0</v>
      </c>
      <c r="I287" s="87"/>
      <c r="J287" s="87">
        <v>0</v>
      </c>
      <c r="K287" s="87">
        <v>0</v>
      </c>
      <c r="L287" s="87">
        <f t="shared" si="42"/>
        <v>-14117</v>
      </c>
      <c r="M287" s="87">
        <v>14117</v>
      </c>
      <c r="N287" s="87">
        <v>0</v>
      </c>
      <c r="O287" s="95"/>
      <c r="P287" s="71"/>
    </row>
    <row r="288" spans="1:16" ht="12.75">
      <c r="A288" s="33" t="s">
        <v>26</v>
      </c>
      <c r="B288" s="34" t="s">
        <v>398</v>
      </c>
      <c r="C288" s="35" t="s">
        <v>399</v>
      </c>
      <c r="D288" s="88">
        <v>0</v>
      </c>
      <c r="E288" s="87">
        <v>11254.209</v>
      </c>
      <c r="F288" s="87">
        <f t="shared" si="41"/>
        <v>77317.19099999999</v>
      </c>
      <c r="G288" s="87">
        <v>21266</v>
      </c>
      <c r="H288" s="87">
        <v>109837.4</v>
      </c>
      <c r="I288" s="87"/>
      <c r="J288" s="87">
        <v>204</v>
      </c>
      <c r="K288" s="87">
        <v>0</v>
      </c>
      <c r="L288" s="87">
        <f t="shared" si="42"/>
        <v>25645</v>
      </c>
      <c r="M288" s="87">
        <v>33428</v>
      </c>
      <c r="N288" s="87">
        <v>59277</v>
      </c>
      <c r="O288" s="95"/>
      <c r="P288" s="71">
        <f>(H288-N288)/H288</f>
        <v>0.46032043730095573</v>
      </c>
    </row>
    <row r="289" spans="1:16" ht="12.75">
      <c r="A289" s="33" t="s">
        <v>45</v>
      </c>
      <c r="B289" s="34" t="s">
        <v>400</v>
      </c>
      <c r="C289" s="35" t="s">
        <v>401</v>
      </c>
      <c r="D289" s="88">
        <v>0</v>
      </c>
      <c r="E289" s="87">
        <v>0</v>
      </c>
      <c r="F289" s="87">
        <f t="shared" si="41"/>
        <v>115527.496</v>
      </c>
      <c r="G289" s="87">
        <v>1485</v>
      </c>
      <c r="H289" s="87">
        <v>117012.496</v>
      </c>
      <c r="I289" s="87"/>
      <c r="J289" s="87">
        <v>0</v>
      </c>
      <c r="K289" s="87">
        <v>0</v>
      </c>
      <c r="L289" s="87">
        <f t="shared" si="42"/>
        <v>86609</v>
      </c>
      <c r="M289" s="87">
        <v>735</v>
      </c>
      <c r="N289" s="87">
        <v>87344</v>
      </c>
      <c r="O289" s="95"/>
      <c r="P289" s="71">
        <f>(H289-N289)/H289</f>
        <v>0.25354980890246115</v>
      </c>
    </row>
    <row r="290" spans="1:16" ht="12.75">
      <c r="A290" s="33"/>
      <c r="B290" s="34"/>
      <c r="C290" s="35"/>
      <c r="D290" s="88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95"/>
      <c r="P290" s="71"/>
    </row>
    <row r="291" spans="1:16" ht="16.5">
      <c r="A291" s="33"/>
      <c r="B291" s="36" t="s">
        <v>614</v>
      </c>
      <c r="C291" s="35"/>
      <c r="D291" s="88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95"/>
      <c r="P291" s="71"/>
    </row>
    <row r="292" spans="1:16" ht="12.75">
      <c r="A292" s="33" t="s">
        <v>26</v>
      </c>
      <c r="B292" s="34" t="s">
        <v>402</v>
      </c>
      <c r="C292" s="35" t="s">
        <v>403</v>
      </c>
      <c r="D292" s="88">
        <v>0</v>
      </c>
      <c r="E292" s="87">
        <v>0</v>
      </c>
      <c r="F292" s="87">
        <f aca="true" t="shared" si="43" ref="F292:F297">H292-(D292+E292+G292)</f>
        <v>-1803</v>
      </c>
      <c r="G292" s="87">
        <v>1803</v>
      </c>
      <c r="H292" s="87">
        <v>0</v>
      </c>
      <c r="I292" s="87"/>
      <c r="J292" s="87">
        <v>3710</v>
      </c>
      <c r="K292" s="87">
        <v>9451</v>
      </c>
      <c r="L292" s="87">
        <f aca="true" t="shared" si="44" ref="L292:L297">N292-(J292+K292+M292)</f>
        <v>12608</v>
      </c>
      <c r="M292" s="87">
        <v>1157</v>
      </c>
      <c r="N292" s="87">
        <v>26926</v>
      </c>
      <c r="O292" s="95"/>
      <c r="P292" s="71"/>
    </row>
    <row r="293" spans="1:16" ht="12.75">
      <c r="A293" s="33" t="s">
        <v>26</v>
      </c>
      <c r="B293" s="34" t="s">
        <v>404</v>
      </c>
      <c r="C293" s="35" t="s">
        <v>405</v>
      </c>
      <c r="D293" s="88">
        <v>70918.898</v>
      </c>
      <c r="E293" s="87">
        <v>92228.057</v>
      </c>
      <c r="F293" s="87">
        <f t="shared" si="43"/>
        <v>9733.256999999983</v>
      </c>
      <c r="G293" s="87">
        <v>112917</v>
      </c>
      <c r="H293" s="87">
        <v>285797.212</v>
      </c>
      <c r="I293" s="87"/>
      <c r="J293" s="87">
        <v>37893</v>
      </c>
      <c r="K293" s="87">
        <v>66048</v>
      </c>
      <c r="L293" s="87">
        <f t="shared" si="44"/>
        <v>-196396</v>
      </c>
      <c r="M293" s="87">
        <v>302981</v>
      </c>
      <c r="N293" s="87">
        <v>210526</v>
      </c>
      <c r="O293" s="95"/>
      <c r="P293" s="71">
        <f>(H293-N293)/H293</f>
        <v>0.26337280015173836</v>
      </c>
    </row>
    <row r="294" spans="1:16" ht="12.75">
      <c r="A294" s="33" t="s">
        <v>26</v>
      </c>
      <c r="B294" s="34" t="s">
        <v>406</v>
      </c>
      <c r="C294" s="35" t="s">
        <v>407</v>
      </c>
      <c r="D294" s="88">
        <v>1373.738</v>
      </c>
      <c r="E294" s="87">
        <v>10711.874</v>
      </c>
      <c r="F294" s="87">
        <f t="shared" si="43"/>
        <v>7879.573</v>
      </c>
      <c r="G294" s="87">
        <v>7285</v>
      </c>
      <c r="H294" s="87">
        <v>27250.185</v>
      </c>
      <c r="I294" s="87"/>
      <c r="J294" s="87">
        <v>2913</v>
      </c>
      <c r="K294" s="87">
        <v>13119</v>
      </c>
      <c r="L294" s="87">
        <f t="shared" si="44"/>
        <v>8974</v>
      </c>
      <c r="M294" s="87">
        <v>1235</v>
      </c>
      <c r="N294" s="87">
        <v>26241</v>
      </c>
      <c r="O294" s="95"/>
      <c r="P294" s="71">
        <f>(H294-N294)/H294</f>
        <v>0.03703406050270856</v>
      </c>
    </row>
    <row r="295" spans="1:17" ht="13.5">
      <c r="A295" s="33" t="s">
        <v>26</v>
      </c>
      <c r="B295" s="114" t="s">
        <v>671</v>
      </c>
      <c r="C295" s="35" t="s">
        <v>408</v>
      </c>
      <c r="D295" s="88">
        <v>14661.525</v>
      </c>
      <c r="E295" s="87">
        <v>9962.126</v>
      </c>
      <c r="F295" s="87">
        <f t="shared" si="43"/>
        <v>53562.024000000005</v>
      </c>
      <c r="G295" s="87">
        <v>20126</v>
      </c>
      <c r="H295" s="87">
        <v>98311.675</v>
      </c>
      <c r="I295" s="87"/>
      <c r="J295" s="87">
        <v>0</v>
      </c>
      <c r="K295" s="87">
        <v>0</v>
      </c>
      <c r="L295" s="87">
        <v>0</v>
      </c>
      <c r="M295" s="87">
        <v>22635</v>
      </c>
      <c r="N295" s="87">
        <v>0</v>
      </c>
      <c r="O295" s="95"/>
      <c r="P295" s="71">
        <f>(H295-N295)/H295</f>
        <v>1</v>
      </c>
      <c r="Q295" s="47" t="s">
        <v>655</v>
      </c>
    </row>
    <row r="296" spans="1:16" ht="12.75">
      <c r="A296" s="33" t="s">
        <v>26</v>
      </c>
      <c r="B296" s="34" t="s">
        <v>409</v>
      </c>
      <c r="C296" s="35" t="s">
        <v>410</v>
      </c>
      <c r="D296" s="88">
        <v>261.351</v>
      </c>
      <c r="E296" s="87">
        <v>2449.7</v>
      </c>
      <c r="F296" s="87">
        <f t="shared" si="43"/>
        <v>9332.190999999999</v>
      </c>
      <c r="G296" s="87">
        <v>19637</v>
      </c>
      <c r="H296" s="87">
        <v>31680.242</v>
      </c>
      <c r="I296" s="87"/>
      <c r="J296" s="87">
        <v>10628</v>
      </c>
      <c r="K296" s="87">
        <v>5269</v>
      </c>
      <c r="L296" s="87">
        <f t="shared" si="44"/>
        <v>65641</v>
      </c>
      <c r="M296" s="87">
        <v>23279</v>
      </c>
      <c r="N296" s="87">
        <v>104817</v>
      </c>
      <c r="O296" s="95"/>
      <c r="P296" s="71">
        <f>(H296-N296)/H296</f>
        <v>-2.3085921502746096</v>
      </c>
    </row>
    <row r="297" spans="1:16" ht="12.75">
      <c r="A297" s="33" t="s">
        <v>45</v>
      </c>
      <c r="B297" s="34" t="s">
        <v>411</v>
      </c>
      <c r="C297" s="35" t="s">
        <v>412</v>
      </c>
      <c r="D297" s="88">
        <v>0</v>
      </c>
      <c r="E297" s="87">
        <v>0</v>
      </c>
      <c r="F297" s="87">
        <f t="shared" si="43"/>
        <v>63009.897</v>
      </c>
      <c r="G297" s="87">
        <v>1485</v>
      </c>
      <c r="H297" s="87">
        <v>64494.897</v>
      </c>
      <c r="I297" s="87"/>
      <c r="J297" s="87">
        <v>0</v>
      </c>
      <c r="K297" s="87">
        <v>0</v>
      </c>
      <c r="L297" s="87">
        <f t="shared" si="44"/>
        <v>670</v>
      </c>
      <c r="M297" s="87">
        <v>1235</v>
      </c>
      <c r="N297" s="87">
        <v>1905</v>
      </c>
      <c r="O297" s="95"/>
      <c r="P297" s="71">
        <f>(H297-N297)/H297</f>
        <v>0.9704627794040821</v>
      </c>
    </row>
    <row r="298" spans="1:16" ht="12.75">
      <c r="A298" s="33"/>
      <c r="B298" s="37"/>
      <c r="C298" s="35"/>
      <c r="D298" s="88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95"/>
      <c r="P298" s="71"/>
    </row>
    <row r="299" spans="1:16" ht="15.75">
      <c r="A299" s="33">
        <f>COUNTIF(A273:A298,"A")+COUNTIF(A273:A298,"b")+COUNTIF(A273:A298,"c")</f>
        <v>21</v>
      </c>
      <c r="B299" s="30" t="s">
        <v>638</v>
      </c>
      <c r="C299" s="35"/>
      <c r="D299" s="88">
        <f>SUM(D273:D280,D283:D289,D292:D297)</f>
        <v>175588.06800000003</v>
      </c>
      <c r="E299" s="87">
        <f>SUM(E273:E280,E283:E289,E292:E297)</f>
        <v>388575.043</v>
      </c>
      <c r="F299" s="87">
        <f>SUM(F273:F280,F283:F289,F292:F297)</f>
        <v>639930.924</v>
      </c>
      <c r="G299" s="87">
        <f>SUM(G273:G280,G283:G289,G292:G297)</f>
        <v>237614</v>
      </c>
      <c r="H299" s="87">
        <f>SUM(H273:H280,H283:H289,H292:H297)</f>
        <v>1441708.0350000001</v>
      </c>
      <c r="I299" s="87"/>
      <c r="J299" s="87">
        <f>SUM(J273:J280,J283:J289,J292:J297)</f>
        <v>176582</v>
      </c>
      <c r="K299" s="87">
        <f>SUM(K273:K280,K283:K289,K292:K297)</f>
        <v>457239</v>
      </c>
      <c r="L299" s="87">
        <f>SUM(L273:L280,L283:L289,L292:L297)</f>
        <v>245591</v>
      </c>
      <c r="M299" s="87">
        <f>SUM(M273:M280,M283:M289,M292:M297)</f>
        <v>425514</v>
      </c>
      <c r="N299" s="87">
        <f>SUM(N273:N280,N283:N289,N292:N297)</f>
        <v>1280664</v>
      </c>
      <c r="O299" s="95"/>
      <c r="P299" s="71">
        <f>(H299-N299)/H299</f>
        <v>0.111703639773361</v>
      </c>
    </row>
    <row r="300" spans="1:183" s="13" customFormat="1" ht="12.75">
      <c r="A300" s="38"/>
      <c r="B300" s="39"/>
      <c r="C300" s="40"/>
      <c r="D300" s="89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P300" s="72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</row>
    <row r="301" spans="1:16" ht="12.75">
      <c r="A301" s="46"/>
      <c r="B301" s="41"/>
      <c r="C301" s="43"/>
      <c r="D301" s="88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95"/>
      <c r="P301" s="71"/>
    </row>
    <row r="302" spans="1:16" ht="16.5">
      <c r="A302" s="29"/>
      <c r="B302" s="30" t="s">
        <v>413</v>
      </c>
      <c r="C302" s="31"/>
      <c r="D302" s="88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95"/>
      <c r="P302" s="71"/>
    </row>
    <row r="303" spans="1:16" ht="16.5">
      <c r="A303" s="29"/>
      <c r="B303" s="30"/>
      <c r="C303" s="31"/>
      <c r="D303" s="88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95"/>
      <c r="P303" s="71"/>
    </row>
    <row r="304" spans="1:16" ht="16.5">
      <c r="A304" s="33"/>
      <c r="B304" s="36" t="s">
        <v>615</v>
      </c>
      <c r="C304" s="35"/>
      <c r="D304" s="88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95"/>
      <c r="P304" s="71"/>
    </row>
    <row r="305" spans="1:16" ht="12.75">
      <c r="A305" s="33" t="s">
        <v>26</v>
      </c>
      <c r="B305" s="34" t="s">
        <v>414</v>
      </c>
      <c r="C305" s="35" t="s">
        <v>415</v>
      </c>
      <c r="D305" s="88">
        <v>0</v>
      </c>
      <c r="E305" s="87">
        <v>0</v>
      </c>
      <c r="F305" s="87">
        <f>H305-(D305+E305+G305)</f>
        <v>-7310</v>
      </c>
      <c r="G305" s="87">
        <v>7310</v>
      </c>
      <c r="H305" s="87">
        <v>0</v>
      </c>
      <c r="I305" s="87"/>
      <c r="J305" s="87">
        <v>0</v>
      </c>
      <c r="K305" s="87">
        <v>0</v>
      </c>
      <c r="L305" s="87">
        <f>N305-(J305+K305+M305)</f>
        <v>267</v>
      </c>
      <c r="M305" s="87">
        <v>6262</v>
      </c>
      <c r="N305" s="87">
        <v>6529</v>
      </c>
      <c r="O305" s="95"/>
      <c r="P305" s="71"/>
    </row>
    <row r="306" spans="1:16" ht="12.75">
      <c r="A306" s="33" t="s">
        <v>26</v>
      </c>
      <c r="B306" s="34" t="s">
        <v>416</v>
      </c>
      <c r="C306" s="35" t="s">
        <v>417</v>
      </c>
      <c r="D306" s="88">
        <v>7749.485</v>
      </c>
      <c r="E306" s="87">
        <v>12603.833</v>
      </c>
      <c r="F306" s="87">
        <f>H306-(D306+E306+G306)</f>
        <v>18884.949999999997</v>
      </c>
      <c r="G306" s="87">
        <v>3026</v>
      </c>
      <c r="H306" s="87">
        <v>42264.268</v>
      </c>
      <c r="I306" s="87"/>
      <c r="J306" s="87">
        <v>7355</v>
      </c>
      <c r="K306" s="87">
        <v>11079</v>
      </c>
      <c r="L306" s="87">
        <f>N306-(J306+K306+M306)</f>
        <v>13465</v>
      </c>
      <c r="M306" s="87">
        <v>2445</v>
      </c>
      <c r="N306" s="87">
        <v>34344</v>
      </c>
      <c r="O306" s="95"/>
      <c r="P306" s="71">
        <f>(H306-N306)/H306</f>
        <v>0.1873986791868724</v>
      </c>
    </row>
    <row r="307" spans="1:16" ht="12.75">
      <c r="A307" s="33" t="s">
        <v>26</v>
      </c>
      <c r="B307" s="34" t="s">
        <v>418</v>
      </c>
      <c r="C307" s="35" t="s">
        <v>419</v>
      </c>
      <c r="D307" s="88">
        <v>929.965</v>
      </c>
      <c r="E307" s="87">
        <v>6311.949</v>
      </c>
      <c r="F307" s="87">
        <f>H307-(D307+E307+G307)</f>
        <v>4821.144999999999</v>
      </c>
      <c r="G307" s="87">
        <v>1600</v>
      </c>
      <c r="H307" s="87">
        <v>13663.059</v>
      </c>
      <c r="I307" s="87"/>
      <c r="J307" s="87">
        <v>1816</v>
      </c>
      <c r="K307" s="87">
        <v>14231</v>
      </c>
      <c r="L307" s="87">
        <f>N307-(J307+K307+M307)</f>
        <v>7147</v>
      </c>
      <c r="M307" s="87">
        <v>1235</v>
      </c>
      <c r="N307" s="87">
        <v>24429</v>
      </c>
      <c r="O307" s="95"/>
      <c r="P307" s="71">
        <f>(H307-N307)/H307</f>
        <v>-0.7879597826518938</v>
      </c>
    </row>
    <row r="308" spans="1:16" ht="12.75">
      <c r="A308" s="33" t="s">
        <v>45</v>
      </c>
      <c r="B308" s="34" t="s">
        <v>420</v>
      </c>
      <c r="C308" s="35" t="s">
        <v>421</v>
      </c>
      <c r="D308" s="88">
        <v>10511.057</v>
      </c>
      <c r="E308" s="87">
        <v>1970.827</v>
      </c>
      <c r="F308" s="87">
        <f>H308-(D308+E308+G308)</f>
        <v>48387.978</v>
      </c>
      <c r="G308" s="87">
        <v>1505</v>
      </c>
      <c r="H308" s="87">
        <v>62374.862</v>
      </c>
      <c r="I308" s="87"/>
      <c r="J308" s="87">
        <v>22</v>
      </c>
      <c r="K308" s="87">
        <v>633</v>
      </c>
      <c r="L308" s="87">
        <f>N308-(J308+K308+M308)</f>
        <v>33662</v>
      </c>
      <c r="M308" s="87">
        <v>735</v>
      </c>
      <c r="N308" s="87">
        <v>35052</v>
      </c>
      <c r="O308" s="95"/>
      <c r="P308" s="71">
        <f>(H308-N308)/H308</f>
        <v>0.4380428448883783</v>
      </c>
    </row>
    <row r="309" spans="1:16" ht="12.75">
      <c r="A309" s="33"/>
      <c r="B309" s="37"/>
      <c r="C309" s="35"/>
      <c r="D309" s="88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95"/>
      <c r="P309" s="71"/>
    </row>
    <row r="310" spans="1:16" ht="16.5">
      <c r="A310" s="33"/>
      <c r="B310" s="36" t="s">
        <v>616</v>
      </c>
      <c r="C310" s="35"/>
      <c r="D310" s="88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95"/>
      <c r="P310" s="71"/>
    </row>
    <row r="311" spans="1:16" ht="12.75">
      <c r="A311" s="33" t="s">
        <v>26</v>
      </c>
      <c r="B311" s="34" t="s">
        <v>422</v>
      </c>
      <c r="C311" s="35" t="s">
        <v>423</v>
      </c>
      <c r="D311" s="88">
        <v>5285.492</v>
      </c>
      <c r="E311" s="87">
        <v>3397.024</v>
      </c>
      <c r="F311" s="87">
        <f aca="true" t="shared" si="45" ref="F311:F317">H311-(D311+E311+G311)</f>
        <v>2211.6679999999997</v>
      </c>
      <c r="G311" s="87">
        <v>1600</v>
      </c>
      <c r="H311" s="87">
        <v>12494.184</v>
      </c>
      <c r="I311" s="87"/>
      <c r="J311" s="87">
        <v>55</v>
      </c>
      <c r="K311" s="87">
        <v>802</v>
      </c>
      <c r="L311" s="87">
        <f aca="true" t="shared" si="46" ref="L311:L317">N311-(J311+K311+M311)</f>
        <v>-958</v>
      </c>
      <c r="M311" s="87">
        <v>1235</v>
      </c>
      <c r="N311" s="87">
        <v>1134</v>
      </c>
      <c r="O311" s="95"/>
      <c r="P311" s="71">
        <f>(H311-N311)/H311</f>
        <v>0.9092377701496952</v>
      </c>
    </row>
    <row r="312" spans="1:17" ht="13.5">
      <c r="A312" s="33" t="s">
        <v>26</v>
      </c>
      <c r="B312" s="114" t="s">
        <v>673</v>
      </c>
      <c r="C312" s="35" t="s">
        <v>424</v>
      </c>
      <c r="D312" s="88">
        <v>0</v>
      </c>
      <c r="E312" s="87">
        <v>0</v>
      </c>
      <c r="F312" s="87">
        <f t="shared" si="45"/>
        <v>-1600</v>
      </c>
      <c r="G312" s="87">
        <v>1600</v>
      </c>
      <c r="H312" s="87">
        <v>0</v>
      </c>
      <c r="I312" s="87"/>
      <c r="J312" s="87">
        <v>0</v>
      </c>
      <c r="K312" s="87">
        <v>0</v>
      </c>
      <c r="L312" s="87">
        <v>0</v>
      </c>
      <c r="M312" s="87">
        <v>1235</v>
      </c>
      <c r="N312" s="87">
        <v>0</v>
      </c>
      <c r="O312" s="95"/>
      <c r="P312" s="71"/>
      <c r="Q312" s="47" t="s">
        <v>655</v>
      </c>
    </row>
    <row r="313" spans="1:16" ht="12.75">
      <c r="A313" s="33" t="s">
        <v>26</v>
      </c>
      <c r="B313" s="34" t="s">
        <v>425</v>
      </c>
      <c r="C313" s="35" t="s">
        <v>426</v>
      </c>
      <c r="D313" s="88">
        <v>0</v>
      </c>
      <c r="E313" s="87">
        <v>1078.006</v>
      </c>
      <c r="F313" s="87">
        <f t="shared" si="45"/>
        <v>3760.7199999999993</v>
      </c>
      <c r="G313" s="87">
        <v>1600</v>
      </c>
      <c r="H313" s="87">
        <v>6438.726</v>
      </c>
      <c r="I313" s="87"/>
      <c r="J313" s="87">
        <v>1160</v>
      </c>
      <c r="K313" s="87">
        <v>1357</v>
      </c>
      <c r="L313" s="87">
        <f t="shared" si="46"/>
        <v>2600</v>
      </c>
      <c r="M313" s="87">
        <v>735</v>
      </c>
      <c r="N313" s="87">
        <v>5852</v>
      </c>
      <c r="O313" s="95"/>
      <c r="P313" s="71">
        <f>(H313-N313)/H313</f>
        <v>0.0911245485519961</v>
      </c>
    </row>
    <row r="314" spans="1:16" ht="12.75">
      <c r="A314" s="33" t="s">
        <v>26</v>
      </c>
      <c r="B314" s="34" t="s">
        <v>427</v>
      </c>
      <c r="C314" s="35" t="s">
        <v>428</v>
      </c>
      <c r="D314" s="88">
        <v>4687.858</v>
      </c>
      <c r="E314" s="87">
        <v>5497.129</v>
      </c>
      <c r="F314" s="87">
        <f t="shared" si="45"/>
        <v>-700.6110000000008</v>
      </c>
      <c r="G314" s="87">
        <v>1600</v>
      </c>
      <c r="H314" s="87">
        <v>11084.376</v>
      </c>
      <c r="I314" s="87"/>
      <c r="J314" s="87">
        <v>5594</v>
      </c>
      <c r="K314" s="87">
        <v>4359</v>
      </c>
      <c r="L314" s="87">
        <f t="shared" si="46"/>
        <v>-576</v>
      </c>
      <c r="M314" s="87">
        <v>1320</v>
      </c>
      <c r="N314" s="87">
        <v>10697</v>
      </c>
      <c r="O314" s="95"/>
      <c r="P314" s="71">
        <f>(H314-N314)/H314</f>
        <v>0.03494793031199954</v>
      </c>
    </row>
    <row r="315" spans="1:16" ht="12.75">
      <c r="A315" s="33" t="s">
        <v>26</v>
      </c>
      <c r="B315" s="34" t="s">
        <v>429</v>
      </c>
      <c r="C315" s="35" t="s">
        <v>430</v>
      </c>
      <c r="D315" s="88">
        <v>2528.998</v>
      </c>
      <c r="E315" s="87">
        <v>1933.51</v>
      </c>
      <c r="F315" s="87">
        <f t="shared" si="45"/>
        <v>3873.5830000000005</v>
      </c>
      <c r="G315" s="87">
        <v>3600</v>
      </c>
      <c r="H315" s="87">
        <v>11936.091</v>
      </c>
      <c r="I315" s="87"/>
      <c r="J315" s="87">
        <v>1804</v>
      </c>
      <c r="K315" s="87">
        <v>0</v>
      </c>
      <c r="L315" s="87">
        <f t="shared" si="46"/>
        <v>5594</v>
      </c>
      <c r="M315" s="87">
        <v>1985</v>
      </c>
      <c r="N315" s="87">
        <v>9383</v>
      </c>
      <c r="O315" s="95"/>
      <c r="P315" s="71">
        <f>(H315-N315)/H315</f>
        <v>0.21389674391725066</v>
      </c>
    </row>
    <row r="316" spans="1:16" ht="12.75">
      <c r="A316" s="33" t="s">
        <v>26</v>
      </c>
      <c r="B316" s="34" t="s">
        <v>431</v>
      </c>
      <c r="C316" s="35" t="s">
        <v>432</v>
      </c>
      <c r="D316" s="88">
        <v>7818.959</v>
      </c>
      <c r="E316" s="87">
        <v>2430.532</v>
      </c>
      <c r="F316" s="87">
        <f t="shared" si="45"/>
        <v>-3130.0519999999997</v>
      </c>
      <c r="G316" s="87">
        <v>3600</v>
      </c>
      <c r="H316" s="87">
        <v>10719.439</v>
      </c>
      <c r="I316" s="87"/>
      <c r="J316" s="87">
        <v>1479</v>
      </c>
      <c r="K316" s="87">
        <v>1207</v>
      </c>
      <c r="L316" s="87">
        <f t="shared" si="46"/>
        <v>-101</v>
      </c>
      <c r="M316" s="87">
        <v>1985</v>
      </c>
      <c r="N316" s="87">
        <v>4570</v>
      </c>
      <c r="O316" s="95"/>
      <c r="P316" s="71">
        <f>(H316-N316)/H316</f>
        <v>0.5736717192009768</v>
      </c>
    </row>
    <row r="317" spans="1:16" ht="12.75">
      <c r="A317" s="33" t="s">
        <v>45</v>
      </c>
      <c r="B317" s="34" t="s">
        <v>433</v>
      </c>
      <c r="C317" s="35" t="s">
        <v>434</v>
      </c>
      <c r="D317" s="88">
        <v>0</v>
      </c>
      <c r="E317" s="87">
        <v>0</v>
      </c>
      <c r="F317" s="87">
        <f t="shared" si="45"/>
        <v>-1600</v>
      </c>
      <c r="G317" s="87">
        <v>1600</v>
      </c>
      <c r="H317" s="87">
        <v>0</v>
      </c>
      <c r="I317" s="87"/>
      <c r="J317" s="87">
        <v>0</v>
      </c>
      <c r="K317" s="87">
        <v>0</v>
      </c>
      <c r="L317" s="87">
        <f t="shared" si="46"/>
        <v>17187</v>
      </c>
      <c r="M317" s="87">
        <v>1235</v>
      </c>
      <c r="N317" s="87">
        <v>18422</v>
      </c>
      <c r="O317" s="95"/>
      <c r="P317" s="71"/>
    </row>
    <row r="318" spans="1:16" ht="12.75">
      <c r="A318" s="33"/>
      <c r="B318" s="34"/>
      <c r="C318" s="35"/>
      <c r="D318" s="88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95"/>
      <c r="P318" s="71"/>
    </row>
    <row r="319" spans="1:16" ht="16.5">
      <c r="A319" s="33"/>
      <c r="B319" s="36" t="s">
        <v>617</v>
      </c>
      <c r="C319" s="35"/>
      <c r="D319" s="88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95"/>
      <c r="P319" s="71"/>
    </row>
    <row r="320" spans="1:16" ht="12.75">
      <c r="A320" s="33" t="s">
        <v>26</v>
      </c>
      <c r="B320" s="34" t="s">
        <v>435</v>
      </c>
      <c r="C320" s="35" t="s">
        <v>436</v>
      </c>
      <c r="D320" s="88">
        <v>3576.647</v>
      </c>
      <c r="E320" s="87">
        <v>3502.54</v>
      </c>
      <c r="F320" s="87">
        <f aca="true" t="shared" si="47" ref="F320:F328">H320-(D320+E320+G320)</f>
        <v>6348.9310000000005</v>
      </c>
      <c r="G320" s="87">
        <v>1600</v>
      </c>
      <c r="H320" s="87">
        <v>15028.118</v>
      </c>
      <c r="I320" s="87"/>
      <c r="J320" s="87">
        <v>3080</v>
      </c>
      <c r="K320" s="87">
        <v>2059</v>
      </c>
      <c r="L320" s="87">
        <f aca="true" t="shared" si="48" ref="L320:L328">N320-(J320+K320+M320)</f>
        <v>3922</v>
      </c>
      <c r="M320" s="87">
        <v>1235</v>
      </c>
      <c r="N320" s="87">
        <v>10296</v>
      </c>
      <c r="O320" s="95"/>
      <c r="P320" s="71">
        <f>(H320-N320)/H320</f>
        <v>0.31488427226882304</v>
      </c>
    </row>
    <row r="321" spans="1:16" ht="12.75">
      <c r="A321" s="33" t="s">
        <v>26</v>
      </c>
      <c r="B321" s="34" t="s">
        <v>437</v>
      </c>
      <c r="C321" s="35" t="s">
        <v>438</v>
      </c>
      <c r="D321" s="88">
        <v>2242.706</v>
      </c>
      <c r="E321" s="87">
        <v>7487.751</v>
      </c>
      <c r="F321" s="87">
        <f t="shared" si="47"/>
        <v>9029.353000000001</v>
      </c>
      <c r="G321" s="87">
        <v>1850</v>
      </c>
      <c r="H321" s="87">
        <v>20609.81</v>
      </c>
      <c r="I321" s="87"/>
      <c r="J321" s="87">
        <v>1903</v>
      </c>
      <c r="K321" s="87">
        <v>6491</v>
      </c>
      <c r="L321" s="87">
        <f t="shared" si="48"/>
        <v>5911</v>
      </c>
      <c r="M321" s="87">
        <v>985</v>
      </c>
      <c r="N321" s="87">
        <v>15290</v>
      </c>
      <c r="O321" s="95"/>
      <c r="P321" s="71">
        <f>(H321-N321)/H321</f>
        <v>0.2581202834960633</v>
      </c>
    </row>
    <row r="322" spans="1:16" ht="12.75">
      <c r="A322" s="33" t="s">
        <v>26</v>
      </c>
      <c r="B322" s="34" t="s">
        <v>439</v>
      </c>
      <c r="C322" s="35" t="s">
        <v>440</v>
      </c>
      <c r="D322" s="88">
        <v>4623.592</v>
      </c>
      <c r="E322" s="87">
        <v>12363.086</v>
      </c>
      <c r="F322" s="87">
        <f t="shared" si="47"/>
        <v>15140.885999999999</v>
      </c>
      <c r="G322" s="87">
        <v>2308</v>
      </c>
      <c r="H322" s="87">
        <v>34435.564</v>
      </c>
      <c r="I322" s="87"/>
      <c r="J322" s="87">
        <v>4359</v>
      </c>
      <c r="K322" s="87">
        <v>11708</v>
      </c>
      <c r="L322" s="87">
        <f t="shared" si="48"/>
        <v>9773</v>
      </c>
      <c r="M322" s="87">
        <v>1235</v>
      </c>
      <c r="N322" s="87">
        <v>27075</v>
      </c>
      <c r="O322" s="95"/>
      <c r="P322" s="71">
        <f>(H322-N322)/H322</f>
        <v>0.2137489021524375</v>
      </c>
    </row>
    <row r="323" spans="1:16" ht="12.75">
      <c r="A323" s="33" t="s">
        <v>26</v>
      </c>
      <c r="B323" s="34" t="s">
        <v>441</v>
      </c>
      <c r="C323" s="35" t="s">
        <v>442</v>
      </c>
      <c r="D323" s="88">
        <v>3929.354</v>
      </c>
      <c r="E323" s="87">
        <v>3069.257</v>
      </c>
      <c r="F323" s="87">
        <f t="shared" si="47"/>
        <v>1508.7389999999996</v>
      </c>
      <c r="G323" s="87">
        <v>2050</v>
      </c>
      <c r="H323" s="87">
        <v>10557.35</v>
      </c>
      <c r="I323" s="87"/>
      <c r="J323" s="87">
        <v>2810</v>
      </c>
      <c r="K323" s="87">
        <v>2552</v>
      </c>
      <c r="L323" s="87">
        <f t="shared" si="48"/>
        <v>8649</v>
      </c>
      <c r="M323" s="87">
        <v>735</v>
      </c>
      <c r="N323" s="87">
        <v>14746</v>
      </c>
      <c r="O323" s="95"/>
      <c r="P323" s="71">
        <f>(H323-N323)/H323</f>
        <v>-0.3967520258398177</v>
      </c>
    </row>
    <row r="324" spans="1:17" ht="13.5">
      <c r="A324" s="33" t="s">
        <v>26</v>
      </c>
      <c r="B324" s="114" t="s">
        <v>674</v>
      </c>
      <c r="C324" s="35" t="s">
        <v>443</v>
      </c>
      <c r="D324" s="88">
        <v>873.328</v>
      </c>
      <c r="E324" s="87">
        <v>0</v>
      </c>
      <c r="F324" s="87">
        <f t="shared" si="47"/>
        <v>16814.112999999998</v>
      </c>
      <c r="G324" s="87">
        <v>1600</v>
      </c>
      <c r="H324" s="87">
        <v>19287.441</v>
      </c>
      <c r="I324" s="87"/>
      <c r="J324" s="87">
        <v>0</v>
      </c>
      <c r="K324" s="87">
        <v>0</v>
      </c>
      <c r="L324" s="87">
        <v>0</v>
      </c>
      <c r="M324" s="87">
        <v>1235</v>
      </c>
      <c r="N324" s="87">
        <v>0</v>
      </c>
      <c r="O324" s="95"/>
      <c r="P324" s="71"/>
      <c r="Q324" s="47" t="s">
        <v>655</v>
      </c>
    </row>
    <row r="325" spans="1:16" ht="12.75">
      <c r="A325" s="33" t="s">
        <v>26</v>
      </c>
      <c r="B325" s="34" t="s">
        <v>444</v>
      </c>
      <c r="C325" s="35" t="s">
        <v>445</v>
      </c>
      <c r="D325" s="88">
        <v>0</v>
      </c>
      <c r="E325" s="87">
        <v>4359.611</v>
      </c>
      <c r="F325" s="87">
        <f t="shared" si="47"/>
        <v>5728.273</v>
      </c>
      <c r="G325" s="87">
        <v>1850</v>
      </c>
      <c r="H325" s="87">
        <v>11937.884</v>
      </c>
      <c r="I325" s="87"/>
      <c r="J325" s="87">
        <v>1483</v>
      </c>
      <c r="K325" s="87">
        <v>3378</v>
      </c>
      <c r="L325" s="87">
        <f t="shared" si="48"/>
        <v>2086</v>
      </c>
      <c r="M325" s="87">
        <v>1235</v>
      </c>
      <c r="N325" s="87">
        <v>8182</v>
      </c>
      <c r="O325" s="95"/>
      <c r="P325" s="71">
        <f>(H325-N325)/H325</f>
        <v>0.31461890566200845</v>
      </c>
    </row>
    <row r="326" spans="1:16" ht="12.75">
      <c r="A326" s="33" t="s">
        <v>26</v>
      </c>
      <c r="B326" s="34" t="s">
        <v>446</v>
      </c>
      <c r="C326" s="35" t="s">
        <v>447</v>
      </c>
      <c r="D326" s="88">
        <v>4812.465</v>
      </c>
      <c r="E326" s="87">
        <v>8871.413</v>
      </c>
      <c r="F326" s="87">
        <f t="shared" si="47"/>
        <v>20274.196999999996</v>
      </c>
      <c r="G326" s="87">
        <v>1600</v>
      </c>
      <c r="H326" s="87">
        <v>35558.075</v>
      </c>
      <c r="I326" s="87"/>
      <c r="J326" s="87">
        <v>4575</v>
      </c>
      <c r="K326" s="87">
        <v>3792</v>
      </c>
      <c r="L326" s="87">
        <f t="shared" si="48"/>
        <v>2874</v>
      </c>
      <c r="M326" s="87">
        <v>735</v>
      </c>
      <c r="N326" s="87">
        <v>11976</v>
      </c>
      <c r="O326" s="95"/>
      <c r="P326" s="71">
        <f>(H326-N326)/H326</f>
        <v>0.6631988655178886</v>
      </c>
    </row>
    <row r="327" spans="1:16" ht="12.75">
      <c r="A327" s="33" t="s">
        <v>26</v>
      </c>
      <c r="B327" s="34" t="s">
        <v>448</v>
      </c>
      <c r="C327" s="35" t="s">
        <v>449</v>
      </c>
      <c r="D327" s="88">
        <v>1913.474</v>
      </c>
      <c r="E327" s="87">
        <v>23985.138</v>
      </c>
      <c r="F327" s="87">
        <f t="shared" si="47"/>
        <v>43049.414000000004</v>
      </c>
      <c r="G327" s="87">
        <v>2714</v>
      </c>
      <c r="H327" s="87">
        <v>71662.026</v>
      </c>
      <c r="I327" s="87"/>
      <c r="J327" s="87">
        <v>0</v>
      </c>
      <c r="K327" s="87">
        <v>2283</v>
      </c>
      <c r="L327" s="87">
        <f t="shared" si="48"/>
        <v>-1415</v>
      </c>
      <c r="M327" s="87">
        <v>1235</v>
      </c>
      <c r="N327" s="87">
        <v>2103</v>
      </c>
      <c r="O327" s="95"/>
      <c r="P327" s="71">
        <f>(H327-N327)/H327</f>
        <v>0.9706539136920299</v>
      </c>
    </row>
    <row r="328" spans="1:16" ht="12.75">
      <c r="A328" s="33" t="s">
        <v>45</v>
      </c>
      <c r="B328" s="34" t="s">
        <v>450</v>
      </c>
      <c r="C328" s="35" t="s">
        <v>451</v>
      </c>
      <c r="D328" s="88">
        <v>0</v>
      </c>
      <c r="E328" s="87">
        <v>0</v>
      </c>
      <c r="F328" s="87">
        <f t="shared" si="47"/>
        <v>3300.8999999999996</v>
      </c>
      <c r="G328" s="87">
        <v>2050</v>
      </c>
      <c r="H328" s="87">
        <v>5350.9</v>
      </c>
      <c r="I328" s="87"/>
      <c r="J328" s="87">
        <v>0</v>
      </c>
      <c r="K328" s="87">
        <v>0</v>
      </c>
      <c r="L328" s="87">
        <f t="shared" si="48"/>
        <v>9313</v>
      </c>
      <c r="M328" s="87">
        <v>4852</v>
      </c>
      <c r="N328" s="87">
        <v>14165</v>
      </c>
      <c r="O328" s="95"/>
      <c r="P328" s="71"/>
    </row>
    <row r="329" spans="1:16" ht="12.75">
      <c r="A329" s="33"/>
      <c r="B329" s="37"/>
      <c r="C329" s="35"/>
      <c r="D329" s="88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95"/>
      <c r="P329" s="71"/>
    </row>
    <row r="330" spans="1:16" ht="16.5">
      <c r="A330" s="33"/>
      <c r="B330" s="36" t="s">
        <v>618</v>
      </c>
      <c r="C330" s="35"/>
      <c r="D330" s="88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95"/>
      <c r="P330" s="71"/>
    </row>
    <row r="331" spans="1:16" ht="12.75">
      <c r="A331" s="33" t="s">
        <v>26</v>
      </c>
      <c r="B331" s="34" t="s">
        <v>452</v>
      </c>
      <c r="C331" s="35" t="s">
        <v>453</v>
      </c>
      <c r="D331" s="88">
        <v>568.904</v>
      </c>
      <c r="E331" s="87">
        <v>565.396</v>
      </c>
      <c r="F331" s="87">
        <f aca="true" t="shared" si="49" ref="F331:F337">H331-(D331+E331+G331)</f>
        <v>2432.032</v>
      </c>
      <c r="G331" s="87">
        <v>1850</v>
      </c>
      <c r="H331" s="87">
        <v>5416.332</v>
      </c>
      <c r="I331" s="87"/>
      <c r="J331" s="87">
        <v>188</v>
      </c>
      <c r="K331" s="87">
        <v>633</v>
      </c>
      <c r="L331" s="87">
        <f aca="true" t="shared" si="50" ref="L331:L337">N331-(J331+K331+M331)</f>
        <v>2460</v>
      </c>
      <c r="M331" s="87">
        <v>735</v>
      </c>
      <c r="N331" s="87">
        <v>4016</v>
      </c>
      <c r="O331" s="95"/>
      <c r="P331" s="71">
        <f>(H331-N331)/H331</f>
        <v>0.25853880448982824</v>
      </c>
    </row>
    <row r="332" spans="1:16" ht="12.75">
      <c r="A332" s="33" t="s">
        <v>26</v>
      </c>
      <c r="B332" s="34" t="s">
        <v>454</v>
      </c>
      <c r="C332" s="35" t="s">
        <v>455</v>
      </c>
      <c r="D332" s="88">
        <v>0</v>
      </c>
      <c r="E332" s="87">
        <v>0</v>
      </c>
      <c r="F332" s="87">
        <f t="shared" si="49"/>
        <v>-2050</v>
      </c>
      <c r="G332" s="87">
        <v>2050</v>
      </c>
      <c r="H332" s="87">
        <v>0</v>
      </c>
      <c r="I332" s="87"/>
      <c r="J332" s="87">
        <v>3191</v>
      </c>
      <c r="K332" s="87">
        <v>8655</v>
      </c>
      <c r="L332" s="87">
        <f t="shared" si="50"/>
        <v>9691</v>
      </c>
      <c r="M332" s="87">
        <v>1235</v>
      </c>
      <c r="N332" s="87">
        <v>22772</v>
      </c>
      <c r="O332" s="95"/>
      <c r="P332" s="71"/>
    </row>
    <row r="333" spans="1:16" ht="12.75">
      <c r="A333" s="33" t="s">
        <v>26</v>
      </c>
      <c r="B333" s="34" t="s">
        <v>456</v>
      </c>
      <c r="C333" s="35" t="s">
        <v>457</v>
      </c>
      <c r="D333" s="88">
        <v>0</v>
      </c>
      <c r="E333" s="87">
        <v>0</v>
      </c>
      <c r="F333" s="87">
        <f t="shared" si="49"/>
        <v>-1505</v>
      </c>
      <c r="G333" s="87">
        <v>1505</v>
      </c>
      <c r="H333" s="87">
        <v>0</v>
      </c>
      <c r="I333" s="87"/>
      <c r="J333" s="87">
        <v>9564</v>
      </c>
      <c r="K333" s="87">
        <v>28425</v>
      </c>
      <c r="L333" s="87">
        <f t="shared" si="50"/>
        <v>2271</v>
      </c>
      <c r="M333" s="87">
        <v>735</v>
      </c>
      <c r="N333" s="87">
        <v>40995</v>
      </c>
      <c r="O333" s="95"/>
      <c r="P333" s="71"/>
    </row>
    <row r="334" spans="1:16" ht="12.75">
      <c r="A334" s="33" t="s">
        <v>26</v>
      </c>
      <c r="B334" s="34" t="s">
        <v>458</v>
      </c>
      <c r="C334" s="35" t="s">
        <v>459</v>
      </c>
      <c r="D334" s="88">
        <v>0</v>
      </c>
      <c r="E334" s="87">
        <v>1168.552</v>
      </c>
      <c r="F334" s="87">
        <f t="shared" si="49"/>
        <v>3448.4980000000005</v>
      </c>
      <c r="G334" s="87">
        <v>1600</v>
      </c>
      <c r="H334" s="87">
        <v>6217.05</v>
      </c>
      <c r="I334" s="87"/>
      <c r="J334" s="87">
        <v>357</v>
      </c>
      <c r="K334" s="87">
        <v>827</v>
      </c>
      <c r="L334" s="87">
        <f t="shared" si="50"/>
        <v>1311</v>
      </c>
      <c r="M334" s="87">
        <v>1235</v>
      </c>
      <c r="N334" s="87">
        <v>3730</v>
      </c>
      <c r="O334" s="95"/>
      <c r="P334" s="71">
        <f>(H334-N334)/H334</f>
        <v>0.4000369950378395</v>
      </c>
    </row>
    <row r="335" spans="1:16" ht="12.75">
      <c r="A335" s="33" t="s">
        <v>26</v>
      </c>
      <c r="B335" s="34" t="s">
        <v>460</v>
      </c>
      <c r="C335" s="35" t="s">
        <v>461</v>
      </c>
      <c r="D335" s="88">
        <v>0</v>
      </c>
      <c r="E335" s="87">
        <v>0</v>
      </c>
      <c r="F335" s="87">
        <f t="shared" si="49"/>
        <v>-1850</v>
      </c>
      <c r="G335" s="87">
        <v>1850</v>
      </c>
      <c r="H335" s="87">
        <v>0</v>
      </c>
      <c r="I335" s="87"/>
      <c r="J335" s="87">
        <v>719</v>
      </c>
      <c r="K335" s="87">
        <v>2838</v>
      </c>
      <c r="L335" s="87">
        <f t="shared" si="50"/>
        <v>12641</v>
      </c>
      <c r="M335" s="87">
        <v>1755</v>
      </c>
      <c r="N335" s="87">
        <v>17953</v>
      </c>
      <c r="O335" s="95"/>
      <c r="P335" s="71"/>
    </row>
    <row r="336" spans="1:16" ht="12.75">
      <c r="A336" s="33" t="s">
        <v>26</v>
      </c>
      <c r="B336" s="34" t="s">
        <v>462</v>
      </c>
      <c r="C336" s="35" t="s">
        <v>463</v>
      </c>
      <c r="D336" s="88">
        <v>0</v>
      </c>
      <c r="E336" s="87">
        <v>4129.757</v>
      </c>
      <c r="F336" s="87">
        <f t="shared" si="49"/>
        <v>-1187.0479999999998</v>
      </c>
      <c r="G336" s="87">
        <v>1850</v>
      </c>
      <c r="H336" s="87">
        <v>4792.709</v>
      </c>
      <c r="I336" s="87"/>
      <c r="J336" s="87">
        <v>0</v>
      </c>
      <c r="K336" s="87">
        <v>2709</v>
      </c>
      <c r="L336" s="87">
        <f t="shared" si="50"/>
        <v>1546</v>
      </c>
      <c r="M336" s="87">
        <v>735</v>
      </c>
      <c r="N336" s="87">
        <v>4990</v>
      </c>
      <c r="O336" s="95"/>
      <c r="P336" s="71">
        <f>(H336-N336)/H336</f>
        <v>-0.041164819312000826</v>
      </c>
    </row>
    <row r="337" spans="1:16" ht="12.75">
      <c r="A337" s="33" t="s">
        <v>45</v>
      </c>
      <c r="B337" s="34" t="s">
        <v>464</v>
      </c>
      <c r="C337" s="35" t="s">
        <v>465</v>
      </c>
      <c r="D337" s="88">
        <v>0</v>
      </c>
      <c r="E337" s="87">
        <v>0</v>
      </c>
      <c r="F337" s="87">
        <f t="shared" si="49"/>
        <v>-1600</v>
      </c>
      <c r="G337" s="87">
        <v>1600</v>
      </c>
      <c r="H337" s="87">
        <v>0</v>
      </c>
      <c r="I337" s="87"/>
      <c r="J337" s="87">
        <v>0</v>
      </c>
      <c r="K337" s="87">
        <v>10</v>
      </c>
      <c r="L337" s="87">
        <f t="shared" si="50"/>
        <v>14572</v>
      </c>
      <c r="M337" s="87">
        <v>735</v>
      </c>
      <c r="N337" s="87">
        <v>15317</v>
      </c>
      <c r="O337" s="95"/>
      <c r="P337" s="71"/>
    </row>
    <row r="338" spans="1:16" ht="12.75">
      <c r="A338" s="33"/>
      <c r="B338" s="37"/>
      <c r="C338" s="35"/>
      <c r="D338" s="88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95"/>
      <c r="P338" s="71"/>
    </row>
    <row r="339" spans="1:16" ht="16.5">
      <c r="A339" s="33"/>
      <c r="B339" s="36" t="s">
        <v>619</v>
      </c>
      <c r="C339" s="35"/>
      <c r="D339" s="88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95"/>
      <c r="P339" s="71"/>
    </row>
    <row r="340" spans="1:16" ht="12.75">
      <c r="A340" s="33" t="s">
        <v>26</v>
      </c>
      <c r="B340" s="34" t="s">
        <v>466</v>
      </c>
      <c r="C340" s="35" t="s">
        <v>467</v>
      </c>
      <c r="D340" s="88">
        <v>192321.962</v>
      </c>
      <c r="E340" s="87">
        <v>35317.076</v>
      </c>
      <c r="F340" s="87">
        <f>H340-(D340+E340+G340)</f>
        <v>42652.178000000014</v>
      </c>
      <c r="G340" s="87">
        <v>1600</v>
      </c>
      <c r="H340" s="87">
        <v>271891.216</v>
      </c>
      <c r="I340" s="87"/>
      <c r="J340" s="87">
        <v>153629</v>
      </c>
      <c r="K340" s="87">
        <v>94809</v>
      </c>
      <c r="L340" s="87">
        <f>N340-(J340+K340+M340)</f>
        <v>33857</v>
      </c>
      <c r="M340" s="87">
        <v>1643</v>
      </c>
      <c r="N340" s="87">
        <v>283938</v>
      </c>
      <c r="O340" s="95"/>
      <c r="P340" s="71">
        <f>(H340-N340)/H340</f>
        <v>-0.04430736739946753</v>
      </c>
    </row>
    <row r="341" spans="1:16" ht="12.75">
      <c r="A341" s="33" t="s">
        <v>26</v>
      </c>
      <c r="B341" s="34" t="s">
        <v>468</v>
      </c>
      <c r="C341" s="35" t="s">
        <v>469</v>
      </c>
      <c r="D341" s="88">
        <v>0</v>
      </c>
      <c r="E341" s="87">
        <v>0</v>
      </c>
      <c r="F341" s="87">
        <f>H341-(D341+E341+G341)</f>
        <v>-2552</v>
      </c>
      <c r="G341" s="87">
        <v>2552</v>
      </c>
      <c r="H341" s="87">
        <v>0</v>
      </c>
      <c r="I341" s="87"/>
      <c r="J341" s="87">
        <v>7769</v>
      </c>
      <c r="K341" s="87">
        <v>2296</v>
      </c>
      <c r="L341" s="87">
        <f>N341-(J341+K341+M341)</f>
        <v>6639</v>
      </c>
      <c r="M341" s="87">
        <v>735</v>
      </c>
      <c r="N341" s="87">
        <v>17439</v>
      </c>
      <c r="O341" s="95"/>
      <c r="P341" s="71"/>
    </row>
    <row r="342" spans="1:17" ht="13.5">
      <c r="A342" s="33" t="s">
        <v>26</v>
      </c>
      <c r="B342" s="114" t="s">
        <v>675</v>
      </c>
      <c r="C342" s="35" t="s">
        <v>470</v>
      </c>
      <c r="D342" s="88">
        <v>0</v>
      </c>
      <c r="E342" s="87">
        <v>0</v>
      </c>
      <c r="F342" s="87">
        <f>H342-(D342+E342+G342)</f>
        <v>-1600</v>
      </c>
      <c r="G342" s="87">
        <v>1600</v>
      </c>
      <c r="H342" s="87">
        <v>0</v>
      </c>
      <c r="I342" s="87"/>
      <c r="J342" s="87">
        <v>0</v>
      </c>
      <c r="K342" s="87">
        <v>0</v>
      </c>
      <c r="L342" s="87">
        <v>0</v>
      </c>
      <c r="M342" s="87">
        <v>1235</v>
      </c>
      <c r="N342" s="87">
        <v>0</v>
      </c>
      <c r="O342" s="95"/>
      <c r="P342" s="71"/>
      <c r="Q342" s="47" t="s">
        <v>655</v>
      </c>
    </row>
    <row r="343" spans="1:16" ht="12.75">
      <c r="A343" s="33" t="s">
        <v>26</v>
      </c>
      <c r="B343" s="34" t="s">
        <v>471</v>
      </c>
      <c r="C343" s="35" t="s">
        <v>472</v>
      </c>
      <c r="D343" s="88">
        <v>0</v>
      </c>
      <c r="E343" s="87">
        <v>0</v>
      </c>
      <c r="F343" s="87">
        <f>H343-(D343+E343+G343)</f>
        <v>-2984</v>
      </c>
      <c r="G343" s="87">
        <v>2984</v>
      </c>
      <c r="H343" s="87">
        <v>0</v>
      </c>
      <c r="I343" s="87"/>
      <c r="J343" s="87">
        <v>1170</v>
      </c>
      <c r="K343" s="87">
        <v>8572</v>
      </c>
      <c r="L343" s="87">
        <f>N343-(J343+K343+M343)</f>
        <v>19463</v>
      </c>
      <c r="M343" s="87">
        <v>5840</v>
      </c>
      <c r="N343" s="87">
        <v>35045</v>
      </c>
      <c r="O343" s="95"/>
      <c r="P343" s="71"/>
    </row>
    <row r="344" spans="1:16" ht="12.75">
      <c r="A344" s="33" t="s">
        <v>45</v>
      </c>
      <c r="B344" s="34" t="s">
        <v>473</v>
      </c>
      <c r="C344" s="35" t="s">
        <v>474</v>
      </c>
      <c r="D344" s="88">
        <v>46.961</v>
      </c>
      <c r="E344" s="87">
        <v>2.703</v>
      </c>
      <c r="F344" s="87">
        <f>H344-(D344+E344+G344)</f>
        <v>25976.192</v>
      </c>
      <c r="G344" s="87">
        <v>2050</v>
      </c>
      <c r="H344" s="87">
        <v>28075.856</v>
      </c>
      <c r="I344" s="87"/>
      <c r="J344" s="87">
        <v>0</v>
      </c>
      <c r="K344" s="87">
        <v>3</v>
      </c>
      <c r="L344" s="87">
        <f>N344-(J344+K344+M344)</f>
        <v>16426</v>
      </c>
      <c r="M344" s="87">
        <v>1235</v>
      </c>
      <c r="N344" s="87">
        <v>17664</v>
      </c>
      <c r="O344" s="95"/>
      <c r="P344" s="71">
        <f>(H344-N344)/H344</f>
        <v>0.3708473216275222</v>
      </c>
    </row>
    <row r="345" spans="1:16" ht="12.75">
      <c r="A345" s="33"/>
      <c r="B345" s="34"/>
      <c r="C345" s="35"/>
      <c r="D345" s="88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95"/>
      <c r="P345" s="71"/>
    </row>
    <row r="346" spans="1:16" ht="15.75">
      <c r="A346" s="33">
        <f>COUNTIF(A304:A344,"A")+COUNTIF(A304:A344,"b")+COUNTIF(A304:A344,"c")</f>
        <v>32</v>
      </c>
      <c r="B346" s="30" t="s">
        <v>637</v>
      </c>
      <c r="C346" s="35"/>
      <c r="D346" s="88">
        <f>SUM(D305:D308,D311:D317,D320:D328,D331:D337,D340:D344)</f>
        <v>254421.207</v>
      </c>
      <c r="E346" s="87">
        <f>SUM(E305:E308,E311:E317,E320:E328,E331:E337,E340:E344)</f>
        <v>140045.09</v>
      </c>
      <c r="F346" s="87">
        <f>SUM(F305:F308,F311:F317,F320:F328,F331:F337,F340:F344)</f>
        <v>247975.03900000002</v>
      </c>
      <c r="G346" s="87">
        <f>SUM(G305:G308,G311:G317,G320:G328,G331:G337,G340:G344)</f>
        <v>69354</v>
      </c>
      <c r="H346" s="87">
        <f>SUM(H305:H308,H311:H317,H320:H328,H331:H337,H340:H344)</f>
        <v>711795.336</v>
      </c>
      <c r="I346" s="87"/>
      <c r="J346" s="87">
        <f>SUM(J305:J308,J311:J317,J320:J328,J331:J337,J340:J344)</f>
        <v>214082</v>
      </c>
      <c r="K346" s="87">
        <f>SUM(K305:K308,K311:K317,K320:K328,K331:K337,K340:K344)</f>
        <v>215708</v>
      </c>
      <c r="L346" s="87">
        <f>SUM(L305:L308,L311:L317,L320:L328,L331:L337,L340:L344)</f>
        <v>240277</v>
      </c>
      <c r="M346" s="87">
        <f>SUM(M305:M308,M311:M317,M320:M328,M331:M337,M340:M344)</f>
        <v>51742</v>
      </c>
      <c r="N346" s="87">
        <f>SUM(N305:N308,N311:N317,N320:N328,N331:N337,N340:N344)</f>
        <v>718104</v>
      </c>
      <c r="O346" s="95"/>
      <c r="P346" s="71">
        <f>(H346-N346)/H346</f>
        <v>-0.008863030819297178</v>
      </c>
    </row>
    <row r="347" spans="1:183" s="13" customFormat="1" ht="12.75">
      <c r="A347" s="38"/>
      <c r="B347" s="39"/>
      <c r="C347" s="40"/>
      <c r="D347" s="89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P347" s="72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</row>
    <row r="348" spans="1:16" ht="12.75">
      <c r="A348" s="46"/>
      <c r="B348" s="41"/>
      <c r="C348" s="43"/>
      <c r="D348" s="88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95"/>
      <c r="P348" s="71"/>
    </row>
    <row r="349" spans="1:16" ht="16.5">
      <c r="A349" s="29"/>
      <c r="B349" s="30" t="s">
        <v>475</v>
      </c>
      <c r="C349" s="31"/>
      <c r="D349" s="88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95"/>
      <c r="P349" s="71"/>
    </row>
    <row r="350" spans="1:16" ht="16.5">
      <c r="A350" s="29"/>
      <c r="B350" s="30"/>
      <c r="C350" s="31"/>
      <c r="D350" s="88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95"/>
      <c r="P350" s="71"/>
    </row>
    <row r="351" spans="1:16" s="24" customFormat="1" ht="16.5">
      <c r="A351" s="44"/>
      <c r="B351" s="36" t="s">
        <v>620</v>
      </c>
      <c r="C351" s="45"/>
      <c r="D351" s="88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P351" s="71"/>
    </row>
    <row r="352" spans="1:16" ht="12.75">
      <c r="A352" s="33" t="s">
        <v>26</v>
      </c>
      <c r="B352" s="34" t="s">
        <v>476</v>
      </c>
      <c r="C352" s="35" t="s">
        <v>477</v>
      </c>
      <c r="D352" s="88">
        <v>100.504</v>
      </c>
      <c r="E352" s="87">
        <v>2776.914</v>
      </c>
      <c r="F352" s="87">
        <f aca="true" t="shared" si="51" ref="F352:F357">H352-(D352+E352+G352)</f>
        <v>34644.704000000005</v>
      </c>
      <c r="G352" s="87">
        <v>5320</v>
      </c>
      <c r="H352" s="87">
        <v>42842.122</v>
      </c>
      <c r="I352" s="87"/>
      <c r="J352" s="87">
        <v>301</v>
      </c>
      <c r="K352" s="87">
        <v>5458</v>
      </c>
      <c r="L352" s="87">
        <f>N352-(J352+K352+M352)</f>
        <v>20126</v>
      </c>
      <c r="M352" s="87">
        <v>5406</v>
      </c>
      <c r="N352" s="87">
        <v>31291</v>
      </c>
      <c r="O352" s="95"/>
      <c r="P352" s="71">
        <f>(H352-N352)/H352</f>
        <v>0.2696206784528554</v>
      </c>
    </row>
    <row r="353" spans="1:16" ht="12.75">
      <c r="A353" s="33" t="s">
        <v>26</v>
      </c>
      <c r="B353" s="34" t="s">
        <v>478</v>
      </c>
      <c r="C353" s="35" t="s">
        <v>479</v>
      </c>
      <c r="D353" s="88">
        <v>24656.067</v>
      </c>
      <c r="E353" s="87">
        <v>51783.739</v>
      </c>
      <c r="F353" s="87">
        <f t="shared" si="51"/>
        <v>109342.41300000002</v>
      </c>
      <c r="G353" s="87">
        <v>5475</v>
      </c>
      <c r="H353" s="87">
        <v>191257.219</v>
      </c>
      <c r="I353" s="87"/>
      <c r="J353" s="87">
        <v>35913</v>
      </c>
      <c r="K353" s="87">
        <v>60742</v>
      </c>
      <c r="L353" s="87">
        <f>N353-(J353+K353+M353)</f>
        <v>108762</v>
      </c>
      <c r="M353" s="87">
        <v>6612</v>
      </c>
      <c r="N353" s="87">
        <v>212029</v>
      </c>
      <c r="O353" s="95"/>
      <c r="P353" s="71">
        <f>(H353-N353)/H353</f>
        <v>-0.1086065201021248</v>
      </c>
    </row>
    <row r="354" spans="1:16" ht="12.75">
      <c r="A354" s="33" t="s">
        <v>26</v>
      </c>
      <c r="B354" s="34" t="s">
        <v>480</v>
      </c>
      <c r="C354" s="35" t="s">
        <v>481</v>
      </c>
      <c r="D354" s="88">
        <v>34970.52</v>
      </c>
      <c r="E354" s="87">
        <v>280303.012</v>
      </c>
      <c r="F354" s="87">
        <f t="shared" si="51"/>
        <v>-32637.368000000017</v>
      </c>
      <c r="G354" s="87">
        <v>124685</v>
      </c>
      <c r="H354" s="87">
        <v>407321.164</v>
      </c>
      <c r="I354" s="87"/>
      <c r="J354" s="87">
        <v>24786</v>
      </c>
      <c r="K354" s="87">
        <v>240636</v>
      </c>
      <c r="L354" s="87">
        <f>N354-(J354+K354+M354)</f>
        <v>107096</v>
      </c>
      <c r="M354" s="87">
        <v>82868</v>
      </c>
      <c r="N354" s="87">
        <v>455386</v>
      </c>
      <c r="O354" s="95"/>
      <c r="P354" s="71">
        <f>(H354-N354)/H354</f>
        <v>-0.1180023044420054</v>
      </c>
    </row>
    <row r="355" spans="1:17" ht="13.5">
      <c r="A355" s="33" t="s">
        <v>26</v>
      </c>
      <c r="B355" s="114" t="s">
        <v>676</v>
      </c>
      <c r="C355" s="35" t="s">
        <v>482</v>
      </c>
      <c r="D355" s="88">
        <v>616.607</v>
      </c>
      <c r="E355" s="87">
        <v>69170.55</v>
      </c>
      <c r="F355" s="87">
        <f t="shared" si="51"/>
        <v>3014.189999999988</v>
      </c>
      <c r="G355" s="87">
        <v>2750</v>
      </c>
      <c r="H355" s="87">
        <v>75551.347</v>
      </c>
      <c r="I355" s="87"/>
      <c r="J355" s="87">
        <v>0</v>
      </c>
      <c r="K355" s="87">
        <v>0</v>
      </c>
      <c r="L355" s="87">
        <v>0</v>
      </c>
      <c r="M355" s="87">
        <v>4020</v>
      </c>
      <c r="N355" s="87">
        <v>0</v>
      </c>
      <c r="O355" s="95"/>
      <c r="P355" s="71">
        <f>(H355-N355)/H355</f>
        <v>1</v>
      </c>
      <c r="Q355" s="47" t="s">
        <v>655</v>
      </c>
    </row>
    <row r="356" spans="1:16" ht="12.75">
      <c r="A356" s="33" t="s">
        <v>26</v>
      </c>
      <c r="B356" s="34" t="s">
        <v>483</v>
      </c>
      <c r="C356" s="35" t="s">
        <v>484</v>
      </c>
      <c r="D356" s="88">
        <v>0</v>
      </c>
      <c r="E356" s="87">
        <v>0</v>
      </c>
      <c r="F356" s="87">
        <f t="shared" si="51"/>
        <v>-4644</v>
      </c>
      <c r="G356" s="87">
        <v>4644</v>
      </c>
      <c r="H356" s="87">
        <v>0</v>
      </c>
      <c r="I356" s="87"/>
      <c r="J356" s="87">
        <v>3374</v>
      </c>
      <c r="K356" s="87">
        <v>8605</v>
      </c>
      <c r="L356" s="87">
        <f>N356-(J356+K356+M356)</f>
        <v>34566</v>
      </c>
      <c r="M356" s="87">
        <v>7339</v>
      </c>
      <c r="N356" s="87">
        <v>53884</v>
      </c>
      <c r="O356" s="95"/>
      <c r="P356" s="71"/>
    </row>
    <row r="357" spans="1:16" ht="12.75">
      <c r="A357" s="33" t="s">
        <v>45</v>
      </c>
      <c r="B357" s="34" t="s">
        <v>485</v>
      </c>
      <c r="C357" s="35" t="s">
        <v>486</v>
      </c>
      <c r="D357" s="88">
        <v>0</v>
      </c>
      <c r="E357" s="87">
        <v>0</v>
      </c>
      <c r="F357" s="87">
        <f t="shared" si="51"/>
        <v>99892.082</v>
      </c>
      <c r="G357" s="87">
        <v>750</v>
      </c>
      <c r="H357" s="87">
        <v>100642.082</v>
      </c>
      <c r="I357" s="87"/>
      <c r="J357" s="87">
        <v>0</v>
      </c>
      <c r="K357" s="87">
        <v>0</v>
      </c>
      <c r="L357" s="87">
        <f>N357-(J357+K357+M357)</f>
        <v>64161</v>
      </c>
      <c r="M357" s="87">
        <v>500</v>
      </c>
      <c r="N357" s="87">
        <v>64661</v>
      </c>
      <c r="O357" s="95"/>
      <c r="P357" s="71">
        <f>(H357-N357)/H357</f>
        <v>0.35751527874790984</v>
      </c>
    </row>
    <row r="358" spans="1:16" ht="12.75">
      <c r="A358" s="33"/>
      <c r="B358" s="37"/>
      <c r="C358" s="35"/>
      <c r="D358" s="88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95"/>
      <c r="P358" s="71"/>
    </row>
    <row r="359" spans="1:16" s="24" customFormat="1" ht="16.5">
      <c r="A359" s="44"/>
      <c r="B359" s="36" t="s">
        <v>621</v>
      </c>
      <c r="C359" s="45"/>
      <c r="D359" s="88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P359" s="71"/>
    </row>
    <row r="360" spans="1:16" ht="12.75">
      <c r="A360" s="33" t="s">
        <v>26</v>
      </c>
      <c r="B360" s="34" t="s">
        <v>487</v>
      </c>
      <c r="C360" s="35" t="s">
        <v>488</v>
      </c>
      <c r="D360" s="88">
        <v>90.988</v>
      </c>
      <c r="E360" s="87">
        <v>0</v>
      </c>
      <c r="F360" s="87">
        <f aca="true" t="shared" si="52" ref="F360:F365">H360-(D360+E360+G360)</f>
        <v>478.827</v>
      </c>
      <c r="G360" s="87">
        <v>1735</v>
      </c>
      <c r="H360" s="87">
        <v>2304.815</v>
      </c>
      <c r="I360" s="87"/>
      <c r="J360" s="87">
        <v>0</v>
      </c>
      <c r="K360" s="87">
        <v>0</v>
      </c>
      <c r="L360" s="87">
        <f aca="true" t="shared" si="53" ref="L360:L365">N360-(J360+K360+M360)</f>
        <v>17230</v>
      </c>
      <c r="M360" s="87">
        <v>1735</v>
      </c>
      <c r="N360" s="87">
        <v>18965</v>
      </c>
      <c r="O360" s="95"/>
      <c r="P360" s="71">
        <f>(H360-N360)/H360</f>
        <v>-7.22842614266221</v>
      </c>
    </row>
    <row r="361" spans="1:16" ht="12.75">
      <c r="A361" s="33" t="s">
        <v>26</v>
      </c>
      <c r="B361" s="34" t="s">
        <v>489</v>
      </c>
      <c r="C361" s="35" t="s">
        <v>490</v>
      </c>
      <c r="D361" s="88">
        <v>0</v>
      </c>
      <c r="E361" s="87">
        <v>0</v>
      </c>
      <c r="F361" s="87">
        <f t="shared" si="52"/>
        <v>-1000</v>
      </c>
      <c r="G361" s="87">
        <v>1000</v>
      </c>
      <c r="H361" s="87">
        <v>0</v>
      </c>
      <c r="I361" s="87"/>
      <c r="J361" s="87">
        <v>1238</v>
      </c>
      <c r="K361" s="87">
        <v>3157</v>
      </c>
      <c r="L361" s="87">
        <f t="shared" si="53"/>
        <v>15866</v>
      </c>
      <c r="M361" s="87">
        <v>1985</v>
      </c>
      <c r="N361" s="87">
        <v>22246</v>
      </c>
      <c r="O361" s="95"/>
      <c r="P361" s="71"/>
    </row>
    <row r="362" spans="1:16" ht="12.75">
      <c r="A362" s="33" t="s">
        <v>26</v>
      </c>
      <c r="B362" s="34" t="s">
        <v>491</v>
      </c>
      <c r="C362" s="35" t="s">
        <v>492</v>
      </c>
      <c r="D362" s="88">
        <v>0</v>
      </c>
      <c r="E362" s="87">
        <v>37806.377</v>
      </c>
      <c r="F362" s="87">
        <f t="shared" si="52"/>
        <v>38695.824</v>
      </c>
      <c r="G362" s="87">
        <v>1735</v>
      </c>
      <c r="H362" s="87">
        <v>78237.201</v>
      </c>
      <c r="I362" s="87"/>
      <c r="J362" s="87">
        <v>33774</v>
      </c>
      <c r="K362" s="87">
        <v>11721</v>
      </c>
      <c r="L362" s="87">
        <f t="shared" si="53"/>
        <v>31795</v>
      </c>
      <c r="M362" s="87">
        <v>1500</v>
      </c>
      <c r="N362" s="87">
        <v>78790</v>
      </c>
      <c r="O362" s="95"/>
      <c r="P362" s="71">
        <f>(H362-N362)/H362</f>
        <v>-0.007065679663054396</v>
      </c>
    </row>
    <row r="363" spans="1:16" ht="12.75">
      <c r="A363" s="33" t="s">
        <v>26</v>
      </c>
      <c r="B363" s="34" t="s">
        <v>493</v>
      </c>
      <c r="C363" s="35" t="s">
        <v>494</v>
      </c>
      <c r="D363" s="88">
        <v>5937.59</v>
      </c>
      <c r="E363" s="87">
        <v>27783.115</v>
      </c>
      <c r="F363" s="87">
        <f t="shared" si="52"/>
        <v>23173.691999999995</v>
      </c>
      <c r="G363" s="87">
        <v>1735</v>
      </c>
      <c r="H363" s="87">
        <v>58629.397</v>
      </c>
      <c r="I363" s="87"/>
      <c r="J363" s="87">
        <v>5203</v>
      </c>
      <c r="K363" s="87">
        <v>0</v>
      </c>
      <c r="L363" s="87">
        <f t="shared" si="53"/>
        <v>35825</v>
      </c>
      <c r="M363" s="87">
        <v>735</v>
      </c>
      <c r="N363" s="87">
        <v>41763</v>
      </c>
      <c r="O363" s="95"/>
      <c r="P363" s="71">
        <f>(H363-N363)/H363</f>
        <v>0.28767815913235467</v>
      </c>
    </row>
    <row r="364" spans="1:16" ht="12.75">
      <c r="A364" s="33" t="s">
        <v>26</v>
      </c>
      <c r="B364" s="34" t="s">
        <v>495</v>
      </c>
      <c r="C364" s="35" t="s">
        <v>496</v>
      </c>
      <c r="D364" s="88">
        <v>106.225</v>
      </c>
      <c r="E364" s="87">
        <v>6856.049</v>
      </c>
      <c r="F364" s="87">
        <f t="shared" si="52"/>
        <v>20087.688</v>
      </c>
      <c r="G364" s="87">
        <v>2300</v>
      </c>
      <c r="H364" s="87">
        <v>29349.962</v>
      </c>
      <c r="I364" s="87"/>
      <c r="J364" s="87">
        <v>3214</v>
      </c>
      <c r="K364" s="87">
        <v>10702</v>
      </c>
      <c r="L364" s="87">
        <f t="shared" si="53"/>
        <v>12389</v>
      </c>
      <c r="M364" s="87">
        <v>946</v>
      </c>
      <c r="N364" s="87">
        <v>27251</v>
      </c>
      <c r="O364" s="95"/>
      <c r="P364" s="71">
        <f>(H364-N364)/H364</f>
        <v>0.071514981859261</v>
      </c>
    </row>
    <row r="365" spans="1:16" ht="12.75">
      <c r="A365" s="33" t="s">
        <v>45</v>
      </c>
      <c r="B365" s="34" t="s">
        <v>497</v>
      </c>
      <c r="C365" s="35" t="s">
        <v>498</v>
      </c>
      <c r="D365" s="88">
        <v>0</v>
      </c>
      <c r="E365" s="87">
        <v>543.625</v>
      </c>
      <c r="F365" s="87">
        <f t="shared" si="52"/>
        <v>103992.215</v>
      </c>
      <c r="G365" s="87">
        <v>23129</v>
      </c>
      <c r="H365" s="87">
        <v>127664.84</v>
      </c>
      <c r="I365" s="87"/>
      <c r="J365" s="87">
        <v>0</v>
      </c>
      <c r="K365" s="87">
        <v>0</v>
      </c>
      <c r="L365" s="87">
        <f t="shared" si="53"/>
        <v>85736</v>
      </c>
      <c r="M365" s="87">
        <v>28742</v>
      </c>
      <c r="N365" s="87">
        <v>114478</v>
      </c>
      <c r="O365" s="95"/>
      <c r="P365" s="71">
        <f>(H365-N365)/H365</f>
        <v>0.10329265285571185</v>
      </c>
    </row>
    <row r="366" spans="1:16" ht="12.75">
      <c r="A366" s="33"/>
      <c r="B366" s="34"/>
      <c r="C366" s="35"/>
      <c r="D366" s="88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95"/>
      <c r="P366" s="71"/>
    </row>
    <row r="367" spans="1:16" s="24" customFormat="1" ht="15.75" customHeight="1">
      <c r="A367" s="44"/>
      <c r="B367" s="36" t="s">
        <v>622</v>
      </c>
      <c r="C367" s="45"/>
      <c r="D367" s="88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P367" s="71"/>
    </row>
    <row r="368" spans="1:16" ht="12.75">
      <c r="A368" s="33" t="s">
        <v>26</v>
      </c>
      <c r="B368" s="34" t="s">
        <v>499</v>
      </c>
      <c r="C368" s="35" t="s">
        <v>500</v>
      </c>
      <c r="D368" s="88">
        <v>0</v>
      </c>
      <c r="E368" s="87">
        <v>0</v>
      </c>
      <c r="F368" s="87">
        <f aca="true" t="shared" si="54" ref="F368:F374">H368-(D368+E368+G368)</f>
        <v>-1250</v>
      </c>
      <c r="G368" s="87">
        <v>1250</v>
      </c>
      <c r="H368" s="87">
        <v>0</v>
      </c>
      <c r="I368" s="87"/>
      <c r="J368" s="87">
        <v>0</v>
      </c>
      <c r="K368" s="87">
        <v>0</v>
      </c>
      <c r="L368" s="87">
        <f aca="true" t="shared" si="55" ref="L368:L374">N368-(J368+K368+M368)</f>
        <v>7659</v>
      </c>
      <c r="M368" s="87">
        <v>735</v>
      </c>
      <c r="N368" s="87">
        <v>8394</v>
      </c>
      <c r="O368" s="95"/>
      <c r="P368" s="71"/>
    </row>
    <row r="369" spans="1:16" ht="12.75">
      <c r="A369" s="33" t="s">
        <v>26</v>
      </c>
      <c r="B369" s="34" t="s">
        <v>120</v>
      </c>
      <c r="C369" s="35" t="s">
        <v>501</v>
      </c>
      <c r="D369" s="88">
        <v>22903.462</v>
      </c>
      <c r="E369" s="87">
        <v>23681.452</v>
      </c>
      <c r="F369" s="87">
        <f t="shared" si="54"/>
        <v>12326.751999999993</v>
      </c>
      <c r="G369" s="87">
        <v>1485</v>
      </c>
      <c r="H369" s="87">
        <v>60396.666</v>
      </c>
      <c r="I369" s="87"/>
      <c r="J369" s="87">
        <v>18151</v>
      </c>
      <c r="K369" s="87">
        <v>21697</v>
      </c>
      <c r="L369" s="87">
        <f t="shared" si="55"/>
        <v>6469</v>
      </c>
      <c r="M369" s="87">
        <v>1235</v>
      </c>
      <c r="N369" s="87">
        <v>47552</v>
      </c>
      <c r="O369" s="95"/>
      <c r="P369" s="71">
        <f>(H369-N369)/H369</f>
        <v>0.21267177231272993</v>
      </c>
    </row>
    <row r="370" spans="1:16" ht="12.75">
      <c r="A370" s="33" t="s">
        <v>26</v>
      </c>
      <c r="B370" s="34" t="s">
        <v>502</v>
      </c>
      <c r="C370" s="35" t="s">
        <v>503</v>
      </c>
      <c r="D370" s="88">
        <v>0</v>
      </c>
      <c r="E370" s="87">
        <v>0</v>
      </c>
      <c r="F370" s="87">
        <f t="shared" si="54"/>
        <v>-1250</v>
      </c>
      <c r="G370" s="87">
        <v>1250</v>
      </c>
      <c r="H370" s="87">
        <v>0</v>
      </c>
      <c r="I370" s="87"/>
      <c r="J370" s="87">
        <v>0</v>
      </c>
      <c r="K370" s="87">
        <v>6691</v>
      </c>
      <c r="L370" s="87">
        <f t="shared" si="55"/>
        <v>12728</v>
      </c>
      <c r="M370" s="87">
        <v>1735</v>
      </c>
      <c r="N370" s="87">
        <v>21154</v>
      </c>
      <c r="O370" s="95"/>
      <c r="P370" s="71"/>
    </row>
    <row r="371" spans="1:16" ht="12.75">
      <c r="A371" s="33" t="s">
        <v>26</v>
      </c>
      <c r="B371" s="34" t="s">
        <v>504</v>
      </c>
      <c r="C371" s="35" t="s">
        <v>505</v>
      </c>
      <c r="D371" s="88">
        <v>8872.451</v>
      </c>
      <c r="E371" s="87">
        <v>1473.68</v>
      </c>
      <c r="F371" s="87">
        <f t="shared" si="54"/>
        <v>30350.534</v>
      </c>
      <c r="G371" s="87">
        <v>750</v>
      </c>
      <c r="H371" s="87">
        <v>41446.665</v>
      </c>
      <c r="I371" s="87"/>
      <c r="J371" s="87">
        <v>58</v>
      </c>
      <c r="K371" s="87">
        <v>707</v>
      </c>
      <c r="L371" s="87">
        <f t="shared" si="55"/>
        <v>15491</v>
      </c>
      <c r="M371" s="87">
        <v>735</v>
      </c>
      <c r="N371" s="87">
        <v>16991</v>
      </c>
      <c r="O371" s="95"/>
      <c r="P371" s="71">
        <f>(H371-N371)/H371</f>
        <v>0.5900514552859681</v>
      </c>
    </row>
    <row r="372" spans="1:16" ht="12.75">
      <c r="A372" s="33" t="s">
        <v>26</v>
      </c>
      <c r="B372" s="34" t="s">
        <v>506</v>
      </c>
      <c r="C372" s="35" t="s">
        <v>507</v>
      </c>
      <c r="D372" s="88">
        <v>0</v>
      </c>
      <c r="E372" s="87">
        <v>0</v>
      </c>
      <c r="F372" s="87">
        <f t="shared" si="54"/>
        <v>-1735</v>
      </c>
      <c r="G372" s="87">
        <v>1735</v>
      </c>
      <c r="H372" s="87">
        <v>0</v>
      </c>
      <c r="I372" s="87"/>
      <c r="J372" s="87">
        <v>0</v>
      </c>
      <c r="K372" s="87">
        <v>0</v>
      </c>
      <c r="L372" s="87">
        <f t="shared" si="55"/>
        <v>953</v>
      </c>
      <c r="M372" s="87">
        <v>1235</v>
      </c>
      <c r="N372" s="87">
        <v>2188</v>
      </c>
      <c r="O372" s="95"/>
      <c r="P372" s="71"/>
    </row>
    <row r="373" spans="1:16" ht="12.75">
      <c r="A373" s="33" t="s">
        <v>26</v>
      </c>
      <c r="B373" s="34" t="s">
        <v>508</v>
      </c>
      <c r="C373" s="35" t="s">
        <v>509</v>
      </c>
      <c r="D373" s="88">
        <v>1493.08</v>
      </c>
      <c r="E373" s="87">
        <v>14047.764</v>
      </c>
      <c r="F373" s="87">
        <f t="shared" si="54"/>
        <v>1244.9140000000043</v>
      </c>
      <c r="G373" s="87">
        <v>1735</v>
      </c>
      <c r="H373" s="87">
        <v>18520.758</v>
      </c>
      <c r="I373" s="87"/>
      <c r="J373" s="87">
        <v>920</v>
      </c>
      <c r="K373" s="87">
        <v>6318</v>
      </c>
      <c r="L373" s="87">
        <f t="shared" si="55"/>
        <v>1119</v>
      </c>
      <c r="M373" s="87">
        <v>1344</v>
      </c>
      <c r="N373" s="87">
        <v>9701</v>
      </c>
      <c r="O373" s="95"/>
      <c r="P373" s="71">
        <f>(H373-N373)/H373</f>
        <v>0.47620934305172613</v>
      </c>
    </row>
    <row r="374" spans="1:16" ht="12.75">
      <c r="A374" s="33" t="s">
        <v>45</v>
      </c>
      <c r="B374" s="34" t="s">
        <v>510</v>
      </c>
      <c r="C374" s="35" t="s">
        <v>511</v>
      </c>
      <c r="D374" s="88">
        <v>0</v>
      </c>
      <c r="E374" s="87">
        <v>0</v>
      </c>
      <c r="F374" s="87">
        <f t="shared" si="54"/>
        <v>-13662</v>
      </c>
      <c r="G374" s="87">
        <v>13662</v>
      </c>
      <c r="H374" s="87">
        <v>0</v>
      </c>
      <c r="I374" s="87"/>
      <c r="J374" s="87">
        <v>0</v>
      </c>
      <c r="K374" s="87">
        <v>0</v>
      </c>
      <c r="L374" s="87">
        <f t="shared" si="55"/>
        <v>45471</v>
      </c>
      <c r="M374" s="87">
        <v>10690</v>
      </c>
      <c r="N374" s="87">
        <v>56161</v>
      </c>
      <c r="O374" s="95"/>
      <c r="P374" s="71"/>
    </row>
    <row r="375" spans="1:16" ht="12.75">
      <c r="A375" s="33"/>
      <c r="B375" s="37"/>
      <c r="C375" s="35"/>
      <c r="D375" s="88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95"/>
      <c r="P375" s="71"/>
    </row>
    <row r="376" spans="1:16" s="24" customFormat="1" ht="16.5">
      <c r="A376" s="44"/>
      <c r="B376" s="36" t="s">
        <v>623</v>
      </c>
      <c r="C376" s="45"/>
      <c r="D376" s="88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P376" s="71"/>
    </row>
    <row r="377" spans="1:16" ht="12.75">
      <c r="A377" s="33" t="s">
        <v>26</v>
      </c>
      <c r="B377" s="34" t="s">
        <v>512</v>
      </c>
      <c r="C377" s="35" t="s">
        <v>513</v>
      </c>
      <c r="D377" s="88">
        <v>520.179</v>
      </c>
      <c r="E377" s="87">
        <v>4860.453</v>
      </c>
      <c r="F377" s="87">
        <f aca="true" t="shared" si="56" ref="F377:F382">H377-(D377+E377+G377)</f>
        <v>14982.843999999997</v>
      </c>
      <c r="G377" s="87">
        <v>1485</v>
      </c>
      <c r="H377" s="87">
        <v>21848.476</v>
      </c>
      <c r="I377" s="87"/>
      <c r="J377" s="87">
        <v>751</v>
      </c>
      <c r="K377" s="87">
        <v>6957</v>
      </c>
      <c r="L377" s="87">
        <f aca="true" t="shared" si="57" ref="L377:L382">N377-(J377+K377+M377)</f>
        <v>9621</v>
      </c>
      <c r="M377" s="87">
        <v>1985</v>
      </c>
      <c r="N377" s="87">
        <v>19314</v>
      </c>
      <c r="O377" s="95"/>
      <c r="P377" s="71">
        <f aca="true" t="shared" si="58" ref="P377:P382">(H377-N377)/H377</f>
        <v>0.11600241591221278</v>
      </c>
    </row>
    <row r="378" spans="1:16" ht="12.75">
      <c r="A378" s="33" t="s">
        <v>26</v>
      </c>
      <c r="B378" s="34" t="s">
        <v>514</v>
      </c>
      <c r="C378" s="35" t="s">
        <v>515</v>
      </c>
      <c r="D378" s="88">
        <v>16458.676</v>
      </c>
      <c r="E378" s="87">
        <v>107731.298</v>
      </c>
      <c r="F378" s="87">
        <f t="shared" si="56"/>
        <v>37883.53200000001</v>
      </c>
      <c r="G378" s="87">
        <v>1150</v>
      </c>
      <c r="H378" s="87">
        <v>163223.506</v>
      </c>
      <c r="I378" s="87"/>
      <c r="J378" s="87">
        <v>18036</v>
      </c>
      <c r="K378" s="87">
        <v>85489</v>
      </c>
      <c r="L378" s="87">
        <f t="shared" si="57"/>
        <v>12303</v>
      </c>
      <c r="M378" s="87">
        <v>900</v>
      </c>
      <c r="N378" s="87">
        <v>116728</v>
      </c>
      <c r="O378" s="95"/>
      <c r="P378" s="71">
        <f t="shared" si="58"/>
        <v>0.2848579052088245</v>
      </c>
    </row>
    <row r="379" spans="1:16" ht="12.75">
      <c r="A379" s="33" t="s">
        <v>26</v>
      </c>
      <c r="B379" s="34" t="s">
        <v>516</v>
      </c>
      <c r="C379" s="35" t="s">
        <v>517</v>
      </c>
      <c r="D379" s="88">
        <v>58196.524</v>
      </c>
      <c r="E379" s="87">
        <v>147614.269</v>
      </c>
      <c r="F379" s="87">
        <f t="shared" si="56"/>
        <v>119914.50900000002</v>
      </c>
      <c r="G379" s="87">
        <v>1150</v>
      </c>
      <c r="H379" s="87">
        <v>326875.302</v>
      </c>
      <c r="I379" s="87"/>
      <c r="J379" s="87">
        <v>31693</v>
      </c>
      <c r="K379" s="87">
        <v>126671</v>
      </c>
      <c r="L379" s="87">
        <f t="shared" si="57"/>
        <v>98981</v>
      </c>
      <c r="M379" s="87">
        <v>900</v>
      </c>
      <c r="N379" s="87">
        <v>258245</v>
      </c>
      <c r="O379" s="95"/>
      <c r="P379" s="71">
        <f t="shared" si="58"/>
        <v>0.2099586649100825</v>
      </c>
    </row>
    <row r="380" spans="1:17" ht="13.5">
      <c r="A380" s="33" t="s">
        <v>26</v>
      </c>
      <c r="B380" s="114" t="s">
        <v>677</v>
      </c>
      <c r="C380" s="35" t="s">
        <v>518</v>
      </c>
      <c r="D380" s="88">
        <v>3456.141</v>
      </c>
      <c r="E380" s="87">
        <v>17617.963</v>
      </c>
      <c r="F380" s="87">
        <f t="shared" si="56"/>
        <v>21111.332000000002</v>
      </c>
      <c r="G380" s="87">
        <v>1485</v>
      </c>
      <c r="H380" s="87">
        <v>43670.436</v>
      </c>
      <c r="I380" s="87"/>
      <c r="J380" s="87">
        <v>0</v>
      </c>
      <c r="K380" s="87">
        <v>0</v>
      </c>
      <c r="L380" s="87">
        <v>0</v>
      </c>
      <c r="M380" s="87">
        <v>22235</v>
      </c>
      <c r="N380" s="87">
        <v>0</v>
      </c>
      <c r="O380" s="95"/>
      <c r="P380" s="71">
        <f t="shared" si="58"/>
        <v>1</v>
      </c>
      <c r="Q380" s="47" t="s">
        <v>655</v>
      </c>
    </row>
    <row r="381" spans="1:16" ht="12.75">
      <c r="A381" s="33" t="s">
        <v>26</v>
      </c>
      <c r="B381" s="34" t="s">
        <v>519</v>
      </c>
      <c r="C381" s="35" t="s">
        <v>520</v>
      </c>
      <c r="D381" s="88">
        <v>13594.458</v>
      </c>
      <c r="E381" s="87">
        <v>61637.722</v>
      </c>
      <c r="F381" s="87">
        <f t="shared" si="56"/>
        <v>52821.210999999996</v>
      </c>
      <c r="G381" s="87">
        <v>1485</v>
      </c>
      <c r="H381" s="87">
        <v>129538.391</v>
      </c>
      <c r="I381" s="87"/>
      <c r="J381" s="87">
        <v>9891</v>
      </c>
      <c r="K381" s="87">
        <v>50614</v>
      </c>
      <c r="L381" s="87">
        <f t="shared" si="57"/>
        <v>5960</v>
      </c>
      <c r="M381" s="87">
        <v>1235</v>
      </c>
      <c r="N381" s="87">
        <v>67700</v>
      </c>
      <c r="O381" s="95"/>
      <c r="P381" s="71">
        <f t="shared" si="58"/>
        <v>0.4773750123235667</v>
      </c>
    </row>
    <row r="382" spans="1:16" ht="12.75">
      <c r="A382" s="33" t="s">
        <v>45</v>
      </c>
      <c r="B382" s="34" t="s">
        <v>521</v>
      </c>
      <c r="C382" s="35" t="s">
        <v>522</v>
      </c>
      <c r="D382" s="88">
        <v>0</v>
      </c>
      <c r="E382" s="87">
        <v>0</v>
      </c>
      <c r="F382" s="87">
        <f t="shared" si="56"/>
        <v>62303.443</v>
      </c>
      <c r="G382" s="87">
        <v>2050</v>
      </c>
      <c r="H382" s="87">
        <v>64353.443</v>
      </c>
      <c r="I382" s="87"/>
      <c r="J382" s="87">
        <v>0</v>
      </c>
      <c r="K382" s="87">
        <v>0</v>
      </c>
      <c r="L382" s="87">
        <f t="shared" si="57"/>
        <v>45034</v>
      </c>
      <c r="M382" s="87">
        <v>735</v>
      </c>
      <c r="N382" s="87">
        <v>45769</v>
      </c>
      <c r="O382" s="95"/>
      <c r="P382" s="71">
        <f t="shared" si="58"/>
        <v>0.2887870816795303</v>
      </c>
    </row>
    <row r="383" spans="1:16" ht="12.75">
      <c r="A383" s="33"/>
      <c r="B383" s="34"/>
      <c r="C383" s="35"/>
      <c r="D383" s="88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95"/>
      <c r="P383" s="71"/>
    </row>
    <row r="384" spans="1:16" ht="15.75">
      <c r="A384" s="33">
        <f>COUNTIF(A352:A382,"A")+COUNTIF(A352:A382,"b")+COUNTIF(A352:A382,"c")</f>
        <v>25</v>
      </c>
      <c r="B384" s="30" t="s">
        <v>636</v>
      </c>
      <c r="C384" s="35"/>
      <c r="D384" s="88">
        <f>SUM(D352:D357,D360:D365,D368:D374,D377:D382)</f>
        <v>191973.47200000004</v>
      </c>
      <c r="E384" s="87">
        <f>SUM(E352:E357,E360:E365,E368:E374,E377:E382)</f>
        <v>855687.9819999998</v>
      </c>
      <c r="F384" s="87">
        <f>SUM(F352:F357,F360:F365,F368:F374,F377:F382)</f>
        <v>730082.338</v>
      </c>
      <c r="G384" s="87">
        <f>SUM(G352:G357,G360:G365,G368:G374,G377:G382)</f>
        <v>205930</v>
      </c>
      <c r="H384" s="87">
        <f>SUM(H352:H357,H360:H365,H368:H374,H377:H382)</f>
        <v>1983673.792</v>
      </c>
      <c r="I384" s="87"/>
      <c r="J384" s="87">
        <f>SUM(J352:J357,J360:J365,J368:J374,J377:J382)</f>
        <v>187303</v>
      </c>
      <c r="K384" s="87">
        <f>SUM(K352:K357,K360:K365,K368:K374,K377:K382)</f>
        <v>646165</v>
      </c>
      <c r="L384" s="87">
        <f>SUM(L352:L357,L360:L365,L368:L374,L377:L382)</f>
        <v>795341</v>
      </c>
      <c r="M384" s="87">
        <f>SUM(M352:M357,M360:M365,M368:M374,M377:M382)</f>
        <v>188087</v>
      </c>
      <c r="N384" s="87">
        <f>SUM(N352:N357,N360:N365,N368:N374,N377:N382)</f>
        <v>1790641</v>
      </c>
      <c r="O384" s="95"/>
      <c r="P384" s="71">
        <f>(H384-N384)/H384</f>
        <v>0.09731075380361728</v>
      </c>
    </row>
    <row r="385" spans="1:183" s="13" customFormat="1" ht="12.75">
      <c r="A385" s="38"/>
      <c r="B385" s="39"/>
      <c r="C385" s="40"/>
      <c r="D385" s="89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P385" s="72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</row>
    <row r="386" spans="1:16" ht="12.75">
      <c r="A386" s="46"/>
      <c r="B386" s="41"/>
      <c r="C386" s="43"/>
      <c r="D386" s="88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95"/>
      <c r="P386" s="71"/>
    </row>
    <row r="387" spans="1:16" ht="16.5">
      <c r="A387" s="29"/>
      <c r="B387" s="30" t="s">
        <v>523</v>
      </c>
      <c r="C387" s="31"/>
      <c r="D387" s="88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95"/>
      <c r="P387" s="71"/>
    </row>
    <row r="388" spans="1:16" ht="16.5">
      <c r="A388" s="29"/>
      <c r="B388" s="30"/>
      <c r="C388" s="31"/>
      <c r="D388" s="88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95"/>
      <c r="P388" s="71"/>
    </row>
    <row r="389" spans="1:16" ht="12.75">
      <c r="A389" s="33" t="s">
        <v>23</v>
      </c>
      <c r="B389" s="34" t="s">
        <v>524</v>
      </c>
      <c r="C389" s="35" t="s">
        <v>525</v>
      </c>
      <c r="D389" s="88">
        <v>1048184.281</v>
      </c>
      <c r="E389" s="87">
        <v>2059834.11</v>
      </c>
      <c r="F389" s="87">
        <f>H389-(D389+E389+G389)</f>
        <v>1969773.7990000006</v>
      </c>
      <c r="G389" s="87">
        <v>645525</v>
      </c>
      <c r="H389" s="87">
        <v>5723317.19</v>
      </c>
      <c r="I389" s="87"/>
      <c r="J389" s="87">
        <v>767085</v>
      </c>
      <c r="K389" s="87">
        <v>1575916</v>
      </c>
      <c r="L389" s="87">
        <f>N389-(J389+K389+M389)</f>
        <v>779690</v>
      </c>
      <c r="M389" s="87">
        <v>746350</v>
      </c>
      <c r="N389" s="87">
        <v>3869041</v>
      </c>
      <c r="O389" s="95"/>
      <c r="P389" s="71">
        <f>(H389-N389)/H389</f>
        <v>0.3239862702769406</v>
      </c>
    </row>
    <row r="390" spans="1:16" ht="12.75">
      <c r="A390" s="33"/>
      <c r="B390" s="34"/>
      <c r="C390" s="35"/>
      <c r="D390" s="88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95"/>
      <c r="P390" s="71"/>
    </row>
    <row r="391" spans="1:16" ht="16.5">
      <c r="A391" s="33"/>
      <c r="B391" s="36" t="s">
        <v>624</v>
      </c>
      <c r="C391" s="35"/>
      <c r="D391" s="88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95"/>
      <c r="P391" s="71"/>
    </row>
    <row r="392" spans="1:16" ht="12.75">
      <c r="A392" s="33" t="s">
        <v>26</v>
      </c>
      <c r="B392" s="34" t="s">
        <v>526</v>
      </c>
      <c r="C392" s="35" t="s">
        <v>527</v>
      </c>
      <c r="D392" s="88">
        <v>0</v>
      </c>
      <c r="E392" s="87">
        <v>0</v>
      </c>
      <c r="F392" s="87">
        <f aca="true" t="shared" si="59" ref="F392:F397">H392-(D392+E392+G392)</f>
        <v>-4025</v>
      </c>
      <c r="G392" s="87">
        <v>4025</v>
      </c>
      <c r="H392" s="87">
        <v>0</v>
      </c>
      <c r="I392" s="87"/>
      <c r="J392" s="87">
        <v>7096</v>
      </c>
      <c r="K392" s="87">
        <v>10852</v>
      </c>
      <c r="L392" s="87">
        <f aca="true" t="shared" si="60" ref="L392:L397">N392-(J392+K392+M392)</f>
        <v>10381</v>
      </c>
      <c r="M392" s="87">
        <v>1635</v>
      </c>
      <c r="N392" s="87">
        <v>29964</v>
      </c>
      <c r="O392" s="95"/>
      <c r="P392" s="71"/>
    </row>
    <row r="393" spans="1:16" ht="12.75">
      <c r="A393" s="33" t="s">
        <v>26</v>
      </c>
      <c r="B393" s="34" t="s">
        <v>528</v>
      </c>
      <c r="C393" s="35" t="s">
        <v>529</v>
      </c>
      <c r="D393" s="88">
        <v>8815.468</v>
      </c>
      <c r="E393" s="87">
        <v>12162.95</v>
      </c>
      <c r="F393" s="87">
        <f t="shared" si="59"/>
        <v>6691.715</v>
      </c>
      <c r="G393" s="87">
        <v>1931</v>
      </c>
      <c r="H393" s="87">
        <v>29601.133</v>
      </c>
      <c r="I393" s="87"/>
      <c r="J393" s="87">
        <v>12817</v>
      </c>
      <c r="K393" s="87">
        <v>11575</v>
      </c>
      <c r="L393" s="87">
        <f t="shared" si="60"/>
        <v>7681</v>
      </c>
      <c r="M393" s="87">
        <v>2987</v>
      </c>
      <c r="N393" s="87">
        <v>35060</v>
      </c>
      <c r="O393" s="95"/>
      <c r="P393" s="71">
        <f>(H393-N393)/H393</f>
        <v>-0.18441412360803885</v>
      </c>
    </row>
    <row r="394" spans="1:16" ht="12.75">
      <c r="A394" s="33" t="s">
        <v>26</v>
      </c>
      <c r="B394" s="34" t="s">
        <v>530</v>
      </c>
      <c r="C394" s="35" t="s">
        <v>531</v>
      </c>
      <c r="D394" s="88">
        <v>0</v>
      </c>
      <c r="E394" s="87">
        <v>0</v>
      </c>
      <c r="F394" s="87">
        <f t="shared" si="59"/>
        <v>-1485</v>
      </c>
      <c r="G394" s="87">
        <v>1485</v>
      </c>
      <c r="H394" s="87">
        <v>0</v>
      </c>
      <c r="I394" s="87"/>
      <c r="J394" s="87">
        <v>15307</v>
      </c>
      <c r="K394" s="87">
        <v>13885</v>
      </c>
      <c r="L394" s="87">
        <f t="shared" si="60"/>
        <v>28981</v>
      </c>
      <c r="M394" s="87">
        <v>735</v>
      </c>
      <c r="N394" s="87">
        <v>58908</v>
      </c>
      <c r="O394" s="95"/>
      <c r="P394" s="71"/>
    </row>
    <row r="395" spans="1:16" ht="12.75">
      <c r="A395" s="33" t="s">
        <v>26</v>
      </c>
      <c r="B395" s="34" t="s">
        <v>532</v>
      </c>
      <c r="C395" s="35" t="s">
        <v>533</v>
      </c>
      <c r="D395" s="88">
        <v>110948.012</v>
      </c>
      <c r="E395" s="87">
        <v>68274.71</v>
      </c>
      <c r="F395" s="87">
        <f t="shared" si="59"/>
        <v>9935.929000000004</v>
      </c>
      <c r="G395" s="87">
        <v>2650</v>
      </c>
      <c r="H395" s="87">
        <v>191808.651</v>
      </c>
      <c r="I395" s="87"/>
      <c r="J395" s="87">
        <v>93235</v>
      </c>
      <c r="K395" s="87">
        <v>63909</v>
      </c>
      <c r="L395" s="87">
        <f t="shared" si="60"/>
        <v>19429</v>
      </c>
      <c r="M395" s="87">
        <v>900</v>
      </c>
      <c r="N395" s="87">
        <v>177473</v>
      </c>
      <c r="O395" s="95"/>
      <c r="P395" s="71">
        <f>(H395-N395)/H395</f>
        <v>0.07473933488015622</v>
      </c>
    </row>
    <row r="396" spans="1:16" ht="12.75">
      <c r="A396" s="33" t="s">
        <v>26</v>
      </c>
      <c r="B396" s="34" t="s">
        <v>534</v>
      </c>
      <c r="C396" s="35" t="s">
        <v>535</v>
      </c>
      <c r="D396" s="88">
        <v>-14343.69</v>
      </c>
      <c r="E396" s="87">
        <v>-38271.374</v>
      </c>
      <c r="F396" s="87">
        <f t="shared" si="59"/>
        <v>-6543.776999999995</v>
      </c>
      <c r="G396" s="87">
        <v>1485</v>
      </c>
      <c r="H396" s="87">
        <v>-57673.841</v>
      </c>
      <c r="I396" s="87"/>
      <c r="J396" s="87">
        <v>3981</v>
      </c>
      <c r="K396" s="87">
        <v>10157</v>
      </c>
      <c r="L396" s="87">
        <f t="shared" si="60"/>
        <v>8730</v>
      </c>
      <c r="M396" s="87">
        <v>1435</v>
      </c>
      <c r="N396" s="87">
        <v>24303</v>
      </c>
      <c r="O396" s="95"/>
      <c r="P396" s="71">
        <f aca="true" t="shared" si="61" ref="P396:P443">(H396-N396)/H396</f>
        <v>1.4213868814459574</v>
      </c>
    </row>
    <row r="397" spans="1:16" ht="12.75">
      <c r="A397" s="33" t="s">
        <v>45</v>
      </c>
      <c r="B397" s="34" t="s">
        <v>536</v>
      </c>
      <c r="C397" s="35" t="s">
        <v>537</v>
      </c>
      <c r="D397" s="88">
        <v>1.859</v>
      </c>
      <c r="E397" s="87">
        <v>12643.471</v>
      </c>
      <c r="F397" s="87">
        <f t="shared" si="59"/>
        <v>47366.056</v>
      </c>
      <c r="G397" s="87">
        <v>1020</v>
      </c>
      <c r="H397" s="87">
        <v>61031.386</v>
      </c>
      <c r="I397" s="87"/>
      <c r="J397" s="87">
        <v>770</v>
      </c>
      <c r="K397" s="87">
        <v>12979</v>
      </c>
      <c r="L397" s="87">
        <f t="shared" si="60"/>
        <v>47875</v>
      </c>
      <c r="M397" s="87">
        <v>1606</v>
      </c>
      <c r="N397" s="87">
        <v>63230</v>
      </c>
      <c r="O397" s="95"/>
      <c r="P397" s="71">
        <f t="shared" si="61"/>
        <v>-0.036024317062044134</v>
      </c>
    </row>
    <row r="398" spans="1:16" ht="12.75">
      <c r="A398" s="33"/>
      <c r="B398" s="37"/>
      <c r="C398" s="35"/>
      <c r="D398" s="88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95"/>
      <c r="P398" s="71"/>
    </row>
    <row r="399" spans="1:16" ht="16.5">
      <c r="A399" s="33"/>
      <c r="B399" s="36" t="s">
        <v>625</v>
      </c>
      <c r="C399" s="35"/>
      <c r="D399" s="88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95"/>
      <c r="P399" s="71"/>
    </row>
    <row r="400" spans="1:16" ht="12.75">
      <c r="A400" s="33" t="s">
        <v>26</v>
      </c>
      <c r="B400" s="34" t="s">
        <v>538</v>
      </c>
      <c r="C400" s="35" t="s">
        <v>539</v>
      </c>
      <c r="D400" s="88">
        <v>0</v>
      </c>
      <c r="E400" s="87">
        <v>0</v>
      </c>
      <c r="F400" s="87">
        <f aca="true" t="shared" si="62" ref="F400:F405">H400-(D400+E400+G400)</f>
        <v>-5299</v>
      </c>
      <c r="G400" s="87">
        <v>5299</v>
      </c>
      <c r="H400" s="87">
        <v>0</v>
      </c>
      <c r="I400" s="87"/>
      <c r="J400" s="87">
        <v>21961</v>
      </c>
      <c r="K400" s="87">
        <v>29805</v>
      </c>
      <c r="L400" s="87">
        <f aca="true" t="shared" si="63" ref="L400:L405">N400-(J400+K400+M400)</f>
        <v>16199</v>
      </c>
      <c r="M400" s="87">
        <v>1985</v>
      </c>
      <c r="N400" s="87">
        <v>69950</v>
      </c>
      <c r="O400" s="95"/>
      <c r="P400" s="71"/>
    </row>
    <row r="401" spans="1:16" ht="12.75">
      <c r="A401" s="33" t="s">
        <v>26</v>
      </c>
      <c r="B401" s="34" t="s">
        <v>540</v>
      </c>
      <c r="C401" s="35" t="s">
        <v>541</v>
      </c>
      <c r="D401" s="88">
        <v>46024.682</v>
      </c>
      <c r="E401" s="87">
        <v>147743.287</v>
      </c>
      <c r="F401" s="87">
        <f t="shared" si="62"/>
        <v>36131.90399999998</v>
      </c>
      <c r="G401" s="87">
        <v>3885</v>
      </c>
      <c r="H401" s="87">
        <v>233784.873</v>
      </c>
      <c r="I401" s="87"/>
      <c r="J401" s="87">
        <v>125759</v>
      </c>
      <c r="K401" s="87">
        <v>145004</v>
      </c>
      <c r="L401" s="87">
        <f t="shared" si="63"/>
        <v>13241</v>
      </c>
      <c r="M401" s="87">
        <v>1535</v>
      </c>
      <c r="N401" s="87">
        <v>285539</v>
      </c>
      <c r="O401" s="95"/>
      <c r="P401" s="71">
        <f t="shared" si="61"/>
        <v>-0.22137500316369918</v>
      </c>
    </row>
    <row r="402" spans="1:16" ht="12.75">
      <c r="A402" s="33" t="s">
        <v>26</v>
      </c>
      <c r="B402" s="34" t="s">
        <v>542</v>
      </c>
      <c r="C402" s="35" t="s">
        <v>543</v>
      </c>
      <c r="D402" s="88">
        <v>199793.171</v>
      </c>
      <c r="E402" s="87">
        <v>119019.991</v>
      </c>
      <c r="F402" s="87">
        <f t="shared" si="62"/>
        <v>15253.146000000008</v>
      </c>
      <c r="G402" s="87">
        <v>1150</v>
      </c>
      <c r="H402" s="87">
        <v>335216.308</v>
      </c>
      <c r="I402" s="87"/>
      <c r="J402" s="87">
        <v>116587</v>
      </c>
      <c r="K402" s="87">
        <v>80879</v>
      </c>
      <c r="L402" s="87">
        <f t="shared" si="63"/>
        <v>10440</v>
      </c>
      <c r="M402" s="87">
        <v>650</v>
      </c>
      <c r="N402" s="87">
        <v>208556</v>
      </c>
      <c r="O402" s="95"/>
      <c r="P402" s="71">
        <f t="shared" si="61"/>
        <v>0.3778464978499793</v>
      </c>
    </row>
    <row r="403" spans="1:16" ht="12.75">
      <c r="A403" s="33" t="s">
        <v>26</v>
      </c>
      <c r="B403" s="34" t="s">
        <v>544</v>
      </c>
      <c r="C403" s="35" t="s">
        <v>545</v>
      </c>
      <c r="D403" s="88">
        <v>18954.265</v>
      </c>
      <c r="E403" s="87">
        <v>64051.12</v>
      </c>
      <c r="F403" s="87">
        <f t="shared" si="62"/>
        <v>25046.918999999994</v>
      </c>
      <c r="G403" s="87">
        <v>3885</v>
      </c>
      <c r="H403" s="87">
        <v>111937.304</v>
      </c>
      <c r="I403" s="87"/>
      <c r="J403" s="87">
        <v>18957</v>
      </c>
      <c r="K403" s="87">
        <v>55631</v>
      </c>
      <c r="L403" s="87">
        <f t="shared" si="63"/>
        <v>25427</v>
      </c>
      <c r="M403" s="87">
        <v>650</v>
      </c>
      <c r="N403" s="87">
        <v>100665</v>
      </c>
      <c r="O403" s="95"/>
      <c r="P403" s="71">
        <f t="shared" si="61"/>
        <v>0.10070194293762876</v>
      </c>
    </row>
    <row r="404" spans="1:16" ht="12.75">
      <c r="A404" s="33" t="s">
        <v>26</v>
      </c>
      <c r="B404" s="34" t="s">
        <v>546</v>
      </c>
      <c r="C404" s="35" t="s">
        <v>547</v>
      </c>
      <c r="D404" s="88">
        <v>28642.513</v>
      </c>
      <c r="E404" s="87">
        <v>47172.226</v>
      </c>
      <c r="F404" s="87">
        <f t="shared" si="62"/>
        <v>15046.865999999995</v>
      </c>
      <c r="G404" s="87">
        <v>1485</v>
      </c>
      <c r="H404" s="87">
        <v>92346.605</v>
      </c>
      <c r="I404" s="87"/>
      <c r="J404" s="87">
        <v>26049</v>
      </c>
      <c r="K404" s="87">
        <v>39415</v>
      </c>
      <c r="L404" s="87">
        <f t="shared" si="63"/>
        <v>12447</v>
      </c>
      <c r="M404" s="87">
        <v>735</v>
      </c>
      <c r="N404" s="87">
        <v>78646</v>
      </c>
      <c r="O404" s="95"/>
      <c r="P404" s="71">
        <f t="shared" si="61"/>
        <v>0.14836067877102788</v>
      </c>
    </row>
    <row r="405" spans="1:16" ht="12.75">
      <c r="A405" s="33" t="s">
        <v>45</v>
      </c>
      <c r="B405" s="34" t="s">
        <v>548</v>
      </c>
      <c r="C405" s="35" t="s">
        <v>549</v>
      </c>
      <c r="D405" s="88">
        <v>0</v>
      </c>
      <c r="E405" s="87">
        <v>29.626</v>
      </c>
      <c r="F405" s="87">
        <f t="shared" si="62"/>
        <v>169441.204</v>
      </c>
      <c r="G405" s="87">
        <v>1485</v>
      </c>
      <c r="H405" s="87">
        <v>170955.83</v>
      </c>
      <c r="I405" s="87"/>
      <c r="J405" s="87">
        <v>927</v>
      </c>
      <c r="K405" s="87">
        <v>-127</v>
      </c>
      <c r="L405" s="87">
        <f t="shared" si="63"/>
        <v>79872</v>
      </c>
      <c r="M405" s="87">
        <v>1235</v>
      </c>
      <c r="N405" s="87">
        <v>81907</v>
      </c>
      <c r="O405" s="95"/>
      <c r="P405" s="71">
        <f t="shared" si="61"/>
        <v>0.5208879392998764</v>
      </c>
    </row>
    <row r="406" spans="1:16" ht="12.75">
      <c r="A406" s="33"/>
      <c r="B406" s="34"/>
      <c r="C406" s="35"/>
      <c r="D406" s="88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95"/>
      <c r="P406" s="71"/>
    </row>
    <row r="407" spans="1:16" ht="16.5">
      <c r="A407" s="33"/>
      <c r="B407" s="36" t="s">
        <v>626</v>
      </c>
      <c r="C407" s="35"/>
      <c r="D407" s="88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95"/>
      <c r="P407" s="71"/>
    </row>
    <row r="408" spans="1:16" ht="12.75">
      <c r="A408" s="33" t="s">
        <v>26</v>
      </c>
      <c r="B408" s="34" t="s">
        <v>550</v>
      </c>
      <c r="C408" s="35" t="s">
        <v>551</v>
      </c>
      <c r="D408" s="88">
        <v>22869.76</v>
      </c>
      <c r="E408" s="87">
        <v>27062.302</v>
      </c>
      <c r="F408" s="87">
        <f>H408-(D408+E408+G408)</f>
        <v>32811.50400000001</v>
      </c>
      <c r="G408" s="87">
        <v>4637</v>
      </c>
      <c r="H408" s="87">
        <v>87380.566</v>
      </c>
      <c r="I408" s="87"/>
      <c r="J408" s="87">
        <v>19920</v>
      </c>
      <c r="K408" s="87">
        <v>22936</v>
      </c>
      <c r="L408" s="87">
        <f>N408-(J408+K408+M408)</f>
        <v>20009</v>
      </c>
      <c r="M408" s="87">
        <v>1235</v>
      </c>
      <c r="N408" s="87">
        <v>64100</v>
      </c>
      <c r="O408" s="95"/>
      <c r="P408" s="71">
        <f t="shared" si="61"/>
        <v>0.2664272740004912</v>
      </c>
    </row>
    <row r="409" spans="1:16" ht="12.75">
      <c r="A409" s="33" t="s">
        <v>26</v>
      </c>
      <c r="B409" s="34" t="s">
        <v>552</v>
      </c>
      <c r="C409" s="35" t="s">
        <v>553</v>
      </c>
      <c r="D409" s="88">
        <v>29441.476</v>
      </c>
      <c r="E409" s="87">
        <v>68944.001</v>
      </c>
      <c r="F409" s="87">
        <f>H409-(D409+E409+G409)</f>
        <v>23300.847999999998</v>
      </c>
      <c r="G409" s="87">
        <v>1150</v>
      </c>
      <c r="H409" s="87">
        <v>122836.325</v>
      </c>
      <c r="I409" s="87"/>
      <c r="J409" s="87">
        <v>28008</v>
      </c>
      <c r="K409" s="87">
        <v>54837</v>
      </c>
      <c r="L409" s="87">
        <f>N409-(J409+K409+M409)</f>
        <v>17243</v>
      </c>
      <c r="M409" s="87">
        <v>400</v>
      </c>
      <c r="N409" s="87">
        <v>100488</v>
      </c>
      <c r="O409" s="95"/>
      <c r="P409" s="71">
        <f t="shared" si="61"/>
        <v>0.18193579952835612</v>
      </c>
    </row>
    <row r="410" spans="1:16" ht="12.75">
      <c r="A410" s="33" t="s">
        <v>26</v>
      </c>
      <c r="B410" s="34" t="s">
        <v>554</v>
      </c>
      <c r="C410" s="35" t="s">
        <v>555</v>
      </c>
      <c r="D410" s="88">
        <v>31206.736</v>
      </c>
      <c r="E410" s="87">
        <v>16120.45</v>
      </c>
      <c r="F410" s="87">
        <f>H410-(D410+E410+G410)</f>
        <v>6633.567999999999</v>
      </c>
      <c r="G410" s="87">
        <v>1000</v>
      </c>
      <c r="H410" s="87">
        <v>54960.754</v>
      </c>
      <c r="I410" s="87"/>
      <c r="J410" s="87">
        <v>25198</v>
      </c>
      <c r="K410" s="87">
        <v>14725</v>
      </c>
      <c r="L410" s="87">
        <f>N410-(J410+K410+M410)</f>
        <v>6770</v>
      </c>
      <c r="M410" s="87">
        <v>735</v>
      </c>
      <c r="N410" s="87">
        <v>47428</v>
      </c>
      <c r="O410" s="95"/>
      <c r="P410" s="71">
        <f t="shared" si="61"/>
        <v>0.13705696250091476</v>
      </c>
    </row>
    <row r="411" spans="1:16" ht="12.75">
      <c r="A411" s="33" t="s">
        <v>26</v>
      </c>
      <c r="B411" s="34" t="s">
        <v>556</v>
      </c>
      <c r="C411" s="35" t="s">
        <v>557</v>
      </c>
      <c r="D411" s="88">
        <v>-225.903</v>
      </c>
      <c r="E411" s="87">
        <v>4034.316</v>
      </c>
      <c r="F411" s="87">
        <f>H411-(D411+E411+G411)</f>
        <v>-4186.216</v>
      </c>
      <c r="G411" s="87">
        <v>3635</v>
      </c>
      <c r="H411" s="87">
        <v>3257.197</v>
      </c>
      <c r="I411" s="87"/>
      <c r="J411" s="87">
        <v>0</v>
      </c>
      <c r="K411" s="87">
        <v>0</v>
      </c>
      <c r="L411" s="87">
        <f>N411-(J411+K411+M411)</f>
        <v>-1985</v>
      </c>
      <c r="M411" s="87">
        <v>1985</v>
      </c>
      <c r="N411" s="87">
        <v>0</v>
      </c>
      <c r="O411" s="95"/>
      <c r="P411" s="71">
        <f t="shared" si="61"/>
        <v>1</v>
      </c>
    </row>
    <row r="412" spans="1:16" ht="12.75">
      <c r="A412" s="33" t="s">
        <v>45</v>
      </c>
      <c r="B412" s="34" t="s">
        <v>558</v>
      </c>
      <c r="C412" s="35" t="s">
        <v>559</v>
      </c>
      <c r="D412" s="88">
        <v>1.533</v>
      </c>
      <c r="E412" s="87">
        <v>641.817</v>
      </c>
      <c r="F412" s="87">
        <f>H412-(D412+E412+G412)</f>
        <v>24031.670000000002</v>
      </c>
      <c r="G412" s="87">
        <v>1485</v>
      </c>
      <c r="H412" s="87">
        <v>26160.02</v>
      </c>
      <c r="I412" s="87"/>
      <c r="J412" s="87">
        <v>0</v>
      </c>
      <c r="K412" s="87">
        <v>1052</v>
      </c>
      <c r="L412" s="87">
        <f>N412-(J412+K412+M412)</f>
        <v>28669</v>
      </c>
      <c r="M412" s="87">
        <v>1235</v>
      </c>
      <c r="N412" s="87">
        <v>30956</v>
      </c>
      <c r="O412" s="95"/>
      <c r="P412" s="71">
        <f t="shared" si="61"/>
        <v>-0.1833324286449322</v>
      </c>
    </row>
    <row r="413" spans="1:16" ht="12.75">
      <c r="A413" s="33"/>
      <c r="B413" s="37"/>
      <c r="C413" s="35"/>
      <c r="D413" s="88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95"/>
      <c r="P413" s="71"/>
    </row>
    <row r="414" spans="1:16" ht="16.5">
      <c r="A414" s="33"/>
      <c r="B414" s="36" t="s">
        <v>627</v>
      </c>
      <c r="C414" s="35"/>
      <c r="D414" s="88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95"/>
      <c r="P414" s="71"/>
    </row>
    <row r="415" spans="1:16" ht="12.75">
      <c r="A415" s="33" t="s">
        <v>26</v>
      </c>
      <c r="B415" s="34" t="s">
        <v>560</v>
      </c>
      <c r="C415" s="35" t="s">
        <v>561</v>
      </c>
      <c r="D415" s="88">
        <v>820.884</v>
      </c>
      <c r="E415" s="87">
        <v>7723.718</v>
      </c>
      <c r="F415" s="87">
        <f aca="true" t="shared" si="64" ref="F415:F422">H415-(D415+E415+G415)</f>
        <v>-1558.1969999999983</v>
      </c>
      <c r="G415" s="87">
        <v>2820</v>
      </c>
      <c r="H415" s="87">
        <v>9806.405</v>
      </c>
      <c r="I415" s="87"/>
      <c r="J415" s="87">
        <v>2402</v>
      </c>
      <c r="K415" s="87">
        <v>7155</v>
      </c>
      <c r="L415" s="87">
        <f aca="true" t="shared" si="65" ref="L415:L422">N415-(J415+K415+M415)</f>
        <v>3313</v>
      </c>
      <c r="M415" s="87">
        <v>985</v>
      </c>
      <c r="N415" s="87">
        <v>13855</v>
      </c>
      <c r="O415" s="95"/>
      <c r="P415" s="71">
        <f t="shared" si="61"/>
        <v>-0.4128521104319064</v>
      </c>
    </row>
    <row r="416" spans="1:16" ht="12.75">
      <c r="A416" s="33" t="s">
        <v>26</v>
      </c>
      <c r="B416" s="34" t="s">
        <v>562</v>
      </c>
      <c r="C416" s="35" t="s">
        <v>563</v>
      </c>
      <c r="D416" s="88">
        <v>43820.146</v>
      </c>
      <c r="E416" s="87">
        <v>29376.099</v>
      </c>
      <c r="F416" s="87">
        <f t="shared" si="64"/>
        <v>27188.737999999998</v>
      </c>
      <c r="G416" s="87">
        <v>1150</v>
      </c>
      <c r="H416" s="87">
        <v>101534.983</v>
      </c>
      <c r="I416" s="87"/>
      <c r="J416" s="87">
        <v>31526</v>
      </c>
      <c r="K416" s="87">
        <v>29506</v>
      </c>
      <c r="L416" s="87">
        <f t="shared" si="65"/>
        <v>27383</v>
      </c>
      <c r="M416" s="87">
        <v>900</v>
      </c>
      <c r="N416" s="87">
        <v>89315</v>
      </c>
      <c r="O416" s="95"/>
      <c r="P416" s="71">
        <f t="shared" si="61"/>
        <v>0.12035244049826643</v>
      </c>
    </row>
    <row r="417" spans="1:16" ht="12.75">
      <c r="A417" s="33" t="s">
        <v>26</v>
      </c>
      <c r="B417" s="34" t="s">
        <v>564</v>
      </c>
      <c r="C417" s="35" t="s">
        <v>565</v>
      </c>
      <c r="D417" s="88">
        <v>57131.477</v>
      </c>
      <c r="E417" s="87">
        <v>125955.518</v>
      </c>
      <c r="F417" s="87">
        <f t="shared" si="64"/>
        <v>10350.114000000001</v>
      </c>
      <c r="G417" s="87">
        <v>1360</v>
      </c>
      <c r="H417" s="87">
        <v>194797.109</v>
      </c>
      <c r="I417" s="87"/>
      <c r="J417" s="87">
        <v>45864</v>
      </c>
      <c r="K417" s="87">
        <v>72328</v>
      </c>
      <c r="L417" s="87">
        <f t="shared" si="65"/>
        <v>420</v>
      </c>
      <c r="M417" s="87">
        <v>900</v>
      </c>
      <c r="N417" s="87">
        <v>119512</v>
      </c>
      <c r="O417" s="95"/>
      <c r="P417" s="71">
        <f t="shared" si="61"/>
        <v>0.3864796011936707</v>
      </c>
    </row>
    <row r="418" spans="1:16" ht="12.75">
      <c r="A418" s="33" t="s">
        <v>26</v>
      </c>
      <c r="B418" s="34" t="s">
        <v>566</v>
      </c>
      <c r="C418" s="35" t="s">
        <v>567</v>
      </c>
      <c r="D418" s="88">
        <v>137375.271</v>
      </c>
      <c r="E418" s="87">
        <v>167670.769</v>
      </c>
      <c r="F418" s="87">
        <f t="shared" si="64"/>
        <v>8055.916999999958</v>
      </c>
      <c r="G418" s="87">
        <v>1854</v>
      </c>
      <c r="H418" s="87">
        <v>314955.957</v>
      </c>
      <c r="I418" s="87"/>
      <c r="J418" s="87">
        <v>128658</v>
      </c>
      <c r="K418" s="87">
        <v>152612</v>
      </c>
      <c r="L418" s="87">
        <f t="shared" si="65"/>
        <v>27055</v>
      </c>
      <c r="M418" s="87">
        <v>1250</v>
      </c>
      <c r="N418" s="87">
        <v>309575</v>
      </c>
      <c r="O418" s="95"/>
      <c r="P418" s="71">
        <f t="shared" si="61"/>
        <v>0.01708479195394293</v>
      </c>
    </row>
    <row r="419" spans="1:16" ht="12.75">
      <c r="A419" s="33" t="s">
        <v>26</v>
      </c>
      <c r="B419" s="34" t="s">
        <v>568</v>
      </c>
      <c r="C419" s="35" t="s">
        <v>569</v>
      </c>
      <c r="D419" s="88">
        <v>0</v>
      </c>
      <c r="E419" s="87">
        <v>36764.792</v>
      </c>
      <c r="F419" s="87">
        <f t="shared" si="64"/>
        <v>10010.146999999997</v>
      </c>
      <c r="G419" s="87">
        <v>5682</v>
      </c>
      <c r="H419" s="87">
        <v>52456.939</v>
      </c>
      <c r="I419" s="87"/>
      <c r="J419" s="87">
        <v>-18</v>
      </c>
      <c r="K419" s="87">
        <v>24272</v>
      </c>
      <c r="L419" s="87">
        <f t="shared" si="65"/>
        <v>13519</v>
      </c>
      <c r="M419" s="87">
        <v>3553</v>
      </c>
      <c r="N419" s="87">
        <v>41326</v>
      </c>
      <c r="O419" s="95"/>
      <c r="P419" s="71">
        <f t="shared" si="61"/>
        <v>0.2121919275541411</v>
      </c>
    </row>
    <row r="420" spans="1:16" ht="12.75">
      <c r="A420" s="33" t="s">
        <v>26</v>
      </c>
      <c r="B420" s="34" t="s">
        <v>570</v>
      </c>
      <c r="C420" s="35" t="s">
        <v>571</v>
      </c>
      <c r="D420" s="88">
        <v>5635.819</v>
      </c>
      <c r="E420" s="87">
        <v>6554.903</v>
      </c>
      <c r="F420" s="87">
        <f t="shared" si="64"/>
        <v>619.4249999999993</v>
      </c>
      <c r="G420" s="87">
        <v>3748</v>
      </c>
      <c r="H420" s="87">
        <v>16558.147</v>
      </c>
      <c r="I420" s="87"/>
      <c r="J420" s="87">
        <v>16615</v>
      </c>
      <c r="K420" s="87">
        <v>19367</v>
      </c>
      <c r="L420" s="87">
        <f t="shared" si="65"/>
        <v>11567</v>
      </c>
      <c r="M420" s="87">
        <v>1728</v>
      </c>
      <c r="N420" s="87">
        <v>49277</v>
      </c>
      <c r="O420" s="95"/>
      <c r="P420" s="71">
        <f t="shared" si="61"/>
        <v>-1.9759972537989907</v>
      </c>
    </row>
    <row r="421" spans="1:16" ht="12.75">
      <c r="A421" s="33" t="s">
        <v>26</v>
      </c>
      <c r="B421" s="34" t="s">
        <v>572</v>
      </c>
      <c r="C421" s="35" t="s">
        <v>573</v>
      </c>
      <c r="D421" s="88">
        <v>107668.544</v>
      </c>
      <c r="E421" s="87">
        <v>67157.406</v>
      </c>
      <c r="F421" s="87">
        <f t="shared" si="64"/>
        <v>18426.690000000002</v>
      </c>
      <c r="G421" s="87">
        <v>1680</v>
      </c>
      <c r="H421" s="87">
        <v>194932.64</v>
      </c>
      <c r="I421" s="87"/>
      <c r="J421" s="87">
        <v>96447</v>
      </c>
      <c r="K421" s="87">
        <v>76392</v>
      </c>
      <c r="L421" s="87">
        <f t="shared" si="65"/>
        <v>14761</v>
      </c>
      <c r="M421" s="87">
        <v>1406</v>
      </c>
      <c r="N421" s="87">
        <v>189006</v>
      </c>
      <c r="O421" s="95"/>
      <c r="P421" s="71">
        <f t="shared" si="61"/>
        <v>0.030403528111043965</v>
      </c>
    </row>
    <row r="422" spans="1:16" ht="12.75">
      <c r="A422" s="33" t="s">
        <v>45</v>
      </c>
      <c r="B422" s="34" t="s">
        <v>574</v>
      </c>
      <c r="C422" s="35" t="s">
        <v>575</v>
      </c>
      <c r="D422" s="88">
        <v>1161.006</v>
      </c>
      <c r="E422" s="87">
        <v>1679.645</v>
      </c>
      <c r="F422" s="87">
        <f t="shared" si="64"/>
        <v>77868.537</v>
      </c>
      <c r="G422" s="87">
        <v>750</v>
      </c>
      <c r="H422" s="87">
        <v>81459.188</v>
      </c>
      <c r="I422" s="87"/>
      <c r="J422" s="87">
        <v>1066</v>
      </c>
      <c r="K422" s="87">
        <v>1465</v>
      </c>
      <c r="L422" s="87">
        <f t="shared" si="65"/>
        <v>40719</v>
      </c>
      <c r="M422" s="87">
        <v>1235</v>
      </c>
      <c r="N422" s="87">
        <v>44485</v>
      </c>
      <c r="O422" s="95"/>
      <c r="P422" s="71">
        <f t="shared" si="61"/>
        <v>0.4538983128582131</v>
      </c>
    </row>
    <row r="423" spans="1:16" ht="12.75">
      <c r="A423" s="33"/>
      <c r="B423" s="37"/>
      <c r="C423" s="35"/>
      <c r="D423" s="88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95"/>
      <c r="P423" s="71"/>
    </row>
    <row r="424" spans="1:16" ht="16.5">
      <c r="A424" s="33"/>
      <c r="B424" s="36" t="s">
        <v>628</v>
      </c>
      <c r="C424" s="35"/>
      <c r="D424" s="88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95"/>
      <c r="P424" s="71"/>
    </row>
    <row r="425" spans="1:16" ht="12.75">
      <c r="A425" s="33" t="s">
        <v>26</v>
      </c>
      <c r="B425" s="34" t="s">
        <v>576</v>
      </c>
      <c r="C425" s="35" t="s">
        <v>577</v>
      </c>
      <c r="D425" s="88">
        <v>1946</v>
      </c>
      <c r="E425" s="87">
        <v>2943.233</v>
      </c>
      <c r="F425" s="87">
        <f>H425-(D425+E425+G425)</f>
        <v>4789</v>
      </c>
      <c r="G425" s="87">
        <v>750</v>
      </c>
      <c r="H425" s="87">
        <v>10428.233</v>
      </c>
      <c r="I425" s="87"/>
      <c r="J425" s="87">
        <v>1005</v>
      </c>
      <c r="K425" s="87">
        <v>1441</v>
      </c>
      <c r="L425" s="87">
        <f>N425-(J425+K425+M425)</f>
        <v>278</v>
      </c>
      <c r="M425" s="87">
        <v>1235</v>
      </c>
      <c r="N425" s="87">
        <v>3959</v>
      </c>
      <c r="O425" s="95"/>
      <c r="P425" s="71">
        <f t="shared" si="61"/>
        <v>0.6203575428358764</v>
      </c>
    </row>
    <row r="426" spans="1:16" ht="12.75">
      <c r="A426" s="33" t="s">
        <v>26</v>
      </c>
      <c r="B426" s="34" t="s">
        <v>578</v>
      </c>
      <c r="C426" s="35" t="s">
        <v>579</v>
      </c>
      <c r="D426" s="88">
        <v>390.048</v>
      </c>
      <c r="E426" s="87">
        <v>3597.933</v>
      </c>
      <c r="F426" s="87">
        <f>H426-(D426+E426+G426)</f>
        <v>-241.4979999999996</v>
      </c>
      <c r="G426" s="87">
        <v>1485</v>
      </c>
      <c r="H426" s="87">
        <v>5231.483</v>
      </c>
      <c r="I426" s="87"/>
      <c r="J426" s="87">
        <v>974</v>
      </c>
      <c r="K426" s="87">
        <v>1632</v>
      </c>
      <c r="L426" s="87">
        <f>N426-(J426+K426+M426)</f>
        <v>2107</v>
      </c>
      <c r="M426" s="87">
        <v>735</v>
      </c>
      <c r="N426" s="87">
        <v>5448</v>
      </c>
      <c r="O426" s="95"/>
      <c r="P426" s="71">
        <f t="shared" si="61"/>
        <v>-0.04138730834067507</v>
      </c>
    </row>
    <row r="427" spans="1:16" ht="12.75">
      <c r="A427" s="33" t="s">
        <v>26</v>
      </c>
      <c r="B427" s="34" t="s">
        <v>580</v>
      </c>
      <c r="C427" s="35" t="s">
        <v>581</v>
      </c>
      <c r="D427" s="88">
        <v>28806.414</v>
      </c>
      <c r="E427" s="87">
        <v>17976.227</v>
      </c>
      <c r="F427" s="87">
        <f>H427-(D427+E427+G427)</f>
        <v>-19495.902000000002</v>
      </c>
      <c r="G427" s="87">
        <v>29527</v>
      </c>
      <c r="H427" s="87">
        <v>56813.739</v>
      </c>
      <c r="I427" s="87"/>
      <c r="J427" s="87">
        <v>14987</v>
      </c>
      <c r="K427" s="87">
        <v>14415</v>
      </c>
      <c r="L427" s="87">
        <f>N427-(J427+K427+M427)</f>
        <v>6884</v>
      </c>
      <c r="M427" s="87">
        <v>1235</v>
      </c>
      <c r="N427" s="87">
        <v>37521</v>
      </c>
      <c r="O427" s="95"/>
      <c r="P427" s="71">
        <f t="shared" si="61"/>
        <v>0.3395787592856721</v>
      </c>
    </row>
    <row r="428" spans="1:16" ht="12.75">
      <c r="A428" s="33" t="s">
        <v>45</v>
      </c>
      <c r="B428" s="34" t="s">
        <v>582</v>
      </c>
      <c r="C428" s="35" t="s">
        <v>583</v>
      </c>
      <c r="D428" s="88">
        <v>7426.959</v>
      </c>
      <c r="E428" s="87">
        <v>803.781</v>
      </c>
      <c r="F428" s="87">
        <f>H428-(D428+E428+G428)</f>
        <v>19916.262000000002</v>
      </c>
      <c r="G428" s="87">
        <v>750</v>
      </c>
      <c r="H428" s="87">
        <v>28897.002</v>
      </c>
      <c r="I428" s="87"/>
      <c r="J428" s="87">
        <v>647</v>
      </c>
      <c r="K428" s="87">
        <v>679</v>
      </c>
      <c r="L428" s="87">
        <f>N428-(J428+K428+M428)</f>
        <v>13301</v>
      </c>
      <c r="M428" s="87">
        <v>1485</v>
      </c>
      <c r="N428" s="87">
        <v>16112</v>
      </c>
      <c r="O428" s="95"/>
      <c r="P428" s="71">
        <f t="shared" si="61"/>
        <v>0.44243350919240687</v>
      </c>
    </row>
    <row r="429" spans="1:16" ht="12.75">
      <c r="A429" s="33"/>
      <c r="B429" s="34"/>
      <c r="C429" s="35"/>
      <c r="D429" s="88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95"/>
      <c r="P429" s="69"/>
    </row>
    <row r="430" spans="1:16" ht="15.75">
      <c r="A430" s="33">
        <f>COUNTIF(A389:A428,"A")+COUNTIF(A389:A428,"b")+COUNTIF(A389:A428,"c")</f>
        <v>30</v>
      </c>
      <c r="B430" s="30" t="s">
        <v>635</v>
      </c>
      <c r="C430" s="35"/>
      <c r="D430" s="88">
        <f>SUM(D425:D428,D415:D422,D408:D412,D400:D405,D392:D397,D389)</f>
        <v>1922496.7310000001</v>
      </c>
      <c r="E430" s="87">
        <f>SUM(E425:E428,E415:E422,E408:E412,E400:E405,E392:E397,E389)</f>
        <v>3077667.0270000002</v>
      </c>
      <c r="F430" s="87">
        <f>SUM(F425:F428,F415:F422,F408:F412,F400:F405,F392:F397,F389)</f>
        <v>2515855.3680000007</v>
      </c>
      <c r="G430" s="87">
        <f>SUM(G425:G428,G415:G422,G408:G412,G400:G405,G392:G397,G389)</f>
        <v>738773</v>
      </c>
      <c r="H430" s="87">
        <f>SUM(H425:H428,H415:H422,H408:H412,H400:H405,H392:H397,H389)</f>
        <v>8254792.126</v>
      </c>
      <c r="I430" s="87"/>
      <c r="J430" s="87">
        <f>SUM(J425:J428,J415:J422,J408:J412,J400:J405,J392:J397,J389)</f>
        <v>1623830</v>
      </c>
      <c r="K430" s="87">
        <f>SUM(K425:K428,K415:K422,K408:K412,K400:K405,K392:K397,K389)</f>
        <v>2544694</v>
      </c>
      <c r="L430" s="87">
        <f>SUM(L425:L428,L415:L422,L408:L412,L400:L405,L392:L397,L389)</f>
        <v>1292406</v>
      </c>
      <c r="M430" s="87">
        <f>SUM(M425:M428,M415:M422,M408:M412,M400:M405,M392:M397,M389)</f>
        <v>784675</v>
      </c>
      <c r="N430" s="87">
        <f>SUM(N425:N428,N415:N422,N408:N412,N400:N405,N392:N397,N389)</f>
        <v>6245605</v>
      </c>
      <c r="O430" s="95"/>
      <c r="P430" s="71">
        <f t="shared" si="61"/>
        <v>0.2433964532761149</v>
      </c>
    </row>
    <row r="431" spans="1:183" s="13" customFormat="1" ht="12.75">
      <c r="A431" s="38"/>
      <c r="B431" s="58"/>
      <c r="C431" s="40"/>
      <c r="D431" s="89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P431" s="70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</row>
    <row r="432" spans="1:16" ht="12.75">
      <c r="A432" s="47"/>
      <c r="D432" s="103">
        <f>D434-D433</f>
        <v>0</v>
      </c>
      <c r="E432" s="103">
        <f>E434-E433</f>
        <v>0</v>
      </c>
      <c r="F432" s="103"/>
      <c r="G432" s="103">
        <f>G434-G433</f>
        <v>0</v>
      </c>
      <c r="H432" s="103">
        <f>H434-H433</f>
        <v>0</v>
      </c>
      <c r="I432" s="91"/>
      <c r="J432" s="103">
        <f>J434-J433</f>
        <v>0</v>
      </c>
      <c r="K432" s="103">
        <f>K434-K433</f>
        <v>0</v>
      </c>
      <c r="L432" s="103"/>
      <c r="M432" s="103">
        <f>M434-M433</f>
        <v>0</v>
      </c>
      <c r="N432" s="103">
        <f>N434-N433</f>
        <v>0</v>
      </c>
      <c r="P432" s="112"/>
    </row>
    <row r="433" spans="4:16" ht="12.75">
      <c r="D433" s="104">
        <v>8790400.65</v>
      </c>
      <c r="E433" s="104">
        <v>18194002.796</v>
      </c>
      <c r="F433" s="104"/>
      <c r="G433" s="104">
        <v>4181821</v>
      </c>
      <c r="H433" s="104">
        <v>44079967.745</v>
      </c>
      <c r="I433" s="92"/>
      <c r="J433" s="104">
        <v>7313769</v>
      </c>
      <c r="K433" s="104">
        <v>14512289</v>
      </c>
      <c r="L433" s="104"/>
      <c r="M433" s="104">
        <v>4686882</v>
      </c>
      <c r="N433" s="104">
        <v>34719501</v>
      </c>
      <c r="O433" s="99"/>
      <c r="P433" s="113"/>
    </row>
    <row r="434" spans="2:16" ht="16.5">
      <c r="B434" s="59" t="s">
        <v>652</v>
      </c>
      <c r="C434" s="64"/>
      <c r="D434" s="101">
        <f>SUM(D435:D443)</f>
        <v>8790400.65</v>
      </c>
      <c r="E434" s="96">
        <f>SUM(E435:E443)</f>
        <v>18194002.796</v>
      </c>
      <c r="F434" s="96">
        <f>SUM(F435:F443)</f>
        <v>12913743.299000002</v>
      </c>
      <c r="G434" s="96">
        <f>SUM(G435:G443)</f>
        <v>4181821</v>
      </c>
      <c r="H434" s="96">
        <f>SUM(H435:H443)</f>
        <v>44079967.745000005</v>
      </c>
      <c r="I434" s="96"/>
      <c r="J434" s="96">
        <f>SUM(J435:J443)</f>
        <v>7313769</v>
      </c>
      <c r="K434" s="96">
        <f>SUM(K435:K443)</f>
        <v>14512289</v>
      </c>
      <c r="L434" s="96">
        <f>SUM(L435:L443)</f>
        <v>8243189</v>
      </c>
      <c r="M434" s="96">
        <f>SUM(M435:M443)</f>
        <v>4686882</v>
      </c>
      <c r="N434" s="96">
        <f>SUM(N435:N443)</f>
        <v>34719501</v>
      </c>
      <c r="O434" s="97"/>
      <c r="P434" s="98">
        <f>(H434-N434)/H434</f>
        <v>0.21235194179700287</v>
      </c>
    </row>
    <row r="435" spans="2:16" ht="12.75">
      <c r="B435" s="34" t="str">
        <f>B9</f>
        <v>Eastern Cape</v>
      </c>
      <c r="C435" s="65" t="s">
        <v>643</v>
      </c>
      <c r="D435" s="88">
        <v>1303936.824</v>
      </c>
      <c r="E435" s="87">
        <v>1062038.891</v>
      </c>
      <c r="F435" s="87">
        <f>F69</f>
        <v>693215.2959999997</v>
      </c>
      <c r="G435" s="87">
        <f>G69</f>
        <v>380613</v>
      </c>
      <c r="H435" s="87">
        <v>3439804.011</v>
      </c>
      <c r="I435" s="87"/>
      <c r="J435" s="87">
        <v>1316133</v>
      </c>
      <c r="K435" s="87">
        <v>1004351</v>
      </c>
      <c r="L435" s="87">
        <f>L69</f>
        <v>734428</v>
      </c>
      <c r="M435" s="87">
        <f>M69</f>
        <v>519128</v>
      </c>
      <c r="N435" s="87">
        <v>3559465</v>
      </c>
      <c r="O435" s="95"/>
      <c r="P435" s="71">
        <f t="shared" si="61"/>
        <v>-0.0347871531684193</v>
      </c>
    </row>
    <row r="436" spans="2:16" ht="12.75">
      <c r="B436" s="34" t="str">
        <f>B72</f>
        <v>Free State</v>
      </c>
      <c r="C436" s="65" t="s">
        <v>644</v>
      </c>
      <c r="D436" s="88">
        <v>262635.099</v>
      </c>
      <c r="E436" s="87">
        <v>739100.885</v>
      </c>
      <c r="F436" s="87">
        <f>F109</f>
        <v>651456.255</v>
      </c>
      <c r="G436" s="87">
        <f>G109</f>
        <v>256403</v>
      </c>
      <c r="H436" s="87">
        <v>1909595.239</v>
      </c>
      <c r="I436" s="87"/>
      <c r="J436" s="87">
        <v>187853</v>
      </c>
      <c r="K436" s="87">
        <v>652418</v>
      </c>
      <c r="L436" s="87">
        <f>L109</f>
        <v>528866</v>
      </c>
      <c r="M436" s="87">
        <f>M109</f>
        <v>235638</v>
      </c>
      <c r="N436" s="87">
        <v>1604775</v>
      </c>
      <c r="O436" s="95"/>
      <c r="P436" s="71">
        <f t="shared" si="61"/>
        <v>0.1596255755013432</v>
      </c>
    </row>
    <row r="437" spans="2:16" ht="12.75">
      <c r="B437" s="34" t="str">
        <f>B112</f>
        <v>Gauteng</v>
      </c>
      <c r="C437" s="65" t="s">
        <v>645</v>
      </c>
      <c r="D437" s="88">
        <v>2931727.175</v>
      </c>
      <c r="E437" s="87">
        <v>8414248.314</v>
      </c>
      <c r="F437" s="87">
        <f>F135</f>
        <v>3377799.018000001</v>
      </c>
      <c r="G437" s="87">
        <f>G135</f>
        <v>937289</v>
      </c>
      <c r="H437" s="87">
        <v>15661063.507</v>
      </c>
      <c r="I437" s="87"/>
      <c r="J437" s="87">
        <v>2203868</v>
      </c>
      <c r="K437" s="87">
        <v>6053259</v>
      </c>
      <c r="L437" s="87">
        <f>L135</f>
        <v>3001216</v>
      </c>
      <c r="M437" s="87">
        <f>M135</f>
        <v>1086677</v>
      </c>
      <c r="N437" s="87">
        <v>12345020</v>
      </c>
      <c r="O437" s="95"/>
      <c r="P437" s="71">
        <f t="shared" si="61"/>
        <v>0.21173807931484556</v>
      </c>
    </row>
    <row r="438" spans="2:16" ht="12.75">
      <c r="B438" s="34" t="str">
        <f>B138</f>
        <v>KwaZulu-Natal</v>
      </c>
      <c r="C438" s="65" t="s">
        <v>646</v>
      </c>
      <c r="D438" s="88">
        <v>1628219.135</v>
      </c>
      <c r="E438" s="87">
        <v>3125771.296</v>
      </c>
      <c r="F438" s="87">
        <f>F222</f>
        <v>2378874.0479999995</v>
      </c>
      <c r="G438" s="87">
        <f>G222</f>
        <v>985049</v>
      </c>
      <c r="H438" s="87">
        <v>8117913.479</v>
      </c>
      <c r="I438" s="87"/>
      <c r="J438" s="87">
        <v>1343150</v>
      </c>
      <c r="K438" s="87">
        <v>2666330</v>
      </c>
      <c r="L438" s="87">
        <f>L222</f>
        <v>1193762</v>
      </c>
      <c r="M438" s="87">
        <f>M222</f>
        <v>919882</v>
      </c>
      <c r="N438" s="87">
        <v>6155293</v>
      </c>
      <c r="O438" s="95"/>
      <c r="P438" s="71">
        <f t="shared" si="61"/>
        <v>0.24176415332302412</v>
      </c>
    </row>
    <row r="439" spans="2:16" ht="12.75">
      <c r="B439" s="34" t="str">
        <f>B225</f>
        <v>Limpopo</v>
      </c>
      <c r="C439" s="65" t="s">
        <v>647</v>
      </c>
      <c r="D439" s="88">
        <v>119402.939</v>
      </c>
      <c r="E439" s="87">
        <v>390868.268</v>
      </c>
      <c r="F439" s="87">
        <f>F267</f>
        <v>1678555.0130000003</v>
      </c>
      <c r="G439" s="87">
        <f>G267</f>
        <v>370796</v>
      </c>
      <c r="H439" s="87">
        <v>2559622.22</v>
      </c>
      <c r="I439" s="87"/>
      <c r="J439" s="87">
        <v>60968</v>
      </c>
      <c r="K439" s="87">
        <v>272125</v>
      </c>
      <c r="L439" s="87">
        <f>L267</f>
        <v>211302</v>
      </c>
      <c r="M439" s="87">
        <f>M267</f>
        <v>475539</v>
      </c>
      <c r="N439" s="87">
        <v>1019934</v>
      </c>
      <c r="O439" s="95"/>
      <c r="P439" s="71">
        <f t="shared" si="61"/>
        <v>0.601529478830669</v>
      </c>
    </row>
    <row r="440" spans="2:16" ht="12.75">
      <c r="B440" s="34" t="str">
        <f>B270</f>
        <v>Mpumalanga</v>
      </c>
      <c r="C440" s="65" t="s">
        <v>648</v>
      </c>
      <c r="D440" s="88">
        <v>175588.068</v>
      </c>
      <c r="E440" s="87">
        <v>388575.043</v>
      </c>
      <c r="F440" s="87">
        <f>F299</f>
        <v>639930.924</v>
      </c>
      <c r="G440" s="87">
        <f>G299</f>
        <v>237614</v>
      </c>
      <c r="H440" s="87">
        <v>1441708.035</v>
      </c>
      <c r="I440" s="87"/>
      <c r="J440" s="87">
        <v>176582</v>
      </c>
      <c r="K440" s="87">
        <v>457239</v>
      </c>
      <c r="L440" s="87">
        <f>L299</f>
        <v>245591</v>
      </c>
      <c r="M440" s="87">
        <f>M299</f>
        <v>425514</v>
      </c>
      <c r="N440" s="87">
        <v>1280664</v>
      </c>
      <c r="O440" s="95"/>
      <c r="P440" s="71">
        <f t="shared" si="61"/>
        <v>0.11170363977336085</v>
      </c>
    </row>
    <row r="441" spans="2:16" ht="12.75">
      <c r="B441" s="34" t="str">
        <f>B302</f>
        <v>Northern Cape</v>
      </c>
      <c r="C441" s="65" t="s">
        <v>649</v>
      </c>
      <c r="D441" s="88">
        <v>254421.207</v>
      </c>
      <c r="E441" s="87">
        <v>140045.09</v>
      </c>
      <c r="F441" s="87">
        <f>F346</f>
        <v>247975.03900000002</v>
      </c>
      <c r="G441" s="87">
        <f>G346</f>
        <v>69354</v>
      </c>
      <c r="H441" s="87">
        <v>711795.336</v>
      </c>
      <c r="I441" s="87"/>
      <c r="J441" s="87">
        <v>214082</v>
      </c>
      <c r="K441" s="87">
        <v>215708</v>
      </c>
      <c r="L441" s="87">
        <f>L346</f>
        <v>240277</v>
      </c>
      <c r="M441" s="87">
        <f>M346</f>
        <v>51742</v>
      </c>
      <c r="N441" s="87">
        <v>718104</v>
      </c>
      <c r="O441" s="95"/>
      <c r="P441" s="71">
        <f t="shared" si="61"/>
        <v>-0.008863030819297178</v>
      </c>
    </row>
    <row r="442" spans="2:16" ht="12.75">
      <c r="B442" s="34" t="str">
        <f>B349</f>
        <v>North West</v>
      </c>
      <c r="C442" s="65" t="s">
        <v>650</v>
      </c>
      <c r="D442" s="88">
        <v>191973.472</v>
      </c>
      <c r="E442" s="87">
        <v>855687.982</v>
      </c>
      <c r="F442" s="87">
        <f>F384</f>
        <v>730082.338</v>
      </c>
      <c r="G442" s="87">
        <f>G384</f>
        <v>205930</v>
      </c>
      <c r="H442" s="87">
        <v>1983673.792</v>
      </c>
      <c r="I442" s="87"/>
      <c r="J442" s="87">
        <v>187303</v>
      </c>
      <c r="K442" s="87">
        <v>646165</v>
      </c>
      <c r="L442" s="87">
        <f>L384</f>
        <v>795341</v>
      </c>
      <c r="M442" s="87">
        <f>M384</f>
        <v>188087</v>
      </c>
      <c r="N442" s="87">
        <v>1790641</v>
      </c>
      <c r="O442" s="95"/>
      <c r="P442" s="71">
        <f t="shared" si="61"/>
        <v>0.09731075380361728</v>
      </c>
    </row>
    <row r="443" spans="2:16" ht="12.75">
      <c r="B443" s="34" t="str">
        <f>B387</f>
        <v>Western Cape</v>
      </c>
      <c r="C443" s="35" t="s">
        <v>651</v>
      </c>
      <c r="D443" s="88">
        <v>1922496.731</v>
      </c>
      <c r="E443" s="87">
        <v>3077667.027</v>
      </c>
      <c r="F443" s="87">
        <f>F430</f>
        <v>2515855.3680000007</v>
      </c>
      <c r="G443" s="87">
        <f>G430</f>
        <v>738773</v>
      </c>
      <c r="H443" s="87">
        <v>8254792.126</v>
      </c>
      <c r="I443" s="87"/>
      <c r="J443" s="87">
        <v>1623830</v>
      </c>
      <c r="K443" s="87">
        <v>2544694</v>
      </c>
      <c r="L443" s="87">
        <f>L430</f>
        <v>1292406</v>
      </c>
      <c r="M443" s="87">
        <f>M430</f>
        <v>784675</v>
      </c>
      <c r="N443" s="87">
        <v>6245605</v>
      </c>
      <c r="O443" s="95"/>
      <c r="P443" s="71">
        <f t="shared" si="61"/>
        <v>0.2433964532761149</v>
      </c>
    </row>
    <row r="444" spans="2:16" ht="12.75">
      <c r="B444" s="63"/>
      <c r="C444" s="60"/>
      <c r="D444" s="68"/>
      <c r="E444" s="61"/>
      <c r="F444" s="61"/>
      <c r="G444" s="61"/>
      <c r="H444" s="62"/>
      <c r="I444" s="13"/>
      <c r="J444" s="68"/>
      <c r="K444" s="61"/>
      <c r="L444" s="61"/>
      <c r="M444" s="61"/>
      <c r="N444" s="62"/>
      <c r="O444" s="99"/>
      <c r="P444" s="70"/>
    </row>
    <row r="445" ht="12.75">
      <c r="B445" s="11" t="s">
        <v>658</v>
      </c>
    </row>
    <row r="446" ht="12.75">
      <c r="B446" s="11" t="s">
        <v>680</v>
      </c>
    </row>
    <row r="447" spans="2:17" ht="12.75">
      <c r="B447" s="11" t="s">
        <v>678</v>
      </c>
      <c r="Q447" s="47">
        <f>COUNTIF(Q11:Q444,Q29)</f>
        <v>12</v>
      </c>
    </row>
  </sheetData>
  <sheetProtection password="F954" sheet="1" objects="1" scenarios="1"/>
  <mergeCells count="11">
    <mergeCell ref="A4:B6"/>
    <mergeCell ref="C4:C6"/>
    <mergeCell ref="P4:P6"/>
    <mergeCell ref="M5:M6"/>
    <mergeCell ref="N5:N6"/>
    <mergeCell ref="D4:H4"/>
    <mergeCell ref="J4:N4"/>
    <mergeCell ref="D5:F5"/>
    <mergeCell ref="G5:G6"/>
    <mergeCell ref="H5:H6"/>
    <mergeCell ref="J5:L5"/>
  </mergeCells>
  <conditionalFormatting sqref="G433">
    <cfRule type="cellIs" priority="1" dxfId="0" operator="notEqual" stopIfTrue="1">
      <formula>$G$434</formula>
    </cfRule>
  </conditionalFormatting>
  <conditionalFormatting sqref="M433">
    <cfRule type="cellIs" priority="2" dxfId="0" operator="notEqual" stopIfTrue="1">
      <formula>$M$434</formula>
    </cfRule>
  </conditionalFormatting>
  <conditionalFormatting sqref="H433">
    <cfRule type="cellIs" priority="3" dxfId="0" operator="notEqual" stopIfTrue="1">
      <formula>$H$434</formula>
    </cfRule>
  </conditionalFormatting>
  <conditionalFormatting sqref="J433">
    <cfRule type="cellIs" priority="4" dxfId="0" operator="notEqual" stopIfTrue="1">
      <formula>$J$434</formula>
    </cfRule>
  </conditionalFormatting>
  <conditionalFormatting sqref="K433">
    <cfRule type="cellIs" priority="5" dxfId="0" operator="notEqual" stopIfTrue="1">
      <formula>$K$434</formula>
    </cfRule>
  </conditionalFormatting>
  <conditionalFormatting sqref="N433">
    <cfRule type="cellIs" priority="6" dxfId="0" operator="notEqual" stopIfTrue="1">
      <formula>$N$434</formula>
    </cfRule>
  </conditionalFormatting>
  <conditionalFormatting sqref="D433">
    <cfRule type="cellIs" priority="7" dxfId="1" operator="notEqual" stopIfTrue="1">
      <formula>$D$434</formula>
    </cfRule>
  </conditionalFormatting>
  <conditionalFormatting sqref="E433">
    <cfRule type="cellIs" priority="8" dxfId="0" operator="notEqual" stopIfTrue="1">
      <formula>$E$433</formula>
    </cfRule>
  </conditionalFormatting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scale="52" r:id="rId1"/>
  <rowBreaks count="7" manualBreakCount="7">
    <brk id="70" max="15" man="1"/>
    <brk id="136" max="15" man="1"/>
    <brk id="206" max="15" man="1"/>
    <brk id="268" max="15" man="1"/>
    <brk id="300" max="15" man="1"/>
    <brk id="347" max="255" man="1"/>
    <brk id="38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="75" zoomScaleNormal="85" zoomScaleSheetLayoutView="75" workbookViewId="0" topLeftCell="B1">
      <selection activeCell="J4" sqref="D4:N4"/>
    </sheetView>
  </sheetViews>
  <sheetFormatPr defaultColWidth="9.140625" defaultRowHeight="12.75"/>
  <cols>
    <col min="1" max="1" width="2.140625" style="73" hidden="1" customWidth="1"/>
    <col min="2" max="2" width="36.7109375" style="73" customWidth="1"/>
    <col min="3" max="3" width="18.7109375" style="73" customWidth="1"/>
    <col min="4" max="8" width="13.7109375" style="73" customWidth="1"/>
    <col min="9" max="9" width="13.7109375" style="73" hidden="1" customWidth="1"/>
    <col min="10" max="14" width="13.7109375" style="73" customWidth="1"/>
    <col min="15" max="16384" width="9.140625" style="73" customWidth="1"/>
  </cols>
  <sheetData>
    <row r="1" spans="1:14" ht="12.75">
      <c r="A1" s="9"/>
      <c r="B1" s="10"/>
      <c r="C1" s="11"/>
      <c r="D1" s="12"/>
      <c r="E1" s="12"/>
      <c r="F1" s="12"/>
      <c r="G1" s="9"/>
      <c r="H1" s="9"/>
      <c r="I1" s="9"/>
      <c r="J1" s="9"/>
      <c r="K1" s="9"/>
      <c r="L1" s="9"/>
      <c r="M1" s="9"/>
      <c r="N1" s="9"/>
    </row>
    <row r="2" spans="1:14" ht="12.75">
      <c r="A2" s="9"/>
      <c r="B2" s="74" t="s">
        <v>663</v>
      </c>
      <c r="C2" s="11"/>
      <c r="D2" s="12"/>
      <c r="E2" s="12"/>
      <c r="F2" s="12"/>
      <c r="G2" s="9"/>
      <c r="H2" s="9"/>
      <c r="I2" s="9"/>
      <c r="J2" s="9"/>
      <c r="K2" s="9"/>
      <c r="L2" s="9"/>
      <c r="M2" s="9"/>
      <c r="N2" s="9"/>
    </row>
    <row r="3" spans="1:14" ht="12.75">
      <c r="A3" s="9"/>
      <c r="B3" s="74"/>
      <c r="C3" s="11"/>
      <c r="D3" s="12"/>
      <c r="E3" s="12"/>
      <c r="F3" s="12"/>
      <c r="G3" s="9"/>
      <c r="H3" s="9"/>
      <c r="I3" s="9"/>
      <c r="J3" s="9"/>
      <c r="K3" s="9"/>
      <c r="L3" s="9"/>
      <c r="M3" s="9"/>
      <c r="N3" s="9"/>
    </row>
    <row r="4" spans="1:14" ht="12.75">
      <c r="A4" s="13"/>
      <c r="B4" s="14"/>
      <c r="C4" s="15"/>
      <c r="D4" s="125" t="s">
        <v>679</v>
      </c>
      <c r="E4" s="126"/>
      <c r="F4" s="126"/>
      <c r="G4" s="126"/>
      <c r="H4" s="127"/>
      <c r="I4" s="100"/>
      <c r="J4" s="125" t="s">
        <v>653</v>
      </c>
      <c r="K4" s="126"/>
      <c r="L4" s="126"/>
      <c r="M4" s="126"/>
      <c r="N4" s="127"/>
    </row>
    <row r="5" spans="1:14" ht="12.75">
      <c r="A5" s="16"/>
      <c r="B5" s="106"/>
      <c r="C5" s="17"/>
      <c r="D5" s="128" t="s">
        <v>634</v>
      </c>
      <c r="E5" s="129"/>
      <c r="F5" s="129"/>
      <c r="G5" s="121" t="s">
        <v>661</v>
      </c>
      <c r="H5" s="123" t="s">
        <v>631</v>
      </c>
      <c r="I5" s="9"/>
      <c r="J5" s="128" t="s">
        <v>634</v>
      </c>
      <c r="K5" s="129"/>
      <c r="L5" s="129"/>
      <c r="M5" s="121" t="s">
        <v>662</v>
      </c>
      <c r="N5" s="123" t="s">
        <v>631</v>
      </c>
    </row>
    <row r="6" spans="1:14" ht="25.5">
      <c r="A6" s="18"/>
      <c r="B6" s="107"/>
      <c r="C6" s="19" t="s">
        <v>20</v>
      </c>
      <c r="D6" s="20" t="s">
        <v>17</v>
      </c>
      <c r="E6" s="22" t="s">
        <v>629</v>
      </c>
      <c r="F6" s="22" t="s">
        <v>630</v>
      </c>
      <c r="G6" s="122"/>
      <c r="H6" s="124"/>
      <c r="I6" s="9"/>
      <c r="J6" s="20" t="s">
        <v>17</v>
      </c>
      <c r="K6" s="22" t="s">
        <v>629</v>
      </c>
      <c r="L6" s="22" t="s">
        <v>630</v>
      </c>
      <c r="M6" s="122"/>
      <c r="N6" s="124"/>
    </row>
    <row r="7" spans="1:14" ht="12.75">
      <c r="A7" s="18"/>
      <c r="B7" s="111"/>
      <c r="C7" s="19"/>
      <c r="D7" s="20" t="s">
        <v>632</v>
      </c>
      <c r="E7" s="22" t="s">
        <v>632</v>
      </c>
      <c r="F7" s="22" t="s">
        <v>632</v>
      </c>
      <c r="G7" s="20" t="s">
        <v>632</v>
      </c>
      <c r="H7" s="23" t="s">
        <v>632</v>
      </c>
      <c r="I7" s="9"/>
      <c r="J7" s="20" t="s">
        <v>632</v>
      </c>
      <c r="K7" s="22" t="s">
        <v>632</v>
      </c>
      <c r="L7" s="22" t="s">
        <v>632</v>
      </c>
      <c r="M7" s="20" t="s">
        <v>632</v>
      </c>
      <c r="N7" s="23" t="s">
        <v>632</v>
      </c>
    </row>
    <row r="8" spans="1:14" ht="12.75">
      <c r="A8" s="108"/>
      <c r="B8" s="75"/>
      <c r="C8" s="76"/>
      <c r="D8" s="78"/>
      <c r="E8" s="77"/>
      <c r="F8" s="77"/>
      <c r="G8" s="77"/>
      <c r="H8" s="77"/>
      <c r="I8" s="9"/>
      <c r="J8" s="78"/>
      <c r="K8" s="77"/>
      <c r="L8" s="77"/>
      <c r="M8" s="77"/>
      <c r="N8" s="77"/>
    </row>
    <row r="9" spans="1:14" ht="12.75">
      <c r="A9" s="109"/>
      <c r="B9" s="79" t="s">
        <v>664</v>
      </c>
      <c r="C9" s="80"/>
      <c r="D9" s="82"/>
      <c r="E9" s="81" t="s">
        <v>22</v>
      </c>
      <c r="F9" s="81"/>
      <c r="G9" s="81"/>
      <c r="H9" s="82" t="s">
        <v>22</v>
      </c>
      <c r="I9" s="9"/>
      <c r="J9" s="82"/>
      <c r="K9" s="81" t="s">
        <v>22</v>
      </c>
      <c r="L9" s="81"/>
      <c r="M9" s="81"/>
      <c r="N9" s="82" t="s">
        <v>22</v>
      </c>
    </row>
    <row r="10" spans="1:14" ht="12.75">
      <c r="A10" s="109"/>
      <c r="B10" s="79"/>
      <c r="C10" s="80"/>
      <c r="D10" s="84"/>
      <c r="E10" s="83"/>
      <c r="F10" s="83"/>
      <c r="G10" s="83"/>
      <c r="H10" s="82"/>
      <c r="I10" s="9"/>
      <c r="J10" s="84"/>
      <c r="K10" s="83"/>
      <c r="L10" s="83"/>
      <c r="M10" s="83"/>
      <c r="N10" s="82"/>
    </row>
    <row r="11" spans="1:14" ht="12.75">
      <c r="A11" s="109" t="s">
        <v>23</v>
      </c>
      <c r="B11" s="34" t="str">
        <f>'Section 71 - Revenue'!B11</f>
        <v>Nelson Mandela</v>
      </c>
      <c r="C11" s="35" t="str">
        <f>'Section 71 - Revenue'!C11</f>
        <v>EC000</v>
      </c>
      <c r="D11" s="88">
        <f>'Section 71 - Revenue'!D11</f>
        <v>759862.962</v>
      </c>
      <c r="E11" s="88">
        <f>'Section 71 - Revenue'!E11</f>
        <v>513150.547</v>
      </c>
      <c r="F11" s="88">
        <f>'Section 71 - Revenue'!F11</f>
        <v>128983.69099999988</v>
      </c>
      <c r="G11" s="88">
        <f>'Section 71 - Revenue'!G11</f>
        <v>118802</v>
      </c>
      <c r="H11" s="88">
        <f>'Section 71 - Revenue'!H11</f>
        <v>1520799.2</v>
      </c>
      <c r="I11" s="88">
        <f>'Section 71 - Revenue'!I11</f>
        <v>0</v>
      </c>
      <c r="J11" s="88">
        <f>'Section 71 - Revenue'!J11</f>
        <v>720492</v>
      </c>
      <c r="K11" s="88">
        <f>'Section 71 - Revenue'!K11</f>
        <v>448055</v>
      </c>
      <c r="L11" s="88">
        <f>'Section 71 - Revenue'!L11</f>
        <v>-147691</v>
      </c>
      <c r="M11" s="88">
        <f>'Section 71 - Revenue'!M11</f>
        <v>420072</v>
      </c>
      <c r="N11" s="88">
        <f>'Section 71 - Revenue'!N11</f>
        <v>1440928</v>
      </c>
    </row>
    <row r="12" spans="1:14" ht="12.75">
      <c r="A12" s="109" t="s">
        <v>23</v>
      </c>
      <c r="B12" s="34" t="str">
        <f>'Section 71 - Revenue'!B114</f>
        <v>Ekurhuleni</v>
      </c>
      <c r="C12" s="35" t="str">
        <f>'Section 71 - Revenue'!C114</f>
        <v>GT000</v>
      </c>
      <c r="D12" s="88">
        <f>'Section 71 - Revenue'!D114</f>
        <v>690300.652</v>
      </c>
      <c r="E12" s="88">
        <f>'Section 71 - Revenue'!E114</f>
        <v>2267378.78</v>
      </c>
      <c r="F12" s="88">
        <f>'Section 71 - Revenue'!F114</f>
        <v>1009358.4550000001</v>
      </c>
      <c r="G12" s="88">
        <f>'Section 71 - Revenue'!G114</f>
        <v>18572</v>
      </c>
      <c r="H12" s="88">
        <f>'Section 71 - Revenue'!H114</f>
        <v>3985609.887</v>
      </c>
      <c r="I12" s="88">
        <f>'Section 71 - Revenue'!I114</f>
        <v>0</v>
      </c>
      <c r="J12" s="88">
        <f>'Section 71 - Revenue'!J114</f>
        <v>607502</v>
      </c>
      <c r="K12" s="88">
        <f>'Section 71 - Revenue'!K114</f>
        <v>1653081</v>
      </c>
      <c r="L12" s="88">
        <f>'Section 71 - Revenue'!L114</f>
        <v>854685</v>
      </c>
      <c r="M12" s="88">
        <f>'Section 71 - Revenue'!M114</f>
        <v>750</v>
      </c>
      <c r="N12" s="88">
        <f>'Section 71 - Revenue'!N114</f>
        <v>3116018</v>
      </c>
    </row>
    <row r="13" spans="1:14" ht="12.75">
      <c r="A13" s="109" t="s">
        <v>23</v>
      </c>
      <c r="B13" s="34" t="str">
        <f>'Section 71 - Revenue'!B115</f>
        <v>City of Johannesburg</v>
      </c>
      <c r="C13" s="35" t="str">
        <f>'Section 71 - Revenue'!C115</f>
        <v>GT001</v>
      </c>
      <c r="D13" s="88">
        <f>'Section 71 - Revenue'!D115</f>
        <v>1127505.223</v>
      </c>
      <c r="E13" s="88">
        <f>'Section 71 - Revenue'!E115</f>
        <v>3350251.184</v>
      </c>
      <c r="F13" s="88">
        <f>'Section 71 - Revenue'!F115</f>
        <v>1072253.7760000005</v>
      </c>
      <c r="G13" s="88">
        <f>'Section 71 - Revenue'!G115</f>
        <v>845253</v>
      </c>
      <c r="H13" s="88">
        <f>'Section 71 - Revenue'!H115</f>
        <v>6395263.183</v>
      </c>
      <c r="I13" s="88">
        <f>'Section 71 - Revenue'!I115</f>
        <v>0</v>
      </c>
      <c r="J13" s="88">
        <f>'Section 71 - Revenue'!J115</f>
        <v>1049746</v>
      </c>
      <c r="K13" s="88">
        <f>'Section 71 - Revenue'!K115</f>
        <v>2530985</v>
      </c>
      <c r="L13" s="88">
        <f>'Section 71 - Revenue'!L115</f>
        <v>1047289</v>
      </c>
      <c r="M13" s="88">
        <f>'Section 71 - Revenue'!M115</f>
        <v>935842</v>
      </c>
      <c r="N13" s="88">
        <f>'Section 71 - Revenue'!N115</f>
        <v>5563862</v>
      </c>
    </row>
    <row r="14" spans="1:14" ht="12.75">
      <c r="A14" s="109" t="s">
        <v>23</v>
      </c>
      <c r="B14" s="34" t="str">
        <f>'Section 71 - Revenue'!B116</f>
        <v>City of Tshwane</v>
      </c>
      <c r="C14" s="35" t="str">
        <f>'Section 71 - Revenue'!C116</f>
        <v>GT002</v>
      </c>
      <c r="D14" s="88">
        <f>'Section 71 - Revenue'!D116</f>
        <v>818609.941</v>
      </c>
      <c r="E14" s="88">
        <f>'Section 71 - Revenue'!E116</f>
        <v>1889029.043</v>
      </c>
      <c r="F14" s="88">
        <f>'Section 71 - Revenue'!F116</f>
        <v>748542.111</v>
      </c>
      <c r="G14" s="88">
        <f>'Section 71 - Revenue'!G116</f>
        <v>52505</v>
      </c>
      <c r="H14" s="88">
        <f>'Section 71 - Revenue'!H116</f>
        <v>3508686.095</v>
      </c>
      <c r="I14" s="88">
        <f>'Section 71 - Revenue'!I116</f>
        <v>0</v>
      </c>
      <c r="J14" s="88">
        <f>'Section 71 - Revenue'!J116</f>
        <v>363852</v>
      </c>
      <c r="K14" s="88">
        <f>'Section 71 - Revenue'!K116</f>
        <v>1168927</v>
      </c>
      <c r="L14" s="88">
        <f>'Section 71 - Revenue'!L116</f>
        <v>674493</v>
      </c>
      <c r="M14" s="88">
        <f>'Section 71 - Revenue'!M116</f>
        <v>137830</v>
      </c>
      <c r="N14" s="88">
        <f>'Section 71 - Revenue'!N116</f>
        <v>2345102</v>
      </c>
    </row>
    <row r="15" spans="1:14" ht="12.75">
      <c r="A15" s="109" t="s">
        <v>23</v>
      </c>
      <c r="B15" s="34" t="str">
        <f>'Section 71 - Revenue'!B140</f>
        <v>eThekwini</v>
      </c>
      <c r="C15" s="35" t="str">
        <f>'Section 71 - Revenue'!C140</f>
        <v>KZ000</v>
      </c>
      <c r="D15" s="88">
        <f>'Section 71 - Revenue'!D140</f>
        <v>966499.541</v>
      </c>
      <c r="E15" s="88">
        <f>'Section 71 - Revenue'!E140</f>
        <v>2080815.004</v>
      </c>
      <c r="F15" s="88">
        <f>'Section 71 - Revenue'!F140</f>
        <v>765911.3159999996</v>
      </c>
      <c r="G15" s="88">
        <f>'Section 71 - Revenue'!G140</f>
        <v>862336</v>
      </c>
      <c r="H15" s="88">
        <f>'Section 71 - Revenue'!H140</f>
        <v>4675561.861</v>
      </c>
      <c r="I15" s="88">
        <f>'Section 71 - Revenue'!I140</f>
        <v>0</v>
      </c>
      <c r="J15" s="88">
        <f>'Section 71 - Revenue'!J140</f>
        <v>652169</v>
      </c>
      <c r="K15" s="88">
        <f>'Section 71 - Revenue'!K140</f>
        <v>1772904</v>
      </c>
      <c r="L15" s="88">
        <f>'Section 71 - Revenue'!L140</f>
        <v>130693</v>
      </c>
      <c r="M15" s="88">
        <f>'Section 71 - Revenue'!M140</f>
        <v>823527</v>
      </c>
      <c r="N15" s="88">
        <f>'Section 71 - Revenue'!N140</f>
        <v>3379293</v>
      </c>
    </row>
    <row r="16" spans="1:14" ht="12.75">
      <c r="A16" s="109" t="s">
        <v>23</v>
      </c>
      <c r="B16" s="34" t="str">
        <f>'Section 71 - Revenue'!B389</f>
        <v>City of Cape Town</v>
      </c>
      <c r="C16" s="35" t="str">
        <f>'Section 71 - Revenue'!C389</f>
        <v>WC000</v>
      </c>
      <c r="D16" s="88">
        <f>'Section 71 - Revenue'!D389</f>
        <v>1048184.281</v>
      </c>
      <c r="E16" s="88">
        <f>'Section 71 - Revenue'!E389</f>
        <v>2059834.11</v>
      </c>
      <c r="F16" s="88">
        <f>'Section 71 - Revenue'!F389</f>
        <v>1969773.7990000006</v>
      </c>
      <c r="G16" s="88">
        <f>'Section 71 - Revenue'!G389</f>
        <v>645525</v>
      </c>
      <c r="H16" s="88">
        <f>'Section 71 - Revenue'!H389</f>
        <v>5723317.19</v>
      </c>
      <c r="I16" s="88">
        <f>'Section 71 - Revenue'!I389</f>
        <v>0</v>
      </c>
      <c r="J16" s="88">
        <f>'Section 71 - Revenue'!J389</f>
        <v>767085</v>
      </c>
      <c r="K16" s="88">
        <f>'Section 71 - Revenue'!K389</f>
        <v>1575916</v>
      </c>
      <c r="L16" s="88">
        <f>'Section 71 - Revenue'!L389</f>
        <v>779690</v>
      </c>
      <c r="M16" s="88">
        <f>'Section 71 - Revenue'!M389</f>
        <v>746350</v>
      </c>
      <c r="N16" s="88">
        <f>'Section 71 - Revenue'!N389</f>
        <v>3869041</v>
      </c>
    </row>
    <row r="17" spans="1:14" ht="12.75">
      <c r="A17" s="109"/>
      <c r="B17" s="34"/>
      <c r="C17" s="35"/>
      <c r="D17" s="57"/>
      <c r="E17" s="56"/>
      <c r="F17" s="55"/>
      <c r="G17" s="56"/>
      <c r="H17" s="57"/>
      <c r="I17" s="9"/>
      <c r="J17" s="57"/>
      <c r="K17" s="56"/>
      <c r="L17" s="55"/>
      <c r="M17" s="56"/>
      <c r="N17" s="57"/>
    </row>
    <row r="18" spans="1:14" ht="12.75">
      <c r="A18" s="110"/>
      <c r="B18" s="85" t="s">
        <v>665</v>
      </c>
      <c r="C18" s="86"/>
      <c r="D18" s="105">
        <f>SUM(D11:D17)</f>
        <v>5410962.6</v>
      </c>
      <c r="E18" s="105">
        <f aca="true" t="shared" si="0" ref="E18:N18">SUM(E11:E17)</f>
        <v>12160458.668</v>
      </c>
      <c r="F18" s="105">
        <f t="shared" si="0"/>
        <v>5694823.148</v>
      </c>
      <c r="G18" s="105">
        <f t="shared" si="0"/>
        <v>2542993</v>
      </c>
      <c r="H18" s="105">
        <f t="shared" si="0"/>
        <v>25809237.416</v>
      </c>
      <c r="I18" s="105">
        <f t="shared" si="0"/>
        <v>0</v>
      </c>
      <c r="J18" s="105">
        <f t="shared" si="0"/>
        <v>4160846</v>
      </c>
      <c r="K18" s="105">
        <f t="shared" si="0"/>
        <v>9149868</v>
      </c>
      <c r="L18" s="105">
        <f t="shared" si="0"/>
        <v>3339159</v>
      </c>
      <c r="M18" s="105">
        <f t="shared" si="0"/>
        <v>3064371</v>
      </c>
      <c r="N18" s="105">
        <f t="shared" si="0"/>
        <v>19714244</v>
      </c>
    </row>
    <row r="19" ht="12.75">
      <c r="B19" s="11" t="s">
        <v>658</v>
      </c>
    </row>
    <row r="20" ht="12.75">
      <c r="B20" s="11" t="s">
        <v>680</v>
      </c>
    </row>
  </sheetData>
  <sheetProtection password="F954" sheet="1" objects="1" scenarios="1"/>
  <mergeCells count="8">
    <mergeCell ref="D4:H4"/>
    <mergeCell ref="J4:N4"/>
    <mergeCell ref="D5:F5"/>
    <mergeCell ref="G5:G6"/>
    <mergeCell ref="H5:H6"/>
    <mergeCell ref="J5:L5"/>
    <mergeCell ref="M5:M6"/>
    <mergeCell ref="N5:N6"/>
  </mergeCells>
  <conditionalFormatting sqref="L17 F1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b030104</dc:creator>
  <cp:keywords/>
  <dc:description/>
  <cp:lastModifiedBy>Kopraal</cp:lastModifiedBy>
  <cp:lastPrinted>2009-11-25T11:08:34Z</cp:lastPrinted>
  <dcterms:created xsi:type="dcterms:W3CDTF">2009-05-21T09:37:51Z</dcterms:created>
  <dcterms:modified xsi:type="dcterms:W3CDTF">2009-11-27T14:43:13Z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