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15330" windowHeight="4110" firstSheet="1" activeTab="1"/>
  </bookViews>
  <sheets>
    <sheet name="Sheet1" sheetId="1" state="veryHidden" r:id="rId1"/>
    <sheet name="Section 71 - Revenue" sheetId="2" r:id="rId2"/>
    <sheet name="Summary - Metro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c_budget_r000">'[1]Sheet1'!$B$5:$F$287</definedName>
    <definedName name="_xlnm.Print_Area" localSheetId="2">'Summary - Metros'!$A$1:$W$50</definedName>
    <definedName name="_xlnm.Print_Titles" localSheetId="1">'Section 71 - Revenue'!$1:$5</definedName>
  </definedNames>
  <calcPr fullCalcOnLoad="1"/>
</workbook>
</file>

<file path=xl/sharedStrings.xml><?xml version="1.0" encoding="utf-8"?>
<sst xmlns="http://schemas.openxmlformats.org/spreadsheetml/2006/main" count="1112" uniqueCount="684">
  <si>
    <t>Tariff increases 2009/10 Medium Term Revenue &amp; Expenditure Framework</t>
  </si>
  <si>
    <t>City of Johannesburg</t>
  </si>
  <si>
    <t>Cape Town</t>
  </si>
  <si>
    <t>eThekwini</t>
  </si>
  <si>
    <t>City of Tshwane</t>
  </si>
  <si>
    <t>Ekurhuleni Metro</t>
  </si>
  <si>
    <t xml:space="preserve">Nelson Mandela Bay </t>
  </si>
  <si>
    <t>2009/2010</t>
  </si>
  <si>
    <t>Electricity</t>
  </si>
  <si>
    <t>Water</t>
  </si>
  <si>
    <t>Sanitation</t>
  </si>
  <si>
    <t>Refuse</t>
  </si>
  <si>
    <t>new tariff</t>
  </si>
  <si>
    <t>New roll</t>
  </si>
  <si>
    <t xml:space="preserve">% INCREASE </t>
  </si>
  <si>
    <t>2010/2011</t>
  </si>
  <si>
    <t>2011/2012</t>
  </si>
  <si>
    <t>Property Rates</t>
  </si>
  <si>
    <t>adopted budget</t>
  </si>
  <si>
    <t>tabled budget</t>
  </si>
  <si>
    <t xml:space="preserve">
Code</t>
  </si>
  <si>
    <t>Eastern Cape</t>
  </si>
  <si>
    <t xml:space="preserve"> </t>
  </si>
  <si>
    <t>A</t>
  </si>
  <si>
    <t>Nelson Mandela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</si>
  <si>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</si>
  <si>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</si>
  <si>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</si>
  <si>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</si>
  <si>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</si>
  <si>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</si>
  <si>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</si>
  <si>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</si>
  <si>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</si>
  <si>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</si>
  <si>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</si>
  <si>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</si>
  <si>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</si>
  <si>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</si>
  <si>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</si>
  <si>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</si>
  <si>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</si>
  <si>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Koukamma</t>
  </si>
  <si>
    <t>EC109</t>
  </si>
  <si>
    <t>C</t>
  </si>
  <si>
    <t>Cacadu District Municipality</t>
  </si>
  <si>
    <t>DC10</t>
  </si>
  <si>
    <t>Mbhashe</t>
  </si>
  <si>
    <t>EC121</t>
  </si>
  <si>
    <t>Mnquma</t>
  </si>
  <si>
    <t>EC122</t>
  </si>
  <si>
    <t>Great Kei</t>
  </si>
  <si>
    <t>EC123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</si>
  <si>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</si>
  <si>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</si>
  <si>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</si>
  <si>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</si>
  <si>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</si>
  <si>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</si>
  <si>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</si>
  <si>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</si>
  <si>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</si>
  <si>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Amatole District Municipality</t>
  </si>
  <si>
    <t>DC12</t>
  </si>
  <si>
    <t>Inxuba Yethemba</t>
  </si>
  <si>
    <t>EC131</t>
  </si>
  <si>
    <t>EC132</t>
  </si>
  <si>
    <t>Inkwanca</t>
  </si>
  <si>
    <t>EC133</t>
  </si>
  <si>
    <t>Lukhanji</t>
  </si>
  <si>
    <t>EC134</t>
  </si>
  <si>
    <t>Intsika Yethu</t>
  </si>
  <si>
    <t>EC135</t>
  </si>
  <si>
    <t>Emalahleni</t>
  </si>
  <si>
    <t>EC136</t>
  </si>
  <si>
    <t>Engcobo</t>
  </si>
  <si>
    <t>EC137</t>
  </si>
  <si>
    <t>Sakhisizwe</t>
  </si>
  <si>
    <t>EC138</t>
  </si>
  <si>
    <t>DC13</t>
  </si>
  <si>
    <t>Elundini</t>
  </si>
  <si>
    <t>EC141</t>
  </si>
  <si>
    <t>Senqu</t>
  </si>
  <si>
    <t>EC142</t>
  </si>
  <si>
    <t>EC143</t>
  </si>
  <si>
    <t>Gariep</t>
  </si>
  <si>
    <t>EC144</t>
  </si>
  <si>
    <t>Ukhahlamba District Municipality</t>
  </si>
  <si>
    <t>DC14</t>
  </si>
  <si>
    <t>Mbizana</t>
  </si>
  <si>
    <t>EC151</t>
  </si>
  <si>
    <t>Ntabankulu</t>
  </si>
  <si>
    <t>EC152</t>
  </si>
  <si>
    <t>EC153</t>
  </si>
  <si>
    <t>Port St.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</si>
  <si>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</si>
  <si>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</si>
  <si>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</si>
  <si>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</si>
  <si>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</si>
  <si>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</si>
  <si>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</si>
  <si>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O.R. Tambo District Municipality</t>
  </si>
  <si>
    <t>DC15</t>
  </si>
  <si>
    <t>Umzimvubu</t>
  </si>
  <si>
    <t>EC442</t>
  </si>
  <si>
    <t>Matatiele</t>
  </si>
  <si>
    <t>EC441</t>
  </si>
  <si>
    <t>Alfred Nzo District Municipality</t>
  </si>
  <si>
    <t>DC44</t>
  </si>
  <si>
    <t>Free State</t>
  </si>
  <si>
    <t>Letsemeng</t>
  </si>
  <si>
    <t>FS161</t>
  </si>
  <si>
    <t>Kopanong</t>
  </si>
  <si>
    <t>FS162</t>
  </si>
  <si>
    <t>Mohokare</t>
  </si>
  <si>
    <t>FS163</t>
  </si>
  <si>
    <t>Xhariep District Municipality</t>
  </si>
  <si>
    <t>DC16</t>
  </si>
  <si>
    <t>Naledi</t>
  </si>
  <si>
    <t>FS171</t>
  </si>
  <si>
    <t>Mangaung</t>
  </si>
  <si>
    <t>FS172</t>
  </si>
  <si>
    <t>Mantsopa</t>
  </si>
  <si>
    <t>FS173</t>
  </si>
  <si>
    <t>Motheo District Municipality</t>
  </si>
  <si>
    <t>DC17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</si>
  <si>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</si>
  <si>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</si>
  <si>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</si>
  <si>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</si>
  <si>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</si>
  <si>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</si>
  <si>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</si>
  <si>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</si>
  <si>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</si>
  <si>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</si>
  <si>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 District Municipality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</si>
  <si>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</si>
  <si>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</si>
  <si>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</si>
  <si>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</si>
  <si>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</si>
  <si>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</si>
  <si>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</si>
  <si>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</si>
  <si>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</si>
  <si>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</si>
  <si>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</si>
  <si>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 District Municipality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</si>
  <si>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</si>
  <si>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</si>
  <si>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</si>
  <si>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</si>
  <si>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</si>
  <si>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</si>
  <si>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</si>
  <si>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</si>
  <si>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</si>
  <si>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 District Municipality</t>
  </si>
  <si>
    <t>DC20</t>
  </si>
  <si>
    <t>Gauteng</t>
  </si>
  <si>
    <t>Ekurhuleni</t>
  </si>
  <si>
    <t>GT000</t>
  </si>
  <si>
    <t>GT001</t>
  </si>
  <si>
    <t>GT002</t>
  </si>
  <si>
    <t>Nokeng tsa Taemane</t>
  </si>
  <si>
    <t>GT461</t>
  </si>
  <si>
    <t>Kungwini</t>
  </si>
  <si>
    <t>GT462</t>
  </si>
  <si>
    <t>Metsweding District Municipality</t>
  </si>
  <si>
    <t>DC46</t>
  </si>
  <si>
    <t>Emfuleni</t>
  </si>
  <si>
    <t>GT421</t>
  </si>
  <si>
    <t>Midvaal</t>
  </si>
  <si>
    <t>GT422</t>
  </si>
  <si>
    <t>Lesedi</t>
  </si>
  <si>
    <t>GT423</t>
  </si>
  <si>
    <t>Sedibeng District Municipality</t>
  </si>
  <si>
    <t>DC42</t>
  </si>
  <si>
    <t>Mogale City</t>
  </si>
  <si>
    <t>GT481</t>
  </si>
  <si>
    <t>Randfontein</t>
  </si>
  <si>
    <t>GT482</t>
  </si>
  <si>
    <t>Westonaria</t>
  </si>
  <si>
    <t>GT483</t>
  </si>
  <si>
    <t>West Rand District Municipality</t>
  </si>
  <si>
    <t>DC48</t>
  </si>
  <si>
    <t>KwaZulu-Natal</t>
  </si>
  <si>
    <t>Vulamehlo</t>
  </si>
  <si>
    <t>Umdoni</t>
  </si>
  <si>
    <t>Umzumbe</t>
  </si>
  <si>
    <t>uMuziwabantu</t>
  </si>
  <si>
    <t>Ezinqolweni</t>
  </si>
  <si>
    <t>Hibiscus Coast</t>
  </si>
  <si>
    <t>Ugu District Municipality</t>
  </si>
  <si>
    <t>DC21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</si>
  <si>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</si>
  <si>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</si>
  <si>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</si>
  <si>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</si>
  <si>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</si>
  <si>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</si>
  <si>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</si>
  <si>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 District Municipality</t>
  </si>
  <si>
    <t>DC22</t>
  </si>
  <si>
    <t>Total:Uthukela Municipalities</t>
  </si>
  <si>
    <t>Emnambithi/Ladysmith</t>
  </si>
  <si>
    <t>Indaka</t>
  </si>
  <si>
    <t>Umtshezi</t>
  </si>
  <si>
    <t>Okhahlamba</t>
  </si>
  <si>
    <t>Imbabazane</t>
  </si>
  <si>
    <t>Uthukela District Municipality</t>
  </si>
  <si>
    <t>DC23</t>
  </si>
  <si>
    <t>Endumeni</t>
  </si>
  <si>
    <t>Nquthu</t>
  </si>
  <si>
    <t>Msinga</t>
  </si>
  <si>
    <t>Umvoti</t>
  </si>
  <si>
    <t>Umzinyathi District Municipality</t>
  </si>
  <si>
    <t>DC24</t>
  </si>
  <si>
    <t>Newcastle</t>
  </si>
  <si>
    <t>eMadlangeni</t>
  </si>
  <si>
    <t>Dannhauser</t>
  </si>
  <si>
    <t>Amajuba District Municipality</t>
  </si>
  <si>
    <t>DC25</t>
  </si>
  <si>
    <t>eDumbe</t>
  </si>
  <si>
    <t>uPhongolo</t>
  </si>
  <si>
    <t>Abaqulusi</t>
  </si>
  <si>
    <t>Nongoma</t>
  </si>
  <si>
    <t>Ulundi</t>
  </si>
  <si>
    <t>Zululand District Municipality</t>
  </si>
  <si>
    <t>DC26</t>
  </si>
  <si>
    <t>Umhlabuyalingana</t>
  </si>
  <si>
    <t>Jozini</t>
  </si>
  <si>
    <t>The Big Five False Bay</t>
  </si>
  <si>
    <t>Hlabisa</t>
  </si>
  <si>
    <t>Mtubatuba</t>
  </si>
  <si>
    <t>Umkhanyakude District Municipality</t>
  </si>
  <si>
    <t>DC27</t>
  </si>
  <si>
    <t>uMhlathuze</t>
  </si>
  <si>
    <t>Ntambanana</t>
  </si>
  <si>
    <t>Umlalazi</t>
  </si>
  <si>
    <t>Mthonjaneni</t>
  </si>
  <si>
    <t>Nkandla</t>
  </si>
  <si>
    <t>uThungulu District Municipality</t>
  </si>
  <si>
    <t>DC28</t>
  </si>
  <si>
    <t>Mandeni</t>
  </si>
  <si>
    <t>KwaDukuza</t>
  </si>
  <si>
    <t>Ndwedwe</t>
  </si>
  <si>
    <t>Maphumulo</t>
  </si>
  <si>
    <t>iLembe District Municipality</t>
  </si>
  <si>
    <t>DC29</t>
  </si>
  <si>
    <t>Ingwe</t>
  </si>
  <si>
    <t>Kwa Sani</t>
  </si>
  <si>
    <t>Greater Kokstad</t>
  </si>
  <si>
    <t>Ubuhlebezwe</t>
  </si>
  <si>
    <t>Umzimkhulu</t>
  </si>
  <si>
    <t>Sisonke District Municipality</t>
  </si>
  <si>
    <t>DC43</t>
  </si>
  <si>
    <t>Limpopo</t>
  </si>
  <si>
    <t>Makhuduthamaga</t>
  </si>
  <si>
    <t>LIM473</t>
  </si>
  <si>
    <t>Fetakgomo</t>
  </si>
  <si>
    <t>LIM474</t>
  </si>
  <si>
    <t>Greater Marble Hall</t>
  </si>
  <si>
    <t>LIM471</t>
  </si>
  <si>
    <t>Elias Motsoaledi</t>
  </si>
  <si>
    <t>LIM472</t>
  </si>
  <si>
    <t>Greater Tubatse</t>
  </si>
  <si>
    <t>LIM475</t>
  </si>
  <si>
    <t>Greater Sekhukhune District Municipality</t>
  </si>
  <si>
    <t>DC47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</si>
  <si>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</si>
  <si>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</si>
  <si>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</si>
  <si>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</si>
  <si>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</si>
  <si>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</si>
  <si>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</si>
  <si>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</si>
  <si>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</si>
  <si>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</si>
  <si>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 District Municipality</t>
  </si>
  <si>
    <t>DC33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</si>
  <si>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</si>
  <si>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</si>
  <si>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</si>
  <si>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</si>
  <si>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</si>
  <si>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</si>
  <si>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</si>
  <si>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</si>
  <si>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 District Municipality</t>
  </si>
  <si>
    <t>DC34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</si>
  <si>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</si>
  <si>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</si>
  <si>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</si>
  <si>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</si>
  <si>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</si>
  <si>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</si>
  <si>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</si>
  <si>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</si>
  <si>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</si>
  <si>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</si>
  <si>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 District Municipality</t>
  </si>
  <si>
    <t>DC35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</si>
  <si>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</si>
  <si>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</si>
  <si>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</si>
  <si>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</si>
  <si>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</si>
  <si>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</si>
  <si>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</si>
  <si>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</si>
  <si>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</si>
  <si>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</si>
  <si>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</si>
  <si>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</si>
  <si>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 District Municipality</t>
  </si>
  <si>
    <t>DC36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</si>
  <si>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</si>
  <si>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</si>
  <si>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</si>
  <si>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</si>
  <si>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</si>
  <si>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</si>
  <si>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</si>
  <si>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</t>
  </si>
  <si>
    <t>MP304</t>
  </si>
  <si>
    <t>MP305</t>
  </si>
  <si>
    <t>Dipaleseng</t>
  </si>
  <si>
    <t>MP306</t>
  </si>
  <si>
    <t>Govan Mbeki</t>
  </si>
  <si>
    <t>MP307</t>
  </si>
  <si>
    <t>Gert Sibande District Municipality</t>
  </si>
  <si>
    <t>DC30</t>
  </si>
  <si>
    <t>Delmas</t>
  </si>
  <si>
    <t>MP311</t>
  </si>
  <si>
    <t>MP312</t>
  </si>
  <si>
    <t>Steve Tshwete</t>
  </si>
  <si>
    <t>MP313</t>
  </si>
  <si>
    <t>Emakhazeni</t>
  </si>
  <si>
    <t>MP314</t>
  </si>
  <si>
    <t>Thembisile</t>
  </si>
  <si>
    <t>MP315</t>
  </si>
  <si>
    <t>Dr JS Moroka</t>
  </si>
  <si>
    <t>MP316</t>
  </si>
  <si>
    <t>Nkangala District Municipality</t>
  </si>
  <si>
    <t>DC31</t>
  </si>
  <si>
    <t>Thaba Chweu</t>
  </si>
  <si>
    <t>MP321</t>
  </si>
  <si>
    <t>Mbombela</t>
  </si>
  <si>
    <t>MP322</t>
  </si>
  <si>
    <t>Umjindi</t>
  </si>
  <si>
    <t>MP323</t>
  </si>
  <si>
    <t>MP324</t>
  </si>
  <si>
    <t>Bushbuckridge</t>
  </si>
  <si>
    <t>MP325</t>
  </si>
  <si>
    <t>Ehlanzeni District Municipality</t>
  </si>
  <si>
    <t>DC32</t>
  </si>
  <si>
    <t>Northern Cape</t>
  </si>
  <si>
    <t>Moshaweng</t>
  </si>
  <si>
    <t>NC451</t>
  </si>
  <si>
    <t>Ga-Segonyana</t>
  </si>
  <si>
    <t>NC452</t>
  </si>
  <si>
    <t>Gammagara</t>
  </si>
  <si>
    <t>NC453</t>
  </si>
  <si>
    <t>Kgalagadi District Municipality</t>
  </si>
  <si>
    <t>DC45</t>
  </si>
  <si>
    <t>Richtersveld</t>
  </si>
  <si>
    <t>NC061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</si>
  <si>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</si>
  <si>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</si>
  <si>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</si>
  <si>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</si>
  <si>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</si>
  <si>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</si>
  <si>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</si>
  <si>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</si>
  <si>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</si>
  <si>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 District Municipality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</si>
  <si>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</si>
  <si>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</si>
  <si>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</si>
  <si>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</si>
  <si>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</si>
  <si>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</si>
  <si>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</si>
  <si>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</si>
  <si>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</si>
  <si>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NC075</t>
  </si>
  <si>
    <t>Thembelihle</t>
  </si>
  <si>
    <t>NC076</t>
  </si>
  <si>
    <t>Siyathemba</t>
  </si>
  <si>
    <t>NC077</t>
  </si>
  <si>
    <t>Siyancuma</t>
  </si>
  <si>
    <t>NC078</t>
  </si>
  <si>
    <t>Karoo District Municipality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</si>
  <si>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</si>
  <si>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</si>
  <si>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</si>
  <si>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</si>
  <si>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</si>
  <si>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</si>
  <si>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</si>
  <si>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</si>
  <si>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</si>
  <si>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</si>
  <si>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</si>
  <si>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</si>
  <si>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</si>
  <si>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 District Municipality</t>
  </si>
  <si>
    <t>DC8</t>
  </si>
  <si>
    <t>Sol Plaatje</t>
  </si>
  <si>
    <t>NC091</t>
  </si>
  <si>
    <t>Dikgatlong</t>
  </si>
  <si>
    <t>NC092</t>
  </si>
  <si>
    <t>NC093</t>
  </si>
  <si>
    <t>Phokwane</t>
  </si>
  <si>
    <t>NC094</t>
  </si>
  <si>
    <t>Frances Baard District Municipality</t>
  </si>
  <si>
    <t>DC9</t>
  </si>
  <si>
    <t>North West</t>
  </si>
  <si>
    <t>Moretele</t>
  </si>
  <si>
    <t>NW371</t>
  </si>
  <si>
    <t>Madibeng</t>
  </si>
  <si>
    <t>NW372</t>
  </si>
  <si>
    <t>Rustenburg</t>
  </si>
  <si>
    <t>NW373</t>
  </si>
  <si>
    <t>NW374</t>
  </si>
  <si>
    <t>Moses Kotane</t>
  </si>
  <si>
    <t>NW375</t>
  </si>
  <si>
    <t>Bojanala Platinum District Municipality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</si>
  <si>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</si>
  <si>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</si>
  <si>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</si>
  <si>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</si>
  <si>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</si>
  <si>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</si>
  <si>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</si>
  <si>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</si>
  <si>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</si>
  <si>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</si>
  <si>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</si>
  <si>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DC38</t>
  </si>
  <si>
    <t>Kagisano</t>
  </si>
  <si>
    <t>NW391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</si>
  <si>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</si>
  <si>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</si>
  <si>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</si>
  <si>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</si>
  <si>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</si>
  <si>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</si>
  <si>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</si>
  <si>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</si>
  <si>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</si>
  <si>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DC39</t>
  </si>
  <si>
    <t>Ventersdorp</t>
  </si>
  <si>
    <t>NW401</t>
  </si>
  <si>
    <t>Potchefstroom</t>
  </si>
  <si>
    <t>NW402</t>
  </si>
  <si>
    <t>City of Matlosana</t>
  </si>
  <si>
    <t>NW403</t>
  </si>
  <si>
    <t>NW404</t>
  </si>
  <si>
    <t>Merafong City</t>
  </si>
  <si>
    <t>NW405</t>
  </si>
  <si>
    <t>DC40</t>
  </si>
  <si>
    <t>Western Cape</t>
  </si>
  <si>
    <t>City of Cape Town</t>
  </si>
  <si>
    <t>WC000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</si>
  <si>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</si>
  <si>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</si>
  <si>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</si>
  <si>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</si>
  <si>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</si>
  <si>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</si>
  <si>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</si>
  <si>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</si>
  <si>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</si>
  <si>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</si>
  <si>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 District Municipality</t>
  </si>
  <si>
    <t>DC1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</si>
  <si>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</si>
  <si>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</si>
  <si>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</si>
  <si>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</si>
  <si>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</si>
  <si>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</si>
  <si>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</si>
  <si>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</si>
  <si>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WC026</t>
  </si>
  <si>
    <t>Cape Winelands District Municipality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</si>
  <si>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</si>
  <si>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</si>
  <si>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</si>
  <si>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</si>
  <si>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</si>
  <si>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</si>
  <si>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</si>
  <si>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</si>
  <si>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</si>
  <si>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 District Municipality</t>
  </si>
  <si>
    <t>DC3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</si>
  <si>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</si>
  <si>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</si>
  <si>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</si>
  <si>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</si>
  <si>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</si>
  <si>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</si>
  <si>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</si>
  <si>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</si>
  <si>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</si>
  <si>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</si>
  <si>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</si>
  <si>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</si>
  <si>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</si>
  <si>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</si>
  <si>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 District Municipality</t>
  </si>
  <si>
    <t>DC4</t>
  </si>
  <si>
    <t>Laingsburg</t>
  </si>
  <si>
    <t>WC051</t>
  </si>
  <si>
    <t>Prince Albert</t>
  </si>
  <si>
    <t>WC052</t>
  </si>
  <si>
    <t>Beaufort West</t>
  </si>
  <si>
    <t>WC053</t>
  </si>
  <si>
    <t>Central Karoo District Municipality</t>
  </si>
  <si>
    <t>DC5</t>
  </si>
  <si>
    <t>Cacadu Municipalities</t>
  </si>
  <si>
    <t>Amatole Municipalities</t>
  </si>
  <si>
    <t>Chris Hani Municipalities</t>
  </si>
  <si>
    <t>Ukhahlamba Municipalities</t>
  </si>
  <si>
    <t>O.R Tambo Municipalities</t>
  </si>
  <si>
    <t>Alfred Nzo Municipalities</t>
  </si>
  <si>
    <t>Xhariep Municipalities</t>
  </si>
  <si>
    <t>Motheo Municipalities</t>
  </si>
  <si>
    <t>Lejweleputswa Municipalities</t>
  </si>
  <si>
    <t>Thabo Mofutsanyana Municipalities</t>
  </si>
  <si>
    <t>Fezile Dabi Municipalities</t>
  </si>
  <si>
    <t>Metsweding Municipalities</t>
  </si>
  <si>
    <t>Sedibeng Municipalities</t>
  </si>
  <si>
    <t>West Rand Municipalities</t>
  </si>
  <si>
    <t>Ugu Municipalities</t>
  </si>
  <si>
    <t>uMgungundlovu Municipalities</t>
  </si>
  <si>
    <t>Umzinyathi Municipalities</t>
  </si>
  <si>
    <t>Amajuba Municipalities</t>
  </si>
  <si>
    <t>Zululand Municipalities</t>
  </si>
  <si>
    <t>Umkhanyakude Municipalities</t>
  </si>
  <si>
    <t>uThungulu Municipalities</t>
  </si>
  <si>
    <t>iLembe Municipalities</t>
  </si>
  <si>
    <t>Sisonke Municipalities</t>
  </si>
  <si>
    <t>Greater Sekhukhune District Municipalities</t>
  </si>
  <si>
    <t>Mopani Municipalities</t>
  </si>
  <si>
    <t>Vhembe Municipalities</t>
  </si>
  <si>
    <t>Capricorn Municipalities</t>
  </si>
  <si>
    <t>Waterberg Municipalities</t>
  </si>
  <si>
    <t>Gert Sibande Municipalities</t>
  </si>
  <si>
    <t>Nkangala Municipalities</t>
  </si>
  <si>
    <t>Ehlanzeni Municipalities</t>
  </si>
  <si>
    <t>Kgalagadi Municipalities</t>
  </si>
  <si>
    <t>Namakwa Municipalities</t>
  </si>
  <si>
    <t>Karoo Municipalities</t>
  </si>
  <si>
    <t>Siyanda Municipalities</t>
  </si>
  <si>
    <t>Frances Baard Municipalities</t>
  </si>
  <si>
    <t>Bojanala Platinum Municipalities</t>
  </si>
  <si>
    <t>West Coast Municipalities</t>
  </si>
  <si>
    <t>Cape Winelands Municipalities</t>
  </si>
  <si>
    <t>Overberg Municipalities</t>
  </si>
  <si>
    <t>Eden Municipalities</t>
  </si>
  <si>
    <t>Central Karoo  Municipalities</t>
  </si>
  <si>
    <t>Service Charges</t>
  </si>
  <si>
    <t>Other</t>
  </si>
  <si>
    <t>Total</t>
  </si>
  <si>
    <t>R' 000</t>
  </si>
  <si>
    <t>Total: KwaZulu-Natal Municipalities</t>
  </si>
  <si>
    <t>Own Revenue</t>
  </si>
  <si>
    <t>Total: Western Cape Municipalities</t>
  </si>
  <si>
    <t>Total: North West Municipalities</t>
  </si>
  <si>
    <t>Total: Northern Cape Municipalities</t>
  </si>
  <si>
    <t>Total: Mpumalanga Municipalities</t>
  </si>
  <si>
    <t>Total: Limpopo Municipalities</t>
  </si>
  <si>
    <t>Total: Gauteng Municipalities</t>
  </si>
  <si>
    <t>Total: Free State Municipalities</t>
  </si>
  <si>
    <t>Total: Eastern Cape Municipalities</t>
  </si>
  <si>
    <t>EC</t>
  </si>
  <si>
    <t>FS</t>
  </si>
  <si>
    <t>GT</t>
  </si>
  <si>
    <t>KZ</t>
  </si>
  <si>
    <t>LIM</t>
  </si>
  <si>
    <t>MP</t>
  </si>
  <si>
    <t>NC</t>
  </si>
  <si>
    <t>NW</t>
  </si>
  <si>
    <t>WC</t>
  </si>
  <si>
    <t>Total per province</t>
  </si>
  <si>
    <t>2008/09 Quarter 1: Results</t>
  </si>
  <si>
    <t xml:space="preserve">  </t>
  </si>
  <si>
    <t>1. Grants and Subdsidies as per Division of Revenue Act No. 12. of 2009</t>
  </si>
  <si>
    <r>
      <t>Grants 
Revenue</t>
    </r>
    <r>
      <rPr>
        <b/>
        <vertAlign val="superscript"/>
        <sz val="7"/>
        <rFont val="Arial Narrow"/>
        <family val="2"/>
      </rPr>
      <t>1</t>
    </r>
  </si>
  <si>
    <r>
      <t>Grants 
Revenue</t>
    </r>
    <r>
      <rPr>
        <b/>
        <vertAlign val="superscript"/>
        <sz val="7"/>
        <rFont val="Arial Narrow"/>
        <family val="2"/>
      </rPr>
      <t>2</t>
    </r>
  </si>
  <si>
    <r>
      <t>Grants 
Revenue</t>
    </r>
    <r>
      <rPr>
        <b/>
        <vertAlign val="superscript"/>
        <sz val="10"/>
        <rFont val="Arial Narrow"/>
        <family val="2"/>
      </rPr>
      <t>1</t>
    </r>
  </si>
  <si>
    <r>
      <t>Grants 
Revenue</t>
    </r>
    <r>
      <rPr>
        <b/>
        <vertAlign val="superscript"/>
        <sz val="10"/>
        <rFont val="Arial Narrow"/>
        <family val="2"/>
      </rPr>
      <t>2</t>
    </r>
  </si>
  <si>
    <t>Metros</t>
  </si>
  <si>
    <t>Total Metros</t>
  </si>
  <si>
    <r>
      <t xml:space="preserve"> Amahlathi</t>
    </r>
    <r>
      <rPr>
        <vertAlign val="superscript"/>
        <sz val="8"/>
        <rFont val="Arial Narrow"/>
        <family val="2"/>
      </rPr>
      <t>3</t>
    </r>
  </si>
  <si>
    <r>
      <t>Tsolwana</t>
    </r>
    <r>
      <rPr>
        <vertAlign val="superscript"/>
        <sz val="8"/>
        <rFont val="Arial Narrow"/>
        <family val="2"/>
      </rPr>
      <t>3</t>
    </r>
  </si>
  <si>
    <r>
      <t>Chris Hani District Municipality</t>
    </r>
    <r>
      <rPr>
        <vertAlign val="superscript"/>
        <sz val="8"/>
        <rFont val="Arial Narrow"/>
        <family val="2"/>
      </rPr>
      <t>3</t>
    </r>
  </si>
  <si>
    <r>
      <t xml:space="preserve"> Maletswai</t>
    </r>
    <r>
      <rPr>
        <vertAlign val="superscript"/>
        <sz val="8"/>
        <rFont val="Arial Narrow"/>
        <family val="2"/>
      </rPr>
      <t>3</t>
    </r>
  </si>
  <si>
    <r>
      <t xml:space="preserve"> Qaukeni</t>
    </r>
    <r>
      <rPr>
        <vertAlign val="superscript"/>
        <sz val="8"/>
        <rFont val="Arial Narrow"/>
        <family val="2"/>
      </rPr>
      <t>3</t>
    </r>
  </si>
  <si>
    <r>
      <t xml:space="preserve"> Nkomazi</t>
    </r>
    <r>
      <rPr>
        <vertAlign val="superscript"/>
        <sz val="8"/>
        <rFont val="Arial Narrow"/>
        <family val="2"/>
      </rPr>
      <t>3</t>
    </r>
  </si>
  <si>
    <r>
      <t xml:space="preserve"> Lekwa</t>
    </r>
    <r>
      <rPr>
        <vertAlign val="superscript"/>
        <sz val="8"/>
        <rFont val="Arial Narrow"/>
        <family val="2"/>
      </rPr>
      <t>3</t>
    </r>
  </si>
  <si>
    <r>
      <t xml:space="preserve"> Nama Khoi</t>
    </r>
    <r>
      <rPr>
        <vertAlign val="superscript"/>
        <sz val="8"/>
        <rFont val="Arial Narrow"/>
        <family val="2"/>
      </rPr>
      <t>3</t>
    </r>
  </si>
  <si>
    <r>
      <t xml:space="preserve"> Renosterberg</t>
    </r>
    <r>
      <rPr>
        <vertAlign val="superscript"/>
        <sz val="8"/>
        <rFont val="Arial Narrow"/>
        <family val="2"/>
      </rPr>
      <t>3</t>
    </r>
  </si>
  <si>
    <r>
      <t xml:space="preserve"> Magareng</t>
    </r>
    <r>
      <rPr>
        <vertAlign val="superscript"/>
        <sz val="8"/>
        <rFont val="Arial Narrow"/>
        <family val="2"/>
      </rPr>
      <t>3</t>
    </r>
  </si>
  <si>
    <r>
      <t xml:space="preserve"> Kgetlengrivier</t>
    </r>
    <r>
      <rPr>
        <vertAlign val="superscript"/>
        <sz val="8"/>
        <rFont val="Arial Narrow"/>
        <family val="2"/>
      </rPr>
      <t>3</t>
    </r>
  </si>
  <si>
    <r>
      <t xml:space="preserve"> Maquassi Hills</t>
    </r>
    <r>
      <rPr>
        <vertAlign val="superscript"/>
        <sz val="8"/>
        <rFont val="Arial Narrow"/>
        <family val="2"/>
      </rPr>
      <t>3</t>
    </r>
  </si>
  <si>
    <t>3. Municipalities that did not not comply with Section 71 of the MFMA in Quarter 1, 2008/09</t>
  </si>
  <si>
    <t>2009/10 Quarter 1: Results</t>
  </si>
  <si>
    <t>2. Grants and Subdsidies as per Division of Revenue Act No. 02. of 2008</t>
  </si>
  <si>
    <t>EC000</t>
  </si>
  <si>
    <t>Increase/Decrease 
2008/09:2009/10: Quarter 2</t>
  </si>
  <si>
    <t>Dr Kenneth Kaunda Municipalities</t>
  </si>
  <si>
    <t>Dr Kenneth Kaunda District Municipality</t>
  </si>
  <si>
    <t>Langeberg</t>
  </si>
  <si>
    <t>Dr Ruth Segomotsi Mompati Municipalities</t>
  </si>
  <si>
    <t>Dr Ruth Segomotse Mompati District Municipality</t>
  </si>
  <si>
    <t>Ngaka Modiri Molema Municipalities</t>
  </si>
  <si>
    <t>Ngaka Modiri Molema District Municipality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</si>
  <si>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</si>
  <si>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</si>
  <si>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</si>
  <si>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</si>
  <si>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</si>
  <si>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</si>
  <si>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</si>
  <si>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</si>
  <si>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</si>
  <si>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</si>
  <si>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</si>
  <si>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</si>
  <si>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</si>
  <si>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</si>
  <si>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</si>
  <si>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</si>
  <si>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</si>
  <si>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</si>
  <si>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</si>
  <si>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</si>
  <si>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</si>
  <si>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</si>
  <si>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</si>
  <si>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</si>
  <si>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</si>
  <si>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</si>
  <si>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</si>
  <si>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</si>
  <si>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</si>
  <si>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</si>
  <si>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</si>
  <si>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</si>
  <si>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</si>
  <si>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</si>
  <si>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</si>
  <si>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</si>
  <si>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</si>
  <si>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</si>
  <si>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</si>
  <si>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</si>
  <si>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</si>
  <si>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</si>
  <si>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</si>
  <si>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</si>
  <si>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</si>
  <si>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</si>
  <si>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</si>
  <si>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</si>
  <si>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</si>
  <si>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</si>
  <si>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</si>
  <si>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Mfolozi</t>
  </si>
  <si>
    <t>R thousands</t>
  </si>
  <si>
    <t>2009/10 Quarter 3: Results</t>
  </si>
  <si>
    <t>2008/09 Quarter 3: Results</t>
  </si>
  <si>
    <t>GT484</t>
  </si>
  <si>
    <t>Metros:Analysis of sources of revenue as at 31 March 2010</t>
  </si>
  <si>
    <t>Analysis of sources of revenue as at 31 March 2010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</si>
</sst>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0.0%"/>
    <numFmt numFmtId="173" formatCode="[$-1C09]dd\ mmmm\ yyyy;@"/>
    <numFmt numFmtId="174" formatCode="_(* #,##0_);_(* \(#,##0\);_(* &quot;- &quot;?_);_(@_)"/>
    <numFmt numFmtId="175" formatCode="_(* #,##0_);_(* \(#,##0\);_(* &quot;-&quot;??_);_(@_)"/>
    <numFmt numFmtId="176" formatCode="_(* #,##0_);_(* \(#,##0\);_(* &quot;-&quot;?_);_(@_)"/>
    <numFmt numFmtId="177" formatCode="dd\.mm\.yyyy"/>
    <numFmt numFmtId="178" formatCode="0.00%;\(0.00%\);_(* &quot;- &quot;?_);_(@_)"/>
    <numFmt numFmtId="179" formatCode="0.0%;\(0.0%\);_(* &quot;- &quot;?_);_(@_)"/>
    <numFmt numFmtId="180" formatCode="#,###;\-#,###;"/>
    <numFmt numFmtId="181" formatCode="#,###,;\(#,###,\)"/>
    <numFmt numFmtId="182" formatCode="#,##0;\(\-#,##0\);"/>
    <numFmt numFmtId="183" formatCode="[$-409]hh:mm:ss\ AM/PM"/>
    <numFmt numFmtId="184" formatCode="_(* #,##0.0_);_(* \(#,##0.0\);_(* &quot;-&quot;??_);_(@_)"/>
    <numFmt numFmtId="185" formatCode="[$-1C09]dd\ mmmm\ yyyy"/>
    <numFmt numFmtId="186" formatCode="_(* #,##0,_);_(* \(#,##0,\);_(* &quot;- &quot;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0"/>
    </font>
    <font>
      <vertAlign val="superscript"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/>
      <protection/>
    </xf>
    <xf numFmtId="175" fontId="3" fillId="0" borderId="0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173" fontId="4" fillId="0" borderId="14" xfId="57" applyNumberFormat="1" applyFont="1" applyFill="1" applyBorder="1" applyAlignment="1" applyProtection="1">
      <alignment horizontal="right"/>
      <protection/>
    </xf>
    <xf numFmtId="177" fontId="4" fillId="0" borderId="14" xfId="57" applyNumberFormat="1" applyFont="1" applyFill="1" applyBorder="1" applyAlignment="1" applyProtection="1">
      <alignment horizontal="left" indent="2"/>
      <protection/>
    </xf>
    <xf numFmtId="0" fontId="3" fillId="0" borderId="15" xfId="0" applyFont="1" applyFill="1" applyBorder="1" applyAlignment="1" applyProtection="1">
      <alignment/>
      <protection/>
    </xf>
    <xf numFmtId="174" fontId="3" fillId="0" borderId="16" xfId="57" applyNumberFormat="1" applyFont="1" applyFill="1" applyBorder="1" applyAlignment="1" applyProtection="1">
      <alignment horizontal="left" vertical="top" indent="2"/>
      <protection/>
    </xf>
    <xf numFmtId="0" fontId="3" fillId="0" borderId="17" xfId="0" applyFont="1" applyFill="1" applyBorder="1" applyAlignment="1" applyProtection="1">
      <alignment/>
      <protection/>
    </xf>
    <xf numFmtId="174" fontId="4" fillId="0" borderId="17" xfId="0" applyNumberFormat="1" applyFont="1" applyFill="1" applyBorder="1" applyAlignment="1" applyProtection="1">
      <alignment horizontal="left" vertical="top" wrapText="1"/>
      <protection/>
    </xf>
    <xf numFmtId="175" fontId="4" fillId="0" borderId="17" xfId="0" applyNumberFormat="1" applyFont="1" applyFill="1" applyBorder="1" applyAlignment="1" applyProtection="1">
      <alignment horizontal="center" vertical="top" wrapText="1"/>
      <protection/>
    </xf>
    <xf numFmtId="175" fontId="4" fillId="0" borderId="13" xfId="0" applyNumberFormat="1" applyFont="1" applyFill="1" applyBorder="1" applyAlignment="1" applyProtection="1">
      <alignment horizontal="center" vertical="top" wrapText="1"/>
      <protection/>
    </xf>
    <xf numFmtId="174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174" fontId="6" fillId="0" borderId="11" xfId="0" applyNumberFormat="1" applyFont="1" applyFill="1" applyBorder="1" applyAlignment="1" applyProtection="1">
      <alignment/>
      <protection/>
    </xf>
    <xf numFmtId="174" fontId="6" fillId="0" borderId="16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174" fontId="6" fillId="0" borderId="18" xfId="0" applyNumberFormat="1" applyFont="1" applyFill="1" applyBorder="1" applyAlignment="1" applyProtection="1">
      <alignment/>
      <protection/>
    </xf>
    <xf numFmtId="174" fontId="8" fillId="0" borderId="19" xfId="57" applyNumberFormat="1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174" fontId="3" fillId="0" borderId="18" xfId="0" applyNumberFormat="1" applyFont="1" applyFill="1" applyBorder="1" applyAlignment="1" applyProtection="1">
      <alignment horizontal="left" indent="2"/>
      <protection/>
    </xf>
    <xf numFmtId="174" fontId="3" fillId="0" borderId="19" xfId="0" applyNumberFormat="1" applyFont="1" applyFill="1" applyBorder="1" applyAlignment="1" applyProtection="1">
      <alignment horizontal="center"/>
      <protection/>
    </xf>
    <xf numFmtId="174" fontId="8" fillId="0" borderId="18" xfId="57" applyNumberFormat="1" applyFont="1" applyFill="1" applyBorder="1" applyAlignment="1" applyProtection="1">
      <alignment horizontal="left" indent="1"/>
      <protection/>
    </xf>
    <xf numFmtId="0" fontId="10" fillId="0" borderId="18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174" fontId="3" fillId="0" borderId="13" xfId="57" applyNumberFormat="1" applyFont="1" applyFill="1" applyBorder="1" applyAlignment="1" applyProtection="1">
      <alignment horizontal="left" indent="2"/>
      <protection/>
    </xf>
    <xf numFmtId="174" fontId="3" fillId="0" borderId="20" xfId="57" applyNumberFormat="1" applyFont="1" applyFill="1" applyBorder="1" applyAlignment="1" applyProtection="1">
      <alignment horizontal="left" indent="2"/>
      <protection/>
    </xf>
    <xf numFmtId="174" fontId="3" fillId="0" borderId="18" xfId="0" applyNumberFormat="1" applyFont="1" applyFill="1" applyBorder="1" applyAlignment="1" applyProtection="1">
      <alignment/>
      <protection/>
    </xf>
    <xf numFmtId="174" fontId="3" fillId="0" borderId="19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174" fontId="4" fillId="0" borderId="19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74" fontId="3" fillId="0" borderId="18" xfId="57" applyNumberFormat="1" applyFont="1" applyFill="1" applyBorder="1" applyAlignment="1" applyProtection="1">
      <alignment horizontal="left" indent="2"/>
      <protection/>
    </xf>
    <xf numFmtId="174" fontId="3" fillId="0" borderId="19" xfId="57" applyNumberFormat="1" applyFont="1" applyFill="1" applyBorder="1" applyAlignment="1" applyProtection="1">
      <alignment horizontal="left" indent="2"/>
      <protection/>
    </xf>
    <xf numFmtId="2" fontId="6" fillId="0" borderId="16" xfId="57" applyNumberFormat="1" applyFont="1" applyFill="1" applyBorder="1" applyProtection="1">
      <alignment/>
      <protection/>
    </xf>
    <xf numFmtId="2" fontId="8" fillId="0" borderId="19" xfId="0" applyNumberFormat="1" applyFont="1" applyFill="1" applyBorder="1" applyAlignment="1" applyProtection="1">
      <alignment/>
      <protection/>
    </xf>
    <xf numFmtId="2" fontId="8" fillId="0" borderId="18" xfId="0" applyNumberFormat="1" applyFont="1" applyFill="1" applyBorder="1" applyAlignment="1" applyProtection="1">
      <alignment/>
      <protection/>
    </xf>
    <xf numFmtId="2" fontId="9" fillId="0" borderId="19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/>
      <protection/>
    </xf>
    <xf numFmtId="182" fontId="3" fillId="0" borderId="19" xfId="0" applyNumberFormat="1" applyFont="1" applyFill="1" applyBorder="1" applyAlignment="1" applyProtection="1">
      <alignment/>
      <protection/>
    </xf>
    <xf numFmtId="182" fontId="3" fillId="0" borderId="18" xfId="0" applyNumberFormat="1" applyFont="1" applyFill="1" applyBorder="1" applyAlignment="1" applyProtection="1">
      <alignment/>
      <protection/>
    </xf>
    <xf numFmtId="174" fontId="4" fillId="0" borderId="13" xfId="57" applyNumberFormat="1" applyFont="1" applyFill="1" applyBorder="1" applyAlignment="1" applyProtection="1">
      <alignment horizontal="left"/>
      <protection/>
    </xf>
    <xf numFmtId="174" fontId="8" fillId="0" borderId="11" xfId="57" applyNumberFormat="1" applyFont="1" applyFill="1" applyBorder="1" applyAlignment="1" applyProtection="1">
      <alignment horizontal="left" indent="1"/>
      <protection/>
    </xf>
    <xf numFmtId="174" fontId="3" fillId="0" borderId="20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 quotePrefix="1">
      <alignment/>
      <protection/>
    </xf>
    <xf numFmtId="174" fontId="4" fillId="0" borderId="13" xfId="0" applyNumberFormat="1" applyFont="1" applyFill="1" applyBorder="1" applyAlignment="1" applyProtection="1">
      <alignment horizontal="left" indent="2"/>
      <protection/>
    </xf>
    <xf numFmtId="174" fontId="3" fillId="0" borderId="11" xfId="0" applyNumberFormat="1" applyFont="1" applyFill="1" applyBorder="1" applyAlignment="1" applyProtection="1">
      <alignment horizontal="center"/>
      <protection/>
    </xf>
    <xf numFmtId="174" fontId="3" fillId="0" borderId="18" xfId="0" applyNumberFormat="1" applyFont="1" applyFill="1" applyBorder="1" applyAlignment="1" applyProtection="1">
      <alignment horizontal="center"/>
      <protection/>
    </xf>
    <xf numFmtId="2" fontId="6" fillId="0" borderId="11" xfId="57" applyNumberFormat="1" applyFont="1" applyFill="1" applyBorder="1" applyProtection="1">
      <alignment/>
      <protection/>
    </xf>
    <xf numFmtId="2" fontId="9" fillId="0" borderId="18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10" fontId="3" fillId="0" borderId="18" xfId="60" applyNumberFormat="1" applyFont="1" applyFill="1" applyBorder="1" applyAlignment="1" applyProtection="1">
      <alignment/>
      <protection/>
    </xf>
    <xf numFmtId="10" fontId="3" fillId="0" borderId="13" xfId="60" applyNumberFormat="1" applyFont="1" applyFill="1" applyBorder="1" applyAlignment="1" applyProtection="1">
      <alignment/>
      <protection/>
    </xf>
    <xf numFmtId="178" fontId="3" fillId="0" borderId="18" xfId="60" applyNumberFormat="1" applyFont="1" applyFill="1" applyBorder="1" applyAlignment="1" applyProtection="1">
      <alignment/>
      <protection/>
    </xf>
    <xf numFmtId="178" fontId="3" fillId="0" borderId="13" xfId="6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76" fontId="4" fillId="0" borderId="0" xfId="0" applyNumberFormat="1" applyFont="1" applyFill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/>
      <protection/>
    </xf>
    <xf numFmtId="174" fontId="4" fillId="0" borderId="16" xfId="0" applyNumberFormat="1" applyFont="1" applyFill="1" applyBorder="1" applyAlignment="1" applyProtection="1">
      <alignment/>
      <protection/>
    </xf>
    <xf numFmtId="2" fontId="4" fillId="0" borderId="16" xfId="57" applyNumberFormat="1" applyFont="1" applyFill="1" applyBorder="1" applyProtection="1">
      <alignment/>
      <protection/>
    </xf>
    <xf numFmtId="2" fontId="4" fillId="0" borderId="11" xfId="57" applyNumberFormat="1" applyFont="1" applyFill="1" applyBorder="1" applyProtection="1">
      <alignment/>
      <protection/>
    </xf>
    <xf numFmtId="174" fontId="4" fillId="0" borderId="18" xfId="0" applyNumberFormat="1" applyFont="1" applyFill="1" applyBorder="1" applyAlignment="1" applyProtection="1">
      <alignment/>
      <protection/>
    </xf>
    <xf numFmtId="174" fontId="4" fillId="0" borderId="19" xfId="57" applyNumberFormat="1" applyFont="1" applyFill="1" applyBorder="1" applyAlignment="1" applyProtection="1">
      <alignment horizontal="left" indent="1"/>
      <protection/>
    </xf>
    <xf numFmtId="2" fontId="4" fillId="0" borderId="19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11" fillId="0" borderId="19" xfId="0" applyNumberFormat="1" applyFont="1" applyFill="1" applyBorder="1" applyAlignment="1" applyProtection="1">
      <alignment/>
      <protection/>
    </xf>
    <xf numFmtId="2" fontId="11" fillId="0" borderId="18" xfId="0" applyNumberFormat="1" applyFont="1" applyFill="1" applyBorder="1" applyAlignment="1" applyProtection="1">
      <alignment/>
      <protection/>
    </xf>
    <xf numFmtId="169" fontId="3" fillId="0" borderId="19" xfId="0" applyNumberFormat="1" applyFont="1" applyFill="1" applyBorder="1" applyAlignment="1" applyProtection="1">
      <alignment/>
      <protection/>
    </xf>
    <xf numFmtId="169" fontId="3" fillId="0" borderId="18" xfId="0" applyNumberFormat="1" applyFont="1" applyFill="1" applyBorder="1" applyAlignment="1" applyProtection="1">
      <alignment/>
      <protection/>
    </xf>
    <xf numFmtId="169" fontId="3" fillId="0" borderId="13" xfId="0" applyNumberFormat="1" applyFont="1" applyFill="1" applyBorder="1" applyAlignment="1" applyProtection="1">
      <alignment/>
      <protection/>
    </xf>
    <xf numFmtId="169" fontId="3" fillId="0" borderId="20" xfId="0" applyNumberFormat="1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2" fontId="8" fillId="0" borderId="11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9" fontId="3" fillId="0" borderId="16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178" fontId="3" fillId="0" borderId="11" xfId="6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169" fontId="3" fillId="0" borderId="11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69" fontId="12" fillId="0" borderId="14" xfId="0" applyNumberFormat="1" applyFont="1" applyFill="1" applyBorder="1" applyAlignment="1" applyProtection="1">
      <alignment/>
      <protection/>
    </xf>
    <xf numFmtId="174" fontId="3" fillId="0" borderId="11" xfId="57" applyNumberFormat="1" applyFont="1" applyFill="1" applyBorder="1" applyAlignment="1" applyProtection="1">
      <alignment horizontal="left" indent="2"/>
      <protection/>
    </xf>
    <xf numFmtId="174" fontId="3" fillId="0" borderId="13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174" fontId="4" fillId="0" borderId="17" xfId="57" applyNumberFormat="1" applyFont="1" applyFill="1" applyBorder="1" applyAlignment="1" applyProtection="1">
      <alignment horizontal="left"/>
      <protection/>
    </xf>
    <xf numFmtId="10" fontId="3" fillId="0" borderId="21" xfId="60" applyNumberFormat="1" applyFont="1" applyFill="1" applyBorder="1" applyAlignment="1" applyProtection="1">
      <alignment/>
      <protection/>
    </xf>
    <xf numFmtId="10" fontId="3" fillId="0" borderId="14" xfId="60" applyNumberFormat="1" applyFont="1" applyFill="1" applyBorder="1" applyAlignment="1" applyProtection="1">
      <alignment/>
      <protection/>
    </xf>
    <xf numFmtId="49" fontId="3" fillId="0" borderId="18" xfId="0" applyNumberFormat="1" applyFont="1" applyFill="1" applyBorder="1" applyAlignment="1" applyProtection="1">
      <alignment horizontal="left" indent="2"/>
      <protection/>
    </xf>
    <xf numFmtId="186" fontId="3" fillId="0" borderId="18" xfId="0" applyNumberFormat="1" applyFont="1" applyFill="1" applyBorder="1" applyAlignment="1" applyProtection="1">
      <alignment/>
      <protection/>
    </xf>
    <xf numFmtId="186" fontId="3" fillId="0" borderId="13" xfId="0" applyNumberFormat="1" applyFont="1" applyFill="1" applyBorder="1" applyAlignment="1" applyProtection="1">
      <alignment/>
      <protection/>
    </xf>
    <xf numFmtId="186" fontId="3" fillId="0" borderId="11" xfId="0" applyNumberFormat="1" applyFont="1" applyFill="1" applyBorder="1" applyAlignment="1" applyProtection="1">
      <alignment/>
      <protection/>
    </xf>
    <xf numFmtId="2" fontId="6" fillId="0" borderId="21" xfId="57" applyNumberFormat="1" applyFont="1" applyFill="1" applyBorder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 quotePrefix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36" fillId="0" borderId="19" xfId="0" applyNumberFormat="1" applyFont="1" applyBorder="1" applyAlignment="1">
      <alignment/>
    </xf>
    <xf numFmtId="176" fontId="6" fillId="0" borderId="0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16" xfId="0" applyNumberFormat="1" applyFont="1" applyFill="1" applyBorder="1" applyAlignment="1" applyProtection="1">
      <alignment/>
      <protection/>
    </xf>
    <xf numFmtId="174" fontId="3" fillId="0" borderId="13" xfId="0" applyNumberFormat="1" applyFont="1" applyFill="1" applyBorder="1" applyAlignment="1" applyProtection="1">
      <alignment horizontal="center"/>
      <protection/>
    </xf>
    <xf numFmtId="174" fontId="4" fillId="0" borderId="17" xfId="0" applyNumberFormat="1" applyFont="1" applyFill="1" applyBorder="1" applyAlignment="1" applyProtection="1">
      <alignment horizontal="center" vertical="top" wrapText="1"/>
      <protection/>
    </xf>
    <xf numFmtId="0" fontId="36" fillId="0" borderId="22" xfId="0" applyNumberFormat="1" applyFont="1" applyFill="1" applyBorder="1" applyAlignment="1" applyProtection="1">
      <alignment horizontal="center"/>
      <protection/>
    </xf>
    <xf numFmtId="174" fontId="36" fillId="0" borderId="18" xfId="0" applyNumberFormat="1" applyFont="1" applyFill="1" applyBorder="1" applyAlignment="1" applyProtection="1">
      <alignment horizontal="left" indent="2"/>
      <protection/>
    </xf>
    <xf numFmtId="174" fontId="36" fillId="0" borderId="19" xfId="0" applyNumberFormat="1" applyFont="1" applyFill="1" applyBorder="1" applyAlignment="1" applyProtection="1">
      <alignment horizontal="center"/>
      <protection/>
    </xf>
    <xf numFmtId="186" fontId="36" fillId="0" borderId="18" xfId="0" applyNumberFormat="1" applyFont="1" applyFill="1" applyBorder="1" applyAlignment="1" applyProtection="1">
      <alignment/>
      <protection/>
    </xf>
    <xf numFmtId="169" fontId="36" fillId="0" borderId="18" xfId="0" applyNumberFormat="1" applyFon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36" fillId="0" borderId="17" xfId="0" applyNumberFormat="1" applyFont="1" applyFill="1" applyBorder="1" applyAlignment="1" applyProtection="1">
      <alignment horizontal="center"/>
      <protection/>
    </xf>
    <xf numFmtId="174" fontId="37" fillId="0" borderId="10" xfId="0" applyNumberFormat="1" applyFont="1" applyFill="1" applyBorder="1" applyAlignment="1" applyProtection="1">
      <alignment horizontal="left" indent="2"/>
      <protection/>
    </xf>
    <xf numFmtId="174" fontId="37" fillId="0" borderId="23" xfId="0" applyNumberFormat="1" applyFont="1" applyFill="1" applyBorder="1" applyAlignment="1" applyProtection="1">
      <alignment horizontal="center"/>
      <protection/>
    </xf>
    <xf numFmtId="186" fontId="37" fillId="0" borderId="10" xfId="0" applyNumberFormat="1" applyFont="1" applyFill="1" applyBorder="1" applyAlignment="1" applyProtection="1">
      <alignment/>
      <protection/>
    </xf>
    <xf numFmtId="169" fontId="37" fillId="0" borderId="10" xfId="0" applyNumberFormat="1" applyFont="1" applyFill="1" applyBorder="1" applyAlignment="1" applyProtection="1">
      <alignment/>
      <protection/>
    </xf>
    <xf numFmtId="186" fontId="4" fillId="0" borderId="18" xfId="0" applyNumberFormat="1" applyFont="1" applyFill="1" applyBorder="1" applyAlignment="1" applyProtection="1">
      <alignment/>
      <protection/>
    </xf>
    <xf numFmtId="169" fontId="4" fillId="0" borderId="18" xfId="0" applyNumberFormat="1" applyFont="1" applyFill="1" applyBorder="1" applyAlignment="1" applyProtection="1">
      <alignment/>
      <protection/>
    </xf>
    <xf numFmtId="169" fontId="4" fillId="0" borderId="19" xfId="0" applyNumberFormat="1" applyFont="1" applyFill="1" applyBorder="1" applyAlignment="1" applyProtection="1">
      <alignment/>
      <protection/>
    </xf>
    <xf numFmtId="186" fontId="4" fillId="0" borderId="11" xfId="0" applyNumberFormat="1" applyFont="1" applyFill="1" applyBorder="1" applyAlignment="1" applyProtection="1">
      <alignment/>
      <protection/>
    </xf>
    <xf numFmtId="169" fontId="4" fillId="0" borderId="11" xfId="0" applyNumberFormat="1" applyFont="1" applyFill="1" applyBorder="1" applyAlignment="1" applyProtection="1">
      <alignment/>
      <protection/>
    </xf>
    <xf numFmtId="169" fontId="4" fillId="0" borderId="16" xfId="0" applyNumberFormat="1" applyFont="1" applyFill="1" applyBorder="1" applyAlignment="1" applyProtection="1">
      <alignment/>
      <protection/>
    </xf>
    <xf numFmtId="174" fontId="3" fillId="0" borderId="13" xfId="0" applyNumberFormat="1" applyFont="1" applyFill="1" applyBorder="1" applyAlignment="1" applyProtection="1">
      <alignment horizontal="left" indent="2"/>
      <protection/>
    </xf>
    <xf numFmtId="169" fontId="3" fillId="0" borderId="19" xfId="0" applyNumberFormat="1" applyFont="1" applyFill="1" applyBorder="1" applyAlignment="1" applyProtection="1" quotePrefix="1">
      <alignment/>
      <protection/>
    </xf>
    <xf numFmtId="169" fontId="0" fillId="0" borderId="0" xfId="0" applyNumberFormat="1" applyAlignment="1">
      <alignment/>
    </xf>
    <xf numFmtId="174" fontId="11" fillId="0" borderId="0" xfId="0" applyNumberFormat="1" applyFont="1" applyFill="1" applyBorder="1" applyAlignment="1" applyProtection="1">
      <alignment/>
      <protection/>
    </xf>
    <xf numFmtId="12" fontId="11" fillId="0" borderId="14" xfId="0" applyNumberFormat="1" applyFont="1" applyFill="1" applyBorder="1" applyAlignment="1" applyProtection="1">
      <alignment/>
      <protection/>
    </xf>
    <xf numFmtId="186" fontId="11" fillId="0" borderId="14" xfId="0" applyNumberFormat="1" applyFont="1" applyFill="1" applyBorder="1" applyAlignment="1" applyProtection="1">
      <alignment/>
      <protection/>
    </xf>
    <xf numFmtId="181" fontId="11" fillId="0" borderId="14" xfId="0" applyNumberFormat="1" applyFont="1" applyFill="1" applyBorder="1" applyAlignment="1" applyProtection="1">
      <alignment/>
      <protection/>
    </xf>
    <xf numFmtId="17" fontId="1" fillId="0" borderId="24" xfId="0" applyNumberFormat="1" applyFont="1" applyBorder="1" applyAlignment="1">
      <alignment horizontal="center"/>
    </xf>
    <xf numFmtId="17" fontId="1" fillId="0" borderId="25" xfId="0" applyNumberFormat="1" applyFont="1" applyBorder="1" applyAlignment="1">
      <alignment horizontal="center"/>
    </xf>
    <xf numFmtId="17" fontId="1" fillId="0" borderId="23" xfId="0" applyNumberFormat="1" applyFont="1" applyBorder="1" applyAlignment="1">
      <alignment horizontal="center"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/>
    </xf>
    <xf numFmtId="174" fontId="4" fillId="0" borderId="11" xfId="0" applyNumberFormat="1" applyFont="1" applyFill="1" applyBorder="1" applyAlignment="1" applyProtection="1">
      <alignment horizontal="center" vertical="top" wrapText="1"/>
      <protection/>
    </xf>
    <xf numFmtId="174" fontId="4" fillId="0" borderId="18" xfId="0" applyNumberFormat="1" applyFont="1" applyFill="1" applyBorder="1" applyAlignment="1" applyProtection="1">
      <alignment horizontal="center" vertical="top" wrapText="1"/>
      <protection/>
    </xf>
    <xf numFmtId="174" fontId="4" fillId="0" borderId="13" xfId="0" applyNumberFormat="1" applyFont="1" applyFill="1" applyBorder="1" applyAlignment="1" applyProtection="1">
      <alignment horizontal="center" vertical="top" wrapText="1"/>
      <protection/>
    </xf>
    <xf numFmtId="175" fontId="4" fillId="0" borderId="11" xfId="57" applyNumberFormat="1" applyFont="1" applyFill="1" applyBorder="1" applyAlignment="1" applyProtection="1">
      <alignment horizontal="center" vertical="top" wrapText="1"/>
      <protection/>
    </xf>
    <xf numFmtId="175" fontId="4" fillId="0" borderId="18" xfId="57" applyNumberFormat="1" applyFont="1" applyFill="1" applyBorder="1" applyAlignment="1" applyProtection="1">
      <alignment horizontal="center" vertical="top" wrapText="1"/>
      <protection/>
    </xf>
    <xf numFmtId="175" fontId="4" fillId="0" borderId="13" xfId="57" applyNumberFormat="1" applyFont="1" applyFill="1" applyBorder="1" applyAlignment="1" applyProtection="1">
      <alignment horizontal="center" vertical="top" wrapText="1"/>
      <protection/>
    </xf>
    <xf numFmtId="49" fontId="4" fillId="0" borderId="11" xfId="57" applyNumberFormat="1" applyFont="1" applyFill="1" applyBorder="1" applyAlignment="1" applyProtection="1">
      <alignment horizontal="center" vertical="top" wrapText="1"/>
      <protection/>
    </xf>
    <xf numFmtId="49" fontId="4" fillId="0" borderId="13" xfId="57" applyNumberFormat="1" applyFont="1" applyFill="1" applyBorder="1" applyAlignment="1" applyProtection="1">
      <alignment horizontal="center" vertical="top"/>
      <protection/>
    </xf>
    <xf numFmtId="175" fontId="4" fillId="0" borderId="11" xfId="57" applyNumberFormat="1" applyFont="1" applyFill="1" applyBorder="1" applyAlignment="1" applyProtection="1">
      <alignment horizontal="center" vertical="top"/>
      <protection/>
    </xf>
    <xf numFmtId="175" fontId="4" fillId="0" borderId="13" xfId="57" applyNumberFormat="1" applyFont="1" applyFill="1" applyBorder="1" applyAlignment="1" applyProtection="1">
      <alignment horizontal="center" vertical="top"/>
      <protection/>
    </xf>
    <xf numFmtId="175" fontId="4" fillId="0" borderId="24" xfId="57" applyNumberFormat="1" applyFont="1" applyFill="1" applyBorder="1" applyAlignment="1" applyProtection="1" quotePrefix="1">
      <alignment horizontal="center"/>
      <protection/>
    </xf>
    <xf numFmtId="175" fontId="4" fillId="0" borderId="25" xfId="57" applyNumberFormat="1" applyFont="1" applyFill="1" applyBorder="1" applyAlignment="1" applyProtection="1">
      <alignment horizontal="center"/>
      <protection/>
    </xf>
    <xf numFmtId="175" fontId="4" fillId="0" borderId="23" xfId="57" applyNumberFormat="1" applyFont="1" applyFill="1" applyBorder="1" applyAlignment="1" applyProtection="1">
      <alignment horizontal="center"/>
      <protection/>
    </xf>
    <xf numFmtId="175" fontId="4" fillId="0" borderId="10" xfId="57" applyNumberFormat="1" applyFont="1" applyFill="1" applyBorder="1" applyAlignment="1" applyProtection="1">
      <alignment horizontal="center" vertical="top"/>
      <protection/>
    </xf>
    <xf numFmtId="175" fontId="4" fillId="0" borderId="10" xfId="57" applyNumberFormat="1" applyFont="1" applyFill="1" applyBorder="1" applyAlignment="1" applyProtection="1" quotePrefix="1">
      <alignment horizontal="center" vertical="top"/>
      <protection/>
    </xf>
    <xf numFmtId="174" fontId="12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Impact%20of%20Wage%20Agreement\Master%20Docs%20-%2004%20August%202009\Salaries%20and%20Wages%20-%20Master%20Li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8.%20Free%20State%20-%203rd%20Q%20S71%20-%2011%20May%20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2.%20Limpopo%20-%203rd%20Q%20S71%20-%2011%20May%2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3.%20Mpumalanga%20-%203rd%20Q%20S71%20-%2011%20May%20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4.%20Northern%20Cape%20-%203rd%20Q%20S71%20-%2011%20May%20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09.%20Gauteng%20-%203rd%20Q%20S71%20-%2011%20May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0.%20KwaZulu-Natal%20-%203rd%20Q%20S71%20-%2011%20May%20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6.%20Western%20Cape%20-%203rd%20Q%20S71%20-%2011%20May%20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5.%20North%20West%20-%203rd%20Q%20S71%20-%2011%20May%20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6.%20Western%20Cape%20-%203rd%20Q%20CG%20-%2011%20May%20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3rd%20Quarter\05.%20Final\18.%20FS%20-%203rd%20Q%20CG%20-%2020%20Apr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.%20Eastern%20Cape%20-%203rd%20Q%20CG%20-%2011%20May%20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3rd%20Quarter\05.%20Final\19.%20GT%20-%203rd%20Q%20CG%20-%2020%20Apr%2020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3rd%20Quarter\05.%20Final\24.%20NW%20-%203rd%20Q%20CG%20-%2020%20Apr%2020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3rd%20Quarter\05.%20Final\20.%20KZ%20-%203rd%20Q%20CG%20-%2020%20Apr%2020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3rd%20Quarter\05.%20Final\21.%20LP%20-%203rd%20Q%20CG%20-%2020%20Apr%2020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3rd%20Quarter\05.%20Final\22.%20MP%20-%203rd%20Q%20CG%20-%2020%20Apr%20200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3rd%20Quarter\05.%20Final\23.%20NC%20-%203rd%20Q%20CG%20-%2020%20Apr%20200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3rd%20Quarter\05.%20Final\17.%20EC%20-%203rd%20Q%20CG%20-%2020%20Apr%2020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3rd%20Quarter\05.%20Final\25.%20WC%20-%203rd%20Q%20CG%20-%2020%20Apr%2020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fp01\b03\CD%20-%20LGBA\Municipalities\07.%20IYM\2008-09\01.%20National%20publications\Section%2071\3rd%20Quarter\05.%20Final\16.%20Summary%20-%203rd%20Q%20CG%20-%2019%20May%20200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07.%20Eastern%20Cape%20-%203rd%20Q%20S71%20-%2011%20May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.%20Free%20State%20-%203rd%20Q%20CG%20-%2011%20May%20201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06.%20Consolidation%20of%20all%20municipalities%20-%203rd%20Q%20S71%20-%2011%20May%2020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16.%20Consolidated%20CG%20-%203rd%20Q%20S71%20-%2011%20May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.%20Gauteng%20-%203rd%20Q%20CG%20-%2011%20May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1.%20KwaZulu-Natal%20-%203rd%20Q%20CG%20-%2011%20May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2.%20Limpopo%20-%203rd%20Q%20CG%20-%2011%20May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3.%20Mpumalanga%20-%203rd%20Q%20CG%20-%2011%20May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4.%20Northern%20Cape%20-%203rd%20Q%20CG%20-%2011%20May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5.%20North%20West%20-%203rd%20Q%20CG%20-%2011%20Ma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National"/>
      <sheetName val="17 PM Municipalities"/>
    </sheetNames>
    <sheetDataSet>
      <sheetData sheetId="0">
        <row r="5">
          <cell r="B5" t="str">
            <v>WC000</v>
          </cell>
          <cell r="C5" t="str">
            <v>H</v>
          </cell>
          <cell r="D5" t="str">
            <v>Salaries, Wages and Allowances</v>
          </cell>
          <cell r="E5">
            <v>5518246000</v>
          </cell>
          <cell r="F5">
            <v>5518246</v>
          </cell>
        </row>
        <row r="6">
          <cell r="B6" t="str">
            <v>GT001</v>
          </cell>
          <cell r="C6" t="str">
            <v>H</v>
          </cell>
          <cell r="D6" t="str">
            <v>Salaries, Wages and Allowances</v>
          </cell>
          <cell r="E6">
            <v>5725924000</v>
          </cell>
          <cell r="F6">
            <v>5725924</v>
          </cell>
        </row>
        <row r="7">
          <cell r="B7" t="str">
            <v>GT002</v>
          </cell>
          <cell r="C7" t="str">
            <v>H</v>
          </cell>
          <cell r="D7" t="str">
            <v>Salaries, Wages and Allowances</v>
          </cell>
          <cell r="E7">
            <v>3088274000</v>
          </cell>
          <cell r="F7">
            <v>3088274</v>
          </cell>
        </row>
        <row r="8">
          <cell r="B8" t="str">
            <v>GT000</v>
          </cell>
          <cell r="C8" t="str">
            <v>H</v>
          </cell>
          <cell r="D8" t="str">
            <v>Salaries, Wages and Allowances</v>
          </cell>
          <cell r="E8">
            <v>4065693000</v>
          </cell>
          <cell r="F8">
            <v>4065693</v>
          </cell>
        </row>
        <row r="9">
          <cell r="B9" t="str">
            <v>kz000</v>
          </cell>
          <cell r="C9" t="str">
            <v>H</v>
          </cell>
          <cell r="D9" t="str">
            <v>Salaries, Wages and Allowances</v>
          </cell>
          <cell r="E9">
            <v>4814616000</v>
          </cell>
          <cell r="F9">
            <v>4814616</v>
          </cell>
        </row>
        <row r="10">
          <cell r="B10" t="str">
            <v>EC000</v>
          </cell>
          <cell r="C10" t="str">
            <v>H</v>
          </cell>
          <cell r="D10" t="str">
            <v>Salaries, Wages and Allowances</v>
          </cell>
          <cell r="E10">
            <v>1479386120</v>
          </cell>
          <cell r="F10">
            <v>1479386.12</v>
          </cell>
        </row>
        <row r="11">
          <cell r="B11" t="str">
            <v>NC082</v>
          </cell>
          <cell r="C11" t="str">
            <v>L</v>
          </cell>
          <cell r="D11" t="str">
            <v>Salaries, Wages and Allowances</v>
          </cell>
          <cell r="E11">
            <v>34316996</v>
          </cell>
          <cell r="F11">
            <v>34316.996</v>
          </cell>
        </row>
        <row r="12">
          <cell r="B12" t="str">
            <v>NC084</v>
          </cell>
          <cell r="C12" t="str">
            <v>L</v>
          </cell>
          <cell r="D12" t="str">
            <v>Salaries, Wages and Allowances</v>
          </cell>
          <cell r="F12">
            <v>0</v>
          </cell>
        </row>
        <row r="13">
          <cell r="B13" t="str">
            <v>NC083</v>
          </cell>
          <cell r="C13" t="str">
            <v>M</v>
          </cell>
          <cell r="D13" t="str">
            <v>Salaries, Wages and Allowances</v>
          </cell>
          <cell r="F13">
            <v>0</v>
          </cell>
        </row>
        <row r="14">
          <cell r="B14" t="str">
            <v>kz263</v>
          </cell>
          <cell r="C14" t="str">
            <v>L</v>
          </cell>
          <cell r="D14" t="str">
            <v>Salaries, Wages and Allowances</v>
          </cell>
          <cell r="E14">
            <v>88639480</v>
          </cell>
          <cell r="F14">
            <v>88639.48</v>
          </cell>
        </row>
        <row r="15">
          <cell r="B15" t="str">
            <v>LIM352</v>
          </cell>
          <cell r="C15" t="str">
            <v>L</v>
          </cell>
          <cell r="D15" t="str">
            <v>Salaries, Wages and Allowances</v>
          </cell>
          <cell r="E15">
            <v>27480487</v>
          </cell>
          <cell r="F15">
            <v>27480.487</v>
          </cell>
        </row>
        <row r="16">
          <cell r="B16" t="str">
            <v>MP301</v>
          </cell>
          <cell r="C16" t="str">
            <v>M</v>
          </cell>
          <cell r="D16" t="str">
            <v>Salaries, Wages and Allowances</v>
          </cell>
          <cell r="E16">
            <v>73456242</v>
          </cell>
          <cell r="F16">
            <v>73456.242</v>
          </cell>
        </row>
        <row r="17">
          <cell r="B17" t="str">
            <v>EC124</v>
          </cell>
          <cell r="C17" t="str">
            <v>L</v>
          </cell>
          <cell r="D17" t="str">
            <v>Salaries, Wages and Allowances</v>
          </cell>
          <cell r="E17">
            <v>40602108</v>
          </cell>
          <cell r="F17">
            <v>40602.108</v>
          </cell>
        </row>
        <row r="18">
          <cell r="B18" t="str">
            <v>LIM334</v>
          </cell>
          <cell r="C18" t="str">
            <v>M</v>
          </cell>
          <cell r="D18" t="str">
            <v>Salaries, Wages and Allowances</v>
          </cell>
          <cell r="E18">
            <v>118398000</v>
          </cell>
          <cell r="F18">
            <v>118398</v>
          </cell>
        </row>
        <row r="19">
          <cell r="B19" t="str">
            <v>EC107</v>
          </cell>
          <cell r="C19" t="str">
            <v>L</v>
          </cell>
          <cell r="D19" t="str">
            <v>Salaries, Wages and Allowances</v>
          </cell>
          <cell r="E19">
            <v>12520291</v>
          </cell>
          <cell r="F19">
            <v>12520.291</v>
          </cell>
        </row>
        <row r="20">
          <cell r="B20" t="str">
            <v>WC053</v>
          </cell>
          <cell r="C20" t="str">
            <v>M</v>
          </cell>
          <cell r="D20" t="str">
            <v>Salaries, Wages and Allowances</v>
          </cell>
          <cell r="E20">
            <v>45861627</v>
          </cell>
          <cell r="F20">
            <v>45861.627</v>
          </cell>
        </row>
        <row r="21">
          <cell r="B21" t="str">
            <v>LIM366</v>
          </cell>
          <cell r="C21" t="str">
            <v>M</v>
          </cell>
          <cell r="D21" t="str">
            <v>Salaries, Wages and Allowances</v>
          </cell>
          <cell r="E21">
            <v>55229000</v>
          </cell>
          <cell r="F21">
            <v>55229</v>
          </cell>
        </row>
        <row r="22">
          <cell r="B22" t="str">
            <v>WC013</v>
          </cell>
          <cell r="C22" t="str">
            <v>M</v>
          </cell>
          <cell r="D22" t="str">
            <v>Salaries, Wages and Allowances</v>
          </cell>
          <cell r="E22">
            <v>50354720</v>
          </cell>
          <cell r="F22">
            <v>50354.72</v>
          </cell>
        </row>
        <row r="23">
          <cell r="B23" t="str">
            <v>WC047</v>
          </cell>
          <cell r="C23" t="str">
            <v>M</v>
          </cell>
          <cell r="D23" t="str">
            <v>Salaries, Wages and Allowances</v>
          </cell>
          <cell r="E23">
            <v>80072449</v>
          </cell>
          <cell r="F23">
            <v>80072.449</v>
          </cell>
        </row>
        <row r="24">
          <cell r="B24" t="str">
            <v>LIM351</v>
          </cell>
          <cell r="C24" t="str">
            <v>L</v>
          </cell>
          <cell r="D24" t="str">
            <v>Salaries, Wages and Allowances</v>
          </cell>
          <cell r="E24">
            <v>41947980</v>
          </cell>
          <cell r="F24">
            <v>41947.98</v>
          </cell>
        </row>
        <row r="25">
          <cell r="B25" t="str">
            <v>EC102</v>
          </cell>
          <cell r="C25" t="str">
            <v>L</v>
          </cell>
          <cell r="D25" t="str">
            <v>Salaries, Wages and Allowances</v>
          </cell>
          <cell r="E25">
            <v>40312524</v>
          </cell>
          <cell r="F25">
            <v>40312.524</v>
          </cell>
        </row>
        <row r="26">
          <cell r="B26" t="str">
            <v>WC026</v>
          </cell>
          <cell r="C26" t="str">
            <v>M</v>
          </cell>
          <cell r="D26" t="str">
            <v>Salaries, Wages and Allowances</v>
          </cell>
          <cell r="F26">
            <v>0</v>
          </cell>
        </row>
        <row r="27">
          <cell r="B27" t="str">
            <v>WC025</v>
          </cell>
          <cell r="C27" t="str">
            <v>H</v>
          </cell>
          <cell r="D27" t="str">
            <v>Salaries, Wages and Allowances</v>
          </cell>
          <cell r="E27">
            <v>124415469</v>
          </cell>
          <cell r="F27">
            <v>124415.469</v>
          </cell>
        </row>
        <row r="28">
          <cell r="B28" t="str">
            <v>EC125</v>
          </cell>
          <cell r="C28" t="str">
            <v>H</v>
          </cell>
          <cell r="D28" t="str">
            <v>Salaries, Wages and Allowances</v>
          </cell>
          <cell r="E28">
            <v>794449415</v>
          </cell>
          <cell r="F28">
            <v>794449.415</v>
          </cell>
        </row>
        <row r="29">
          <cell r="B29" t="str">
            <v>MP325</v>
          </cell>
          <cell r="C29" t="str">
            <v>L</v>
          </cell>
          <cell r="D29" t="str">
            <v>Salaries, Wages and Allowances</v>
          </cell>
          <cell r="F29">
            <v>0</v>
          </cell>
        </row>
        <row r="30">
          <cell r="B30" t="str">
            <v>EC101</v>
          </cell>
          <cell r="C30" t="str">
            <v>L</v>
          </cell>
          <cell r="D30" t="str">
            <v>Salaries, Wages and Allowances</v>
          </cell>
          <cell r="E30">
            <v>46149403</v>
          </cell>
          <cell r="F30">
            <v>46149.403</v>
          </cell>
        </row>
        <row r="31">
          <cell r="B31" t="str">
            <v>WC033</v>
          </cell>
          <cell r="C31" t="str">
            <v>L</v>
          </cell>
          <cell r="D31" t="str">
            <v>Salaries, Wages and Allowances</v>
          </cell>
          <cell r="E31">
            <v>44902909</v>
          </cell>
          <cell r="F31">
            <v>44902.909</v>
          </cell>
        </row>
        <row r="32">
          <cell r="B32" t="str">
            <v>WC012</v>
          </cell>
          <cell r="C32" t="str">
            <v>L</v>
          </cell>
          <cell r="D32" t="str">
            <v>Salaries, Wages and Allowances</v>
          </cell>
          <cell r="E32">
            <v>40863230</v>
          </cell>
          <cell r="F32">
            <v>40863.23</v>
          </cell>
        </row>
        <row r="33">
          <cell r="B33" t="str">
            <v>NW403</v>
          </cell>
          <cell r="C33" t="str">
            <v>H</v>
          </cell>
          <cell r="D33" t="str">
            <v>Salaries, Wages and Allowances</v>
          </cell>
          <cell r="E33">
            <v>320527000</v>
          </cell>
          <cell r="F33">
            <v>320527</v>
          </cell>
        </row>
        <row r="34">
          <cell r="B34" t="str">
            <v>kz254</v>
          </cell>
          <cell r="C34" t="str">
            <v>L</v>
          </cell>
          <cell r="D34" t="str">
            <v>Salaries, Wages and Allowances</v>
          </cell>
          <cell r="F34">
            <v>0</v>
          </cell>
        </row>
        <row r="35">
          <cell r="B35" t="str">
            <v>MP311</v>
          </cell>
          <cell r="C35" t="str">
            <v>M</v>
          </cell>
          <cell r="D35" t="str">
            <v>Salaries, Wages and Allowances</v>
          </cell>
          <cell r="E35">
            <v>43307636</v>
          </cell>
          <cell r="F35">
            <v>43307.636</v>
          </cell>
        </row>
        <row r="36">
          <cell r="B36" t="str">
            <v>FS192</v>
          </cell>
          <cell r="C36" t="str">
            <v>M</v>
          </cell>
          <cell r="D36" t="str">
            <v>Salaries, Wages and Allowances</v>
          </cell>
          <cell r="E36">
            <v>112669</v>
          </cell>
          <cell r="F36">
            <v>112.669</v>
          </cell>
        </row>
        <row r="37">
          <cell r="B37" t="str">
            <v>NC092</v>
          </cell>
          <cell r="C37" t="str">
            <v>L</v>
          </cell>
          <cell r="D37" t="str">
            <v>Salaries, Wages and Allowances</v>
          </cell>
          <cell r="E37">
            <v>23654817</v>
          </cell>
          <cell r="F37">
            <v>23654.817</v>
          </cell>
        </row>
        <row r="38">
          <cell r="B38" t="str">
            <v>MP306</v>
          </cell>
          <cell r="C38" t="str">
            <v>L</v>
          </cell>
          <cell r="D38" t="str">
            <v>Salaries, Wages and Allowances</v>
          </cell>
          <cell r="E38">
            <v>30873000</v>
          </cell>
          <cell r="F38">
            <v>30873</v>
          </cell>
        </row>
        <row r="39">
          <cell r="B39" t="str">
            <v>NW384</v>
          </cell>
          <cell r="C39" t="str">
            <v>L</v>
          </cell>
          <cell r="D39" t="str">
            <v>Salaries, Wages and Allowances</v>
          </cell>
          <cell r="E39">
            <v>78367000</v>
          </cell>
          <cell r="F39">
            <v>78367</v>
          </cell>
        </row>
        <row r="40">
          <cell r="B40" t="str">
            <v>MP316</v>
          </cell>
          <cell r="C40" t="str">
            <v>L</v>
          </cell>
          <cell r="D40" t="str">
            <v>Salaries, Wages and Allowances</v>
          </cell>
          <cell r="E40">
            <v>92657304</v>
          </cell>
          <cell r="F40">
            <v>92657.304</v>
          </cell>
        </row>
        <row r="41">
          <cell r="B41" t="str">
            <v>WC023</v>
          </cell>
          <cell r="C41" t="str">
            <v>H</v>
          </cell>
          <cell r="D41" t="str">
            <v>Salaries, Wages and Allowances</v>
          </cell>
          <cell r="E41">
            <v>223962217</v>
          </cell>
          <cell r="F41">
            <v>223962.217</v>
          </cell>
        </row>
        <row r="42">
          <cell r="B42" t="str">
            <v>kz261</v>
          </cell>
          <cell r="C42" t="str">
            <v>L</v>
          </cell>
          <cell r="D42" t="str">
            <v>Salaries, Wages and Allowances</v>
          </cell>
          <cell r="E42">
            <v>16630340</v>
          </cell>
          <cell r="F42">
            <v>16630.34</v>
          </cell>
        </row>
        <row r="43">
          <cell r="B43" t="str">
            <v>LIM472</v>
          </cell>
          <cell r="C43" t="str">
            <v>M</v>
          </cell>
          <cell r="D43" t="str">
            <v>Salaries, Wages and Allowances</v>
          </cell>
          <cell r="E43">
            <v>51392628</v>
          </cell>
          <cell r="F43">
            <v>51392.628</v>
          </cell>
        </row>
        <row r="44">
          <cell r="B44" t="str">
            <v>EC141</v>
          </cell>
          <cell r="C44" t="str">
            <v>L</v>
          </cell>
          <cell r="D44" t="str">
            <v>Salaries, Wages and Allowances</v>
          </cell>
          <cell r="E44">
            <v>41886111</v>
          </cell>
          <cell r="F44">
            <v>41886.111</v>
          </cell>
        </row>
        <row r="45">
          <cell r="B45" t="str">
            <v>kz253</v>
          </cell>
          <cell r="C45" t="str">
            <v>L</v>
          </cell>
          <cell r="D45" t="str">
            <v>Salaries, Wages and Allowances</v>
          </cell>
          <cell r="F45">
            <v>0</v>
          </cell>
        </row>
        <row r="46">
          <cell r="B46" t="str">
            <v>MP314</v>
          </cell>
          <cell r="C46" t="str">
            <v>L</v>
          </cell>
          <cell r="D46" t="str">
            <v>Salaries, Wages and Allowances</v>
          </cell>
          <cell r="F46">
            <v>0</v>
          </cell>
        </row>
        <row r="47">
          <cell r="B47" t="str">
            <v>EC136</v>
          </cell>
          <cell r="C47" t="str">
            <v>L</v>
          </cell>
          <cell r="D47" t="str">
            <v>Salaries, Wages and Allowances</v>
          </cell>
          <cell r="F47">
            <v>0</v>
          </cell>
        </row>
        <row r="48">
          <cell r="B48" t="str">
            <v>MP312</v>
          </cell>
          <cell r="C48" t="str">
            <v>H</v>
          </cell>
          <cell r="D48" t="str">
            <v>Salaries, Wages and Allowances</v>
          </cell>
          <cell r="F48">
            <v>0</v>
          </cell>
        </row>
        <row r="49">
          <cell r="B49" t="str">
            <v>GT421</v>
          </cell>
          <cell r="C49" t="str">
            <v>H</v>
          </cell>
          <cell r="D49" t="str">
            <v>Salaries, Wages and Allowances</v>
          </cell>
          <cell r="E49">
            <v>581003000</v>
          </cell>
          <cell r="F49">
            <v>581003</v>
          </cell>
        </row>
        <row r="50">
          <cell r="B50" t="str">
            <v>kz232</v>
          </cell>
          <cell r="C50" t="str">
            <v>H</v>
          </cell>
          <cell r="D50" t="str">
            <v>Salaries, Wages and Allowances</v>
          </cell>
          <cell r="E50">
            <v>117186407</v>
          </cell>
          <cell r="F50">
            <v>117186.407</v>
          </cell>
        </row>
        <row r="51">
          <cell r="B51" t="str">
            <v>NC073</v>
          </cell>
          <cell r="C51" t="str">
            <v>M</v>
          </cell>
          <cell r="D51" t="str">
            <v>Salaries, Wages and Allowances</v>
          </cell>
          <cell r="E51">
            <v>40812026</v>
          </cell>
          <cell r="F51">
            <v>40812.026</v>
          </cell>
        </row>
        <row r="52">
          <cell r="B52" t="str">
            <v>kz241</v>
          </cell>
          <cell r="C52" t="str">
            <v>M</v>
          </cell>
          <cell r="D52" t="str">
            <v>Salaries, Wages and Allowances</v>
          </cell>
          <cell r="E52">
            <v>55975880</v>
          </cell>
          <cell r="F52">
            <v>55975.88</v>
          </cell>
        </row>
        <row r="53">
          <cell r="B53" t="str">
            <v>EC137</v>
          </cell>
          <cell r="C53" t="str">
            <v>M</v>
          </cell>
          <cell r="D53" t="str">
            <v>Salaries, Wages and Allowances</v>
          </cell>
          <cell r="F53">
            <v>0</v>
          </cell>
        </row>
        <row r="54">
          <cell r="B54" t="str">
            <v>kz215</v>
          </cell>
          <cell r="C54" t="str">
            <v>L</v>
          </cell>
          <cell r="D54" t="str">
            <v>Salaries, Wages and Allowances</v>
          </cell>
          <cell r="F54">
            <v>0</v>
          </cell>
        </row>
        <row r="55">
          <cell r="B55" t="str">
            <v>LIM474</v>
          </cell>
          <cell r="C55" t="str">
            <v>L</v>
          </cell>
          <cell r="D55" t="str">
            <v>Salaries, Wages and Allowances</v>
          </cell>
          <cell r="F55">
            <v>0</v>
          </cell>
        </row>
        <row r="56">
          <cell r="B56" t="str">
            <v>NC452</v>
          </cell>
          <cell r="C56" t="str">
            <v>M</v>
          </cell>
          <cell r="D56" t="str">
            <v>Salaries, Wages and Allowances</v>
          </cell>
          <cell r="F56">
            <v>0</v>
          </cell>
        </row>
        <row r="57">
          <cell r="B57" t="str">
            <v>NC453</v>
          </cell>
          <cell r="C57" t="str">
            <v>M</v>
          </cell>
          <cell r="D57" t="str">
            <v>Salaries, Wages and Allowances</v>
          </cell>
          <cell r="E57">
            <v>46265662</v>
          </cell>
          <cell r="F57">
            <v>46265.662</v>
          </cell>
        </row>
        <row r="58">
          <cell r="B58" t="str">
            <v>EC144</v>
          </cell>
          <cell r="C58" t="str">
            <v>L</v>
          </cell>
          <cell r="D58" t="str">
            <v>Salaries, Wages and Allowances</v>
          </cell>
          <cell r="E58">
            <v>34230780</v>
          </cell>
          <cell r="F58">
            <v>34230.78</v>
          </cell>
        </row>
        <row r="59">
          <cell r="B59" t="str">
            <v>WC044</v>
          </cell>
          <cell r="C59" t="str">
            <v>H</v>
          </cell>
          <cell r="D59" t="str">
            <v>Salaries, Wages and Allowances</v>
          </cell>
          <cell r="E59">
            <v>184776000</v>
          </cell>
          <cell r="F59">
            <v>184776</v>
          </cell>
        </row>
        <row r="60">
          <cell r="B60" t="str">
            <v>MP307</v>
          </cell>
          <cell r="C60" t="str">
            <v>H</v>
          </cell>
          <cell r="D60" t="str">
            <v>Salaries, Wages and Allowances</v>
          </cell>
          <cell r="F60">
            <v>0</v>
          </cell>
        </row>
        <row r="61">
          <cell r="B61" t="str">
            <v>EC123</v>
          </cell>
          <cell r="C61" t="str">
            <v>L</v>
          </cell>
          <cell r="D61" t="str">
            <v>Salaries, Wages and Allowances</v>
          </cell>
          <cell r="F61">
            <v>0</v>
          </cell>
        </row>
        <row r="62">
          <cell r="B62" t="str">
            <v>LIM331</v>
          </cell>
          <cell r="C62" t="str">
            <v>L</v>
          </cell>
          <cell r="D62" t="str">
            <v>Salaries, Wages and Allowances</v>
          </cell>
          <cell r="F62">
            <v>0</v>
          </cell>
        </row>
        <row r="63">
          <cell r="B63" t="str">
            <v>kz433</v>
          </cell>
          <cell r="C63" t="str">
            <v>L</v>
          </cell>
          <cell r="D63" t="str">
            <v>Salaries, Wages and Allowances</v>
          </cell>
          <cell r="E63">
            <v>53080821</v>
          </cell>
          <cell r="F63">
            <v>53080.821</v>
          </cell>
        </row>
        <row r="64">
          <cell r="B64" t="str">
            <v>LIM332</v>
          </cell>
          <cell r="C64" t="str">
            <v>L</v>
          </cell>
          <cell r="D64" t="str">
            <v>Salaries, Wages and Allowances</v>
          </cell>
          <cell r="F64">
            <v>0</v>
          </cell>
        </row>
        <row r="65">
          <cell r="B65" t="str">
            <v>LIM471</v>
          </cell>
          <cell r="C65" t="str">
            <v>L</v>
          </cell>
          <cell r="D65" t="str">
            <v>Salaries, Wages and Allowances</v>
          </cell>
          <cell r="F65">
            <v>0</v>
          </cell>
        </row>
        <row r="66">
          <cell r="B66" t="str">
            <v>NW394</v>
          </cell>
          <cell r="C66" t="str">
            <v>M</v>
          </cell>
          <cell r="D66" t="str">
            <v>Salaries, Wages and Allowances</v>
          </cell>
          <cell r="F66">
            <v>0</v>
          </cell>
        </row>
        <row r="67">
          <cell r="B67" t="str">
            <v>LIM475</v>
          </cell>
          <cell r="C67" t="str">
            <v>L</v>
          </cell>
          <cell r="D67" t="str">
            <v>Salaries, Wages and Allowances</v>
          </cell>
          <cell r="F67">
            <v>0</v>
          </cell>
        </row>
        <row r="68">
          <cell r="B68" t="str">
            <v>LIM333</v>
          </cell>
          <cell r="C68" t="str">
            <v>H</v>
          </cell>
          <cell r="D68" t="str">
            <v>Salaries, Wages and Allowances</v>
          </cell>
          <cell r="E68">
            <v>141538804</v>
          </cell>
          <cell r="F68">
            <v>141538.804</v>
          </cell>
        </row>
        <row r="69">
          <cell r="B69" t="str">
            <v>NC065</v>
          </cell>
          <cell r="C69" t="str">
            <v>L</v>
          </cell>
          <cell r="D69" t="str">
            <v>Salaries, Wages and Allowances</v>
          </cell>
          <cell r="F69">
            <v>0</v>
          </cell>
        </row>
        <row r="70">
          <cell r="B70" t="str">
            <v>WC042</v>
          </cell>
          <cell r="C70" t="str">
            <v>M</v>
          </cell>
          <cell r="D70" t="str">
            <v>Salaries, Wages and Allowances</v>
          </cell>
          <cell r="E70">
            <v>64812772</v>
          </cell>
          <cell r="F70">
            <v>64812.772</v>
          </cell>
        </row>
        <row r="71">
          <cell r="B71" t="str">
            <v>kz216</v>
          </cell>
          <cell r="C71" t="str">
            <v>H</v>
          </cell>
          <cell r="D71" t="str">
            <v>Salaries, Wages and Allowances</v>
          </cell>
          <cell r="E71">
            <v>192564876</v>
          </cell>
          <cell r="F71">
            <v>192564.876</v>
          </cell>
        </row>
        <row r="72">
          <cell r="B72" t="str">
            <v>kz274</v>
          </cell>
          <cell r="C72" t="str">
            <v>L</v>
          </cell>
          <cell r="D72" t="str">
            <v>Salaries, Wages and Allowances</v>
          </cell>
          <cell r="F72">
            <v>0</v>
          </cell>
        </row>
        <row r="73">
          <cell r="B73" t="str">
            <v>EC103</v>
          </cell>
          <cell r="C73" t="str">
            <v>L</v>
          </cell>
          <cell r="D73" t="str">
            <v>Salaries, Wages and Allowances</v>
          </cell>
          <cell r="E73">
            <v>9148320</v>
          </cell>
          <cell r="F73">
            <v>9148.32</v>
          </cell>
        </row>
        <row r="74">
          <cell r="B74" t="str">
            <v>kz236</v>
          </cell>
          <cell r="C74" t="str">
            <v>L</v>
          </cell>
          <cell r="D74" t="str">
            <v>Salaries, Wages and Allowances</v>
          </cell>
          <cell r="E74">
            <v>15120725</v>
          </cell>
          <cell r="F74">
            <v>15120.725</v>
          </cell>
        </row>
        <row r="75">
          <cell r="B75" t="str">
            <v>kz224</v>
          </cell>
          <cell r="C75" t="str">
            <v>L</v>
          </cell>
          <cell r="D75" t="str">
            <v>Salaries, Wages and Allowances</v>
          </cell>
          <cell r="E75">
            <v>10366977</v>
          </cell>
          <cell r="F75">
            <v>10366.977</v>
          </cell>
        </row>
        <row r="76">
          <cell r="B76" t="str">
            <v>kz233</v>
          </cell>
          <cell r="C76" t="str">
            <v>L</v>
          </cell>
          <cell r="D76" t="str">
            <v>Salaries, Wages and Allowances</v>
          </cell>
          <cell r="F76">
            <v>0</v>
          </cell>
        </row>
        <row r="77">
          <cell r="B77" t="str">
            <v>kz431</v>
          </cell>
          <cell r="C77" t="str">
            <v>M</v>
          </cell>
          <cell r="D77" t="str">
            <v>Salaries, Wages and Allowances</v>
          </cell>
          <cell r="E77">
            <v>14265264</v>
          </cell>
          <cell r="F77">
            <v>14265.264</v>
          </cell>
        </row>
        <row r="78">
          <cell r="B78" t="str">
            <v>EC133</v>
          </cell>
          <cell r="C78" t="str">
            <v>L</v>
          </cell>
          <cell r="D78" t="str">
            <v>Salaries, Wages and Allowances</v>
          </cell>
          <cell r="E78">
            <v>14444564</v>
          </cell>
          <cell r="F78">
            <v>14444.564</v>
          </cell>
        </row>
        <row r="79">
          <cell r="B79" t="str">
            <v>EC135</v>
          </cell>
          <cell r="C79" t="str">
            <v>L</v>
          </cell>
          <cell r="D79" t="str">
            <v>Salaries, Wages and Allowances</v>
          </cell>
          <cell r="E79">
            <v>40231649</v>
          </cell>
          <cell r="F79">
            <v>40231.649</v>
          </cell>
        </row>
        <row r="80">
          <cell r="B80" t="str">
            <v>EC131</v>
          </cell>
          <cell r="C80" t="str">
            <v>L</v>
          </cell>
          <cell r="D80" t="str">
            <v>Salaries, Wages and Allowances</v>
          </cell>
          <cell r="F80">
            <v>0</v>
          </cell>
        </row>
        <row r="81">
          <cell r="B81" t="str">
            <v>kz272</v>
          </cell>
          <cell r="C81" t="str">
            <v>L</v>
          </cell>
          <cell r="D81" t="str">
            <v>Salaries, Wages and Allowances</v>
          </cell>
          <cell r="F81">
            <v>0</v>
          </cell>
        </row>
        <row r="82">
          <cell r="B82" t="str">
            <v>NW391</v>
          </cell>
          <cell r="C82" t="str">
            <v>M</v>
          </cell>
          <cell r="D82" t="str">
            <v>Salaries, Wages and Allowances</v>
          </cell>
          <cell r="F82">
            <v>0</v>
          </cell>
        </row>
        <row r="83">
          <cell r="B83" t="str">
            <v>NC064</v>
          </cell>
          <cell r="C83" t="str">
            <v>L</v>
          </cell>
          <cell r="D83" t="str">
            <v>Salaries, Wages and Allowances</v>
          </cell>
          <cell r="F83">
            <v>0</v>
          </cell>
        </row>
        <row r="84">
          <cell r="B84" t="str">
            <v>WC041</v>
          </cell>
          <cell r="C84" t="str">
            <v>M</v>
          </cell>
          <cell r="D84" t="str">
            <v>Salaries, Wages and Allowances</v>
          </cell>
          <cell r="E84">
            <v>23217515</v>
          </cell>
          <cell r="F84">
            <v>23217.515</v>
          </cell>
        </row>
        <row r="85">
          <cell r="B85" t="str">
            <v>NC074</v>
          </cell>
          <cell r="C85" t="str">
            <v>M</v>
          </cell>
          <cell r="D85" t="str">
            <v>Salaries, Wages and Allowances</v>
          </cell>
          <cell r="E85">
            <v>9428591</v>
          </cell>
          <cell r="F85">
            <v>9428.591</v>
          </cell>
        </row>
        <row r="86">
          <cell r="B86" t="str">
            <v>NC066</v>
          </cell>
          <cell r="C86" t="str">
            <v>M</v>
          </cell>
          <cell r="D86" t="str">
            <v>Salaries, Wages and Allowances</v>
          </cell>
          <cell r="E86">
            <v>10494757</v>
          </cell>
          <cell r="F86">
            <v>10494.757</v>
          </cell>
        </row>
        <row r="87">
          <cell r="B87" t="str">
            <v>NC086</v>
          </cell>
          <cell r="C87" t="str">
            <v>L</v>
          </cell>
          <cell r="D87" t="str">
            <v>Salaries, Wages and Allowances</v>
          </cell>
          <cell r="E87">
            <v>9693654</v>
          </cell>
          <cell r="F87">
            <v>9693.654</v>
          </cell>
        </row>
        <row r="88">
          <cell r="B88" t="str">
            <v>NW374</v>
          </cell>
          <cell r="C88" t="str">
            <v>L</v>
          </cell>
          <cell r="D88" t="str">
            <v>Salaries, Wages and Allowances</v>
          </cell>
          <cell r="F88">
            <v>0</v>
          </cell>
        </row>
        <row r="89">
          <cell r="B89" t="str">
            <v>NC067</v>
          </cell>
          <cell r="C89" t="str">
            <v>L</v>
          </cell>
          <cell r="D89" t="str">
            <v>Salaries, Wages and Allowances</v>
          </cell>
          <cell r="F89">
            <v>0</v>
          </cell>
        </row>
        <row r="90">
          <cell r="B90" t="str">
            <v>EC157</v>
          </cell>
          <cell r="C90" t="str">
            <v>H</v>
          </cell>
          <cell r="D90" t="str">
            <v>Salaries, Wages and Allowances</v>
          </cell>
          <cell r="E90">
            <v>201790000</v>
          </cell>
          <cell r="F90">
            <v>201790</v>
          </cell>
        </row>
        <row r="91">
          <cell r="B91" t="str">
            <v>WC048</v>
          </cell>
          <cell r="C91" t="str">
            <v>M</v>
          </cell>
          <cell r="D91" t="str">
            <v>Salaries, Wages and Allowances</v>
          </cell>
          <cell r="E91">
            <v>109285170</v>
          </cell>
          <cell r="F91">
            <v>109285.17</v>
          </cell>
        </row>
        <row r="92">
          <cell r="B92" t="str">
            <v>FS162</v>
          </cell>
          <cell r="C92" t="str">
            <v>M</v>
          </cell>
          <cell r="D92" t="str">
            <v>Salaries, Wages and Allowances</v>
          </cell>
          <cell r="F92">
            <v>0</v>
          </cell>
        </row>
        <row r="93">
          <cell r="B93" t="str">
            <v>EC108</v>
          </cell>
          <cell r="C93" t="str">
            <v>M</v>
          </cell>
          <cell r="D93" t="str">
            <v>Salaries, Wages and Allowances</v>
          </cell>
          <cell r="F93">
            <v>0</v>
          </cell>
        </row>
        <row r="94">
          <cell r="B94" t="str">
            <v>EC109</v>
          </cell>
          <cell r="C94" t="str">
            <v>M</v>
          </cell>
          <cell r="D94" t="str">
            <v>Salaries, Wages and Allowances</v>
          </cell>
          <cell r="E94">
            <v>25095022</v>
          </cell>
          <cell r="F94">
            <v>25095.022</v>
          </cell>
        </row>
        <row r="95">
          <cell r="B95" t="str">
            <v>GT462</v>
          </cell>
          <cell r="C95" t="str">
            <v>M</v>
          </cell>
          <cell r="D95" t="str">
            <v>Salaries, Wages and Allowances</v>
          </cell>
          <cell r="E95">
            <v>111000000</v>
          </cell>
          <cell r="F95">
            <v>111000</v>
          </cell>
        </row>
        <row r="96">
          <cell r="B96" t="str">
            <v>kz432</v>
          </cell>
          <cell r="C96" t="str">
            <v>L</v>
          </cell>
          <cell r="D96" t="str">
            <v>Salaries, Wages and Allowances</v>
          </cell>
          <cell r="F96">
            <v>0</v>
          </cell>
        </row>
        <row r="97">
          <cell r="B97" t="str">
            <v>kz292</v>
          </cell>
          <cell r="C97" t="str">
            <v>H</v>
          </cell>
          <cell r="D97" t="str">
            <v>Salaries, Wages and Allowances</v>
          </cell>
          <cell r="E97">
            <v>176142520</v>
          </cell>
          <cell r="F97">
            <v>176142.52</v>
          </cell>
        </row>
        <row r="98">
          <cell r="B98" t="str">
            <v>WC051</v>
          </cell>
          <cell r="C98" t="str">
            <v>M</v>
          </cell>
          <cell r="D98" t="str">
            <v>Salaries, Wages and Allowances</v>
          </cell>
          <cell r="E98">
            <v>9457402</v>
          </cell>
          <cell r="F98">
            <v>9457.402</v>
          </cell>
        </row>
        <row r="99">
          <cell r="B99" t="str">
            <v>MP305</v>
          </cell>
          <cell r="C99" t="str">
            <v>L</v>
          </cell>
          <cell r="D99" t="str">
            <v>Salaries, Wages and Allowances</v>
          </cell>
          <cell r="E99">
            <v>85567384</v>
          </cell>
          <cell r="F99">
            <v>85567.384</v>
          </cell>
        </row>
        <row r="100">
          <cell r="B100" t="str">
            <v>NW396</v>
          </cell>
          <cell r="C100" t="str">
            <v>L</v>
          </cell>
          <cell r="D100" t="str">
            <v>Salaries, Wages and Allowances</v>
          </cell>
          <cell r="F100">
            <v>0</v>
          </cell>
        </row>
        <row r="101">
          <cell r="B101" t="str">
            <v>LIM355</v>
          </cell>
          <cell r="C101" t="str">
            <v>L</v>
          </cell>
          <cell r="D101" t="str">
            <v>Salaries, Wages and Allowances</v>
          </cell>
          <cell r="E101">
            <v>45025847</v>
          </cell>
          <cell r="F101">
            <v>45025.847</v>
          </cell>
        </row>
        <row r="102">
          <cell r="B102" t="str">
            <v>LIM362</v>
          </cell>
          <cell r="C102" t="str">
            <v>M</v>
          </cell>
          <cell r="D102" t="str">
            <v>Salaries, Wages and Allowances</v>
          </cell>
          <cell r="E102">
            <v>67118231</v>
          </cell>
          <cell r="F102">
            <v>67118.231</v>
          </cell>
        </row>
        <row r="103">
          <cell r="B103" t="str">
            <v>GT423</v>
          </cell>
          <cell r="C103" t="str">
            <v>M</v>
          </cell>
          <cell r="D103" t="str">
            <v>Salaries, Wages and Allowances</v>
          </cell>
          <cell r="E103">
            <v>90230984</v>
          </cell>
          <cell r="F103">
            <v>90230.984</v>
          </cell>
        </row>
        <row r="104">
          <cell r="B104" t="str">
            <v>FS161</v>
          </cell>
          <cell r="C104" t="str">
            <v>M</v>
          </cell>
          <cell r="D104" t="str">
            <v>Salaries, Wages and Allowances</v>
          </cell>
          <cell r="F104">
            <v>0</v>
          </cell>
        </row>
        <row r="105">
          <cell r="B105" t="str">
            <v>EC134</v>
          </cell>
          <cell r="C105" t="str">
            <v>M</v>
          </cell>
          <cell r="D105" t="str">
            <v>Salaries, Wages and Allowances</v>
          </cell>
          <cell r="E105">
            <v>102806689</v>
          </cell>
          <cell r="F105">
            <v>102806.689</v>
          </cell>
        </row>
        <row r="106">
          <cell r="B106" t="str">
            <v>NW372</v>
          </cell>
          <cell r="C106" t="str">
            <v>H</v>
          </cell>
          <cell r="D106" t="str">
            <v>Salaries, Wages and Allowances</v>
          </cell>
          <cell r="E106">
            <v>240342663</v>
          </cell>
          <cell r="F106">
            <v>240342.663</v>
          </cell>
        </row>
        <row r="107">
          <cell r="B107" t="str">
            <v>NW383</v>
          </cell>
          <cell r="C107" t="str">
            <v>L</v>
          </cell>
          <cell r="D107" t="str">
            <v>Salaries, Wages and Allowances</v>
          </cell>
          <cell r="E107">
            <v>162959400</v>
          </cell>
          <cell r="F107">
            <v>162959.4</v>
          </cell>
        </row>
        <row r="108">
          <cell r="B108" t="str">
            <v>FS205</v>
          </cell>
          <cell r="C108" t="str">
            <v>M</v>
          </cell>
          <cell r="D108" t="str">
            <v>Salaries, Wages and Allowances</v>
          </cell>
          <cell r="F108">
            <v>0</v>
          </cell>
        </row>
        <row r="109">
          <cell r="B109" t="str">
            <v>NC093</v>
          </cell>
          <cell r="C109" t="str">
            <v>L</v>
          </cell>
          <cell r="D109" t="str">
            <v>Salaries, Wages and Allowances</v>
          </cell>
          <cell r="E109">
            <v>18412632</v>
          </cell>
          <cell r="F109">
            <v>18412.632</v>
          </cell>
        </row>
        <row r="110">
          <cell r="B110" t="str">
            <v>EC104</v>
          </cell>
          <cell r="C110" t="str">
            <v>M</v>
          </cell>
          <cell r="D110" t="str">
            <v>Salaries, Wages and Allowances</v>
          </cell>
          <cell r="E110">
            <v>88058370</v>
          </cell>
          <cell r="F110">
            <v>88058.37</v>
          </cell>
        </row>
        <row r="111">
          <cell r="B111" t="str">
            <v>LIM344</v>
          </cell>
          <cell r="C111" t="str">
            <v>M</v>
          </cell>
          <cell r="D111" t="str">
            <v>Salaries, Wages and Allowances</v>
          </cell>
          <cell r="E111">
            <v>161596000</v>
          </cell>
          <cell r="F111">
            <v>161596</v>
          </cell>
        </row>
        <row r="112">
          <cell r="B112" t="str">
            <v>LIM473</v>
          </cell>
          <cell r="C112" t="str">
            <v>L</v>
          </cell>
          <cell r="D112" t="str">
            <v>Salaries, Wages and Allowances</v>
          </cell>
          <cell r="F112">
            <v>0</v>
          </cell>
        </row>
        <row r="113">
          <cell r="B113" t="str">
            <v>EC143</v>
          </cell>
          <cell r="C113" t="str">
            <v>L</v>
          </cell>
          <cell r="D113" t="str">
            <v>Salaries, Wages and Allowances</v>
          </cell>
          <cell r="E113">
            <v>31839745</v>
          </cell>
          <cell r="F113">
            <v>31839.745</v>
          </cell>
        </row>
        <row r="114">
          <cell r="B114" t="str">
            <v>FS194</v>
          </cell>
          <cell r="C114" t="str">
            <v>H</v>
          </cell>
          <cell r="D114" t="str">
            <v>Salaries, Wages and Allowances</v>
          </cell>
          <cell r="E114">
            <v>193445000</v>
          </cell>
          <cell r="F114">
            <v>193445</v>
          </cell>
        </row>
        <row r="115">
          <cell r="B115" t="str">
            <v>NW393</v>
          </cell>
          <cell r="C115" t="str">
            <v>M</v>
          </cell>
          <cell r="D115" t="str">
            <v>Salaries, Wages and Allowances</v>
          </cell>
          <cell r="E115">
            <v>30286000</v>
          </cell>
          <cell r="F115">
            <v>30286</v>
          </cell>
        </row>
        <row r="116">
          <cell r="B116" t="str">
            <v>kz291</v>
          </cell>
          <cell r="C116" t="str">
            <v>L</v>
          </cell>
          <cell r="D116" t="str">
            <v>Salaries, Wages and Allowances</v>
          </cell>
          <cell r="E116">
            <v>30491097</v>
          </cell>
          <cell r="F116">
            <v>30491.097</v>
          </cell>
        </row>
        <row r="117">
          <cell r="B117" t="str">
            <v>FS172</v>
          </cell>
          <cell r="C117" t="str">
            <v>H</v>
          </cell>
          <cell r="D117" t="str">
            <v>Salaries, Wages and Allowances</v>
          </cell>
          <cell r="F117">
            <v>0</v>
          </cell>
        </row>
        <row r="118">
          <cell r="B118" t="str">
            <v>FS173</v>
          </cell>
          <cell r="C118" t="str">
            <v>M</v>
          </cell>
          <cell r="D118" t="str">
            <v>Salaries, Wages and Allowances</v>
          </cell>
          <cell r="F118">
            <v>0</v>
          </cell>
        </row>
        <row r="119">
          <cell r="B119" t="str">
            <v>kz294</v>
          </cell>
          <cell r="C119" t="str">
            <v>M</v>
          </cell>
          <cell r="D119" t="str">
            <v>Salaries, Wages and Allowances</v>
          </cell>
          <cell r="E119">
            <v>12819019</v>
          </cell>
          <cell r="F119">
            <v>12819.019</v>
          </cell>
        </row>
        <row r="120">
          <cell r="B120" t="str">
            <v>NW404</v>
          </cell>
          <cell r="C120" t="str">
            <v>M</v>
          </cell>
          <cell r="D120" t="str">
            <v>Salaries, Wages and Allowances</v>
          </cell>
          <cell r="F120">
            <v>0</v>
          </cell>
        </row>
        <row r="121">
          <cell r="B121" t="str">
            <v>LIM335</v>
          </cell>
          <cell r="C121" t="str">
            <v>L</v>
          </cell>
          <cell r="D121" t="str">
            <v>Salaries, Wages and Allowances</v>
          </cell>
          <cell r="F121">
            <v>0</v>
          </cell>
        </row>
        <row r="122">
          <cell r="B122" t="str">
            <v>FS181</v>
          </cell>
          <cell r="C122" t="str">
            <v>L</v>
          </cell>
          <cell r="D122" t="str">
            <v>Salaries, Wages and Allowances</v>
          </cell>
          <cell r="E122">
            <v>42680268</v>
          </cell>
          <cell r="F122">
            <v>42680.268</v>
          </cell>
        </row>
        <row r="123">
          <cell r="B123" t="str">
            <v>EC441</v>
          </cell>
          <cell r="C123" t="str">
            <v>M</v>
          </cell>
          <cell r="D123" t="str">
            <v>Salaries, Wages and Allowances</v>
          </cell>
          <cell r="E123">
            <v>48706468</v>
          </cell>
          <cell r="F123">
            <v>48706.468</v>
          </cell>
        </row>
        <row r="124">
          <cell r="B124" t="str">
            <v>FS184</v>
          </cell>
          <cell r="C124" t="str">
            <v>H</v>
          </cell>
          <cell r="D124" t="str">
            <v>Salaries, Wages and Allowances</v>
          </cell>
          <cell r="E124">
            <v>365112527</v>
          </cell>
          <cell r="F124">
            <v>365112.527</v>
          </cell>
        </row>
        <row r="125">
          <cell r="B125" t="str">
            <v>WC011</v>
          </cell>
          <cell r="C125" t="str">
            <v>M</v>
          </cell>
          <cell r="D125" t="str">
            <v>Salaries, Wages and Allowances</v>
          </cell>
          <cell r="E125">
            <v>41357500</v>
          </cell>
          <cell r="F125">
            <v>41357.5</v>
          </cell>
        </row>
        <row r="126">
          <cell r="B126" t="str">
            <v>EC121</v>
          </cell>
          <cell r="C126" t="str">
            <v>L</v>
          </cell>
          <cell r="D126" t="str">
            <v>Salaries, Wages and Allowances</v>
          </cell>
          <cell r="F126">
            <v>0</v>
          </cell>
        </row>
        <row r="127">
          <cell r="B127" t="str">
            <v>EC151</v>
          </cell>
          <cell r="C127" t="str">
            <v>M</v>
          </cell>
          <cell r="D127" t="str">
            <v>Salaries, Wages and Allowances</v>
          </cell>
          <cell r="E127">
            <v>33970173</v>
          </cell>
          <cell r="F127">
            <v>33970.173</v>
          </cell>
        </row>
        <row r="128">
          <cell r="B128" t="str">
            <v>MP322</v>
          </cell>
          <cell r="C128" t="str">
            <v>H</v>
          </cell>
          <cell r="D128" t="str">
            <v>Salaries, Wages and Allowances</v>
          </cell>
          <cell r="F128">
            <v>0</v>
          </cell>
        </row>
        <row r="129">
          <cell r="B129" t="str">
            <v>kz281</v>
          </cell>
          <cell r="C129" t="str">
            <v>M</v>
          </cell>
          <cell r="D129" t="str">
            <v>Salaries, Wages and Allowances</v>
          </cell>
          <cell r="E129">
            <v>18227904</v>
          </cell>
          <cell r="F129">
            <v>18227.904</v>
          </cell>
        </row>
        <row r="130">
          <cell r="B130" t="str">
            <v>NW405</v>
          </cell>
          <cell r="C130" t="str">
            <v>H</v>
          </cell>
          <cell r="D130" t="str">
            <v>Salaries, Wages and Allowances</v>
          </cell>
          <cell r="F130">
            <v>0</v>
          </cell>
        </row>
        <row r="131">
          <cell r="B131" t="str">
            <v>FS204</v>
          </cell>
          <cell r="C131" t="str">
            <v>H</v>
          </cell>
          <cell r="D131" t="str">
            <v>Salaries, Wages and Allowances</v>
          </cell>
          <cell r="E131">
            <v>137461920</v>
          </cell>
          <cell r="F131">
            <v>137461.92</v>
          </cell>
        </row>
        <row r="132">
          <cell r="B132" t="str">
            <v>EC156</v>
          </cell>
          <cell r="C132" t="str">
            <v>L</v>
          </cell>
          <cell r="D132" t="str">
            <v>Salaries, Wages and Allowances</v>
          </cell>
          <cell r="F132">
            <v>0</v>
          </cell>
        </row>
        <row r="133">
          <cell r="B133" t="str">
            <v>GT422</v>
          </cell>
          <cell r="C133" t="str">
            <v>M</v>
          </cell>
          <cell r="D133" t="str">
            <v>Salaries, Wages and Allowances</v>
          </cell>
          <cell r="E133">
            <v>119684289</v>
          </cell>
          <cell r="F133">
            <v>119684.289</v>
          </cell>
        </row>
        <row r="134">
          <cell r="B134" t="str">
            <v>NC081</v>
          </cell>
          <cell r="C134" t="str">
            <v>L</v>
          </cell>
          <cell r="D134" t="str">
            <v>Salaries, Wages and Allowances</v>
          </cell>
          <cell r="F134">
            <v>0</v>
          </cell>
        </row>
        <row r="135">
          <cell r="B135" t="str">
            <v>kz226</v>
          </cell>
          <cell r="C135" t="str">
            <v>M</v>
          </cell>
          <cell r="D135" t="str">
            <v>Salaries, Wages and Allowances</v>
          </cell>
          <cell r="F135">
            <v>0</v>
          </cell>
        </row>
        <row r="136">
          <cell r="B136" t="str">
            <v>MP303</v>
          </cell>
          <cell r="C136" t="str">
            <v>L</v>
          </cell>
          <cell r="D136" t="str">
            <v>Salaries, Wages and Allowances</v>
          </cell>
          <cell r="E136">
            <v>65906863</v>
          </cell>
          <cell r="F136">
            <v>65906.863</v>
          </cell>
        </row>
        <row r="137">
          <cell r="B137" t="str">
            <v>EC122</v>
          </cell>
          <cell r="C137" t="str">
            <v>M</v>
          </cell>
          <cell r="D137" t="str">
            <v>Salaries, Wages and Allowances</v>
          </cell>
          <cell r="E137">
            <v>78493204</v>
          </cell>
          <cell r="F137">
            <v>78493.204</v>
          </cell>
        </row>
        <row r="138">
          <cell r="B138" t="str">
            <v>LIM365</v>
          </cell>
          <cell r="C138" t="str">
            <v>L</v>
          </cell>
          <cell r="D138" t="str">
            <v>Salaries, Wages and Allowances</v>
          </cell>
          <cell r="E138">
            <v>47510</v>
          </cell>
          <cell r="F138">
            <v>47.51</v>
          </cell>
        </row>
        <row r="139">
          <cell r="B139" t="str">
            <v>LIM367</v>
          </cell>
          <cell r="C139" t="str">
            <v>L</v>
          </cell>
          <cell r="D139" t="str">
            <v>Salaries, Wages and Allowances</v>
          </cell>
          <cell r="E139">
            <v>140780565</v>
          </cell>
          <cell r="F139">
            <v>140780.565</v>
          </cell>
        </row>
        <row r="140">
          <cell r="B140" t="str">
            <v>GT481</v>
          </cell>
          <cell r="C140" t="str">
            <v>H</v>
          </cell>
          <cell r="D140" t="str">
            <v>Salaries, Wages and Allowances</v>
          </cell>
          <cell r="E140">
            <v>366747000</v>
          </cell>
          <cell r="F140">
            <v>366747</v>
          </cell>
        </row>
        <row r="141">
          <cell r="B141" t="str">
            <v>FS163</v>
          </cell>
          <cell r="C141" t="str">
            <v>L</v>
          </cell>
          <cell r="D141" t="str">
            <v>Salaries, Wages and Allowances</v>
          </cell>
          <cell r="E141">
            <v>25283724</v>
          </cell>
          <cell r="F141">
            <v>25283.724</v>
          </cell>
        </row>
        <row r="142">
          <cell r="B142" t="str">
            <v>LIM353</v>
          </cell>
          <cell r="C142" t="str">
            <v>L</v>
          </cell>
          <cell r="D142" t="str">
            <v>Salaries, Wages and Allowances</v>
          </cell>
          <cell r="E142">
            <v>36468349</v>
          </cell>
          <cell r="F142">
            <v>36468.349</v>
          </cell>
        </row>
        <row r="143">
          <cell r="B143" t="str">
            <v>NW395</v>
          </cell>
          <cell r="C143" t="str">
            <v>L</v>
          </cell>
          <cell r="D143" t="str">
            <v>Salaries, Wages and Allowances</v>
          </cell>
          <cell r="E143">
            <v>5689000</v>
          </cell>
          <cell r="F143">
            <v>5689</v>
          </cell>
        </row>
        <row r="144">
          <cell r="B144" t="str">
            <v>LIM364</v>
          </cell>
          <cell r="C144" t="str">
            <v>M</v>
          </cell>
          <cell r="D144" t="str">
            <v>Salaries, Wages and Allowances</v>
          </cell>
          <cell r="E144">
            <v>28420000</v>
          </cell>
          <cell r="F144">
            <v>28420</v>
          </cell>
        </row>
        <row r="145">
          <cell r="B145" t="str">
            <v>FS201</v>
          </cell>
          <cell r="C145" t="str">
            <v>H</v>
          </cell>
          <cell r="D145" t="str">
            <v>Salaries, Wages and Allowances</v>
          </cell>
          <cell r="F145">
            <v>0</v>
          </cell>
        </row>
        <row r="146">
          <cell r="B146" t="str">
            <v>NW371</v>
          </cell>
          <cell r="C146" t="str">
            <v>L</v>
          </cell>
          <cell r="D146" t="str">
            <v>Salaries, Wages and Allowances</v>
          </cell>
          <cell r="F146">
            <v>0</v>
          </cell>
        </row>
        <row r="147">
          <cell r="B147" t="str">
            <v>NW375</v>
          </cell>
          <cell r="C147" t="str">
            <v>M</v>
          </cell>
          <cell r="D147" t="str">
            <v>Salaries, Wages and Allowances</v>
          </cell>
          <cell r="E147">
            <v>98371061</v>
          </cell>
          <cell r="F147">
            <v>98371.061</v>
          </cell>
        </row>
        <row r="148">
          <cell r="B148" t="str">
            <v>NC451</v>
          </cell>
          <cell r="C148" t="str">
            <v>L</v>
          </cell>
          <cell r="D148" t="str">
            <v>Salaries, Wages and Allowances</v>
          </cell>
          <cell r="F148">
            <v>0</v>
          </cell>
        </row>
        <row r="149">
          <cell r="B149" t="str">
            <v>WC043</v>
          </cell>
          <cell r="C149" t="str">
            <v>H</v>
          </cell>
          <cell r="D149" t="str">
            <v>Salaries, Wages and Allowances</v>
          </cell>
          <cell r="E149">
            <v>142583076</v>
          </cell>
          <cell r="F149">
            <v>142583.076</v>
          </cell>
        </row>
        <row r="150">
          <cell r="B150" t="str">
            <v>kz223</v>
          </cell>
          <cell r="C150" t="str">
            <v>L</v>
          </cell>
          <cell r="D150" t="str">
            <v>Salaries, Wages and Allowances</v>
          </cell>
          <cell r="F150">
            <v>0</v>
          </cell>
        </row>
        <row r="151">
          <cell r="B151" t="str">
            <v>kz244</v>
          </cell>
          <cell r="C151" t="str">
            <v>L</v>
          </cell>
          <cell r="D151" t="str">
            <v>Salaries, Wages and Allowances</v>
          </cell>
          <cell r="E151">
            <v>14606021</v>
          </cell>
          <cell r="F151">
            <v>14606.021</v>
          </cell>
        </row>
        <row r="152">
          <cell r="B152" t="str">
            <v>MP302</v>
          </cell>
          <cell r="C152" t="str">
            <v>L</v>
          </cell>
          <cell r="D152" t="str">
            <v>Salaries, Wages and Allowances</v>
          </cell>
          <cell r="E152">
            <v>113060420</v>
          </cell>
          <cell r="F152">
            <v>113060.42</v>
          </cell>
        </row>
        <row r="153">
          <cell r="B153" t="str">
            <v>kz225</v>
          </cell>
          <cell r="C153" t="str">
            <v>H</v>
          </cell>
          <cell r="D153" t="str">
            <v>Salaries, Wages and Allowances</v>
          </cell>
          <cell r="E153">
            <v>321097000</v>
          </cell>
          <cell r="F153">
            <v>321097</v>
          </cell>
        </row>
        <row r="154">
          <cell r="B154" t="str">
            <v>kz285</v>
          </cell>
          <cell r="C154" t="str">
            <v>L</v>
          </cell>
          <cell r="D154" t="str">
            <v>Salaries, Wages and Allowances</v>
          </cell>
          <cell r="E154">
            <v>10500398</v>
          </cell>
          <cell r="F154">
            <v>10500.398</v>
          </cell>
        </row>
        <row r="155">
          <cell r="B155" t="str">
            <v>kz275</v>
          </cell>
          <cell r="C155" t="str">
            <v>L</v>
          </cell>
          <cell r="D155" t="str">
            <v>Salaries, Wages and Allowances</v>
          </cell>
          <cell r="E155">
            <v>19665000</v>
          </cell>
          <cell r="F155">
            <v>19665</v>
          </cell>
        </row>
        <row r="156">
          <cell r="B156" t="str">
            <v>LIM341</v>
          </cell>
          <cell r="C156" t="str">
            <v>L</v>
          </cell>
          <cell r="D156" t="str">
            <v>Salaries, Wages and Allowances</v>
          </cell>
          <cell r="E156">
            <v>38547000</v>
          </cell>
          <cell r="F156">
            <v>38547</v>
          </cell>
        </row>
        <row r="157">
          <cell r="B157" t="str">
            <v>LIM342</v>
          </cell>
          <cell r="C157" t="str">
            <v>L</v>
          </cell>
          <cell r="D157" t="str">
            <v>Salaries, Wages and Allowances</v>
          </cell>
          <cell r="F157">
            <v>0</v>
          </cell>
        </row>
        <row r="158">
          <cell r="B158" t="str">
            <v>FS185</v>
          </cell>
          <cell r="C158" t="str">
            <v>M</v>
          </cell>
          <cell r="D158" t="str">
            <v>Salaries, Wages and Allowances</v>
          </cell>
          <cell r="E158">
            <v>48778746</v>
          </cell>
          <cell r="F158">
            <v>48778.746</v>
          </cell>
        </row>
        <row r="159">
          <cell r="B159" t="str">
            <v>FS171</v>
          </cell>
          <cell r="C159" t="str">
            <v>L</v>
          </cell>
          <cell r="D159" t="str">
            <v>Salaries, Wages and Allowances</v>
          </cell>
          <cell r="F159">
            <v>0</v>
          </cell>
        </row>
        <row r="160">
          <cell r="B160" t="str">
            <v>NW392</v>
          </cell>
          <cell r="C160" t="str">
            <v>L</v>
          </cell>
          <cell r="D160" t="str">
            <v>Salaries, Wages and Allowances</v>
          </cell>
          <cell r="F160">
            <v>0</v>
          </cell>
        </row>
        <row r="161">
          <cell r="B161" t="str">
            <v>NC062</v>
          </cell>
          <cell r="C161" t="str">
            <v>M</v>
          </cell>
          <cell r="D161" t="str">
            <v>Salaries, Wages and Allowances</v>
          </cell>
          <cell r="F161">
            <v>0</v>
          </cell>
        </row>
        <row r="162">
          <cell r="B162" t="str">
            <v>EC105</v>
          </cell>
          <cell r="C162" t="str">
            <v>L</v>
          </cell>
          <cell r="D162" t="str">
            <v>Salaries, Wages and Allowances</v>
          </cell>
          <cell r="E162">
            <v>59784290</v>
          </cell>
          <cell r="F162">
            <v>59784.29</v>
          </cell>
        </row>
        <row r="163">
          <cell r="B163" t="str">
            <v>kz293</v>
          </cell>
          <cell r="C163" t="str">
            <v>L</v>
          </cell>
          <cell r="D163" t="str">
            <v>Salaries, Wages and Allowances</v>
          </cell>
          <cell r="F163">
            <v>0</v>
          </cell>
        </row>
        <row r="164">
          <cell r="B164" t="str">
            <v>kz252</v>
          </cell>
          <cell r="C164" t="str">
            <v>H</v>
          </cell>
          <cell r="D164" t="str">
            <v>Salaries, Wages and Allowances</v>
          </cell>
          <cell r="F164">
            <v>0</v>
          </cell>
        </row>
        <row r="165">
          <cell r="B165" t="str">
            <v>EC126</v>
          </cell>
          <cell r="C165" t="str">
            <v>M</v>
          </cell>
          <cell r="D165" t="str">
            <v>Salaries, Wages and Allowances</v>
          </cell>
          <cell r="F165">
            <v>0</v>
          </cell>
        </row>
        <row r="166">
          <cell r="B166" t="str">
            <v>EC153</v>
          </cell>
          <cell r="C166" t="str">
            <v>L</v>
          </cell>
          <cell r="D166" t="str">
            <v>Salaries, Wages and Allowances</v>
          </cell>
          <cell r="F166">
            <v>0</v>
          </cell>
        </row>
        <row r="167">
          <cell r="B167" t="str">
            <v>FS203</v>
          </cell>
          <cell r="C167" t="str">
            <v>M</v>
          </cell>
          <cell r="D167" t="str">
            <v>Salaries, Wages and Allowances</v>
          </cell>
          <cell r="E167">
            <v>97528324</v>
          </cell>
          <cell r="F167">
            <v>97528.324</v>
          </cell>
        </row>
        <row r="168">
          <cell r="B168" t="str">
            <v>kz286</v>
          </cell>
          <cell r="C168" t="str">
            <v>M</v>
          </cell>
          <cell r="D168" t="str">
            <v>Salaries, Wages and Allowances</v>
          </cell>
          <cell r="F168">
            <v>0</v>
          </cell>
        </row>
        <row r="169">
          <cell r="B169" t="str">
            <v>FS193</v>
          </cell>
          <cell r="C169" t="str">
            <v>M</v>
          </cell>
          <cell r="D169" t="str">
            <v>Salaries, Wages and Allowances</v>
          </cell>
          <cell r="E169">
            <v>32883</v>
          </cell>
          <cell r="F169">
            <v>32.883</v>
          </cell>
        </row>
        <row r="170">
          <cell r="B170" t="str">
            <v>MP324</v>
          </cell>
          <cell r="C170" t="str">
            <v>M</v>
          </cell>
          <cell r="D170" t="str">
            <v>Salaries, Wages and Allowances</v>
          </cell>
          <cell r="F170">
            <v>0</v>
          </cell>
        </row>
        <row r="171">
          <cell r="B171" t="str">
            <v>EC127</v>
          </cell>
          <cell r="C171" t="str">
            <v>L</v>
          </cell>
          <cell r="D171" t="str">
            <v>Salaries, Wages and Allowances</v>
          </cell>
          <cell r="F171">
            <v>0</v>
          </cell>
        </row>
        <row r="172">
          <cell r="B172" t="str">
            <v>GT461</v>
          </cell>
          <cell r="C172" t="str">
            <v>M</v>
          </cell>
          <cell r="D172" t="str">
            <v>Salaries, Wages and Allowances</v>
          </cell>
          <cell r="E172">
            <v>43691767</v>
          </cell>
          <cell r="F172">
            <v>43691.767</v>
          </cell>
        </row>
        <row r="173">
          <cell r="B173" t="str">
            <v>kz265</v>
          </cell>
          <cell r="C173" t="str">
            <v>L</v>
          </cell>
          <cell r="D173" t="str">
            <v>Salaries, Wages and Allowances</v>
          </cell>
          <cell r="F173">
            <v>0</v>
          </cell>
        </row>
        <row r="174">
          <cell r="B174" t="str">
            <v>kz242</v>
          </cell>
          <cell r="C174" t="str">
            <v>L</v>
          </cell>
          <cell r="D174" t="str">
            <v>Salaries, Wages and Allowances</v>
          </cell>
          <cell r="E174">
            <v>24435404</v>
          </cell>
          <cell r="F174">
            <v>24435.404</v>
          </cell>
        </row>
        <row r="175">
          <cell r="B175" t="str">
            <v>EC152</v>
          </cell>
          <cell r="C175" t="str">
            <v>L</v>
          </cell>
          <cell r="D175" t="str">
            <v>Salaries, Wages and Allowances</v>
          </cell>
          <cell r="F175">
            <v>0</v>
          </cell>
        </row>
        <row r="176">
          <cell r="B176" t="str">
            <v>kz283</v>
          </cell>
          <cell r="C176" t="str">
            <v>L</v>
          </cell>
          <cell r="D176" t="str">
            <v>Salaries, Wages and Allowances</v>
          </cell>
          <cell r="F176">
            <v>0</v>
          </cell>
        </row>
        <row r="177">
          <cell r="B177" t="str">
            <v>EC128</v>
          </cell>
          <cell r="C177" t="str">
            <v>L</v>
          </cell>
          <cell r="D177" t="str">
            <v>Salaries, Wages and Allowances</v>
          </cell>
          <cell r="E177">
            <v>22076655</v>
          </cell>
          <cell r="F177">
            <v>22076.655</v>
          </cell>
        </row>
        <row r="178">
          <cell r="B178" t="str">
            <v>EC155</v>
          </cell>
          <cell r="C178" t="str">
            <v>L</v>
          </cell>
          <cell r="D178" t="str">
            <v>Salaries, Wages and Allowances</v>
          </cell>
          <cell r="E178">
            <v>49861237</v>
          </cell>
          <cell r="F178">
            <v>49861.237</v>
          </cell>
        </row>
        <row r="179">
          <cell r="B179" t="str">
            <v>kz235</v>
          </cell>
          <cell r="C179" t="str">
            <v>L</v>
          </cell>
          <cell r="D179" t="str">
            <v>Salaries, Wages and Allowances</v>
          </cell>
          <cell r="F179">
            <v>0</v>
          </cell>
        </row>
        <row r="180">
          <cell r="B180" t="str">
            <v>WC045</v>
          </cell>
          <cell r="C180" t="str">
            <v>M</v>
          </cell>
          <cell r="D180" t="str">
            <v>Salaries, Wages and Allowances</v>
          </cell>
          <cell r="E180">
            <v>103688785</v>
          </cell>
          <cell r="F180">
            <v>103688.785</v>
          </cell>
        </row>
        <row r="181">
          <cell r="B181" t="str">
            <v>WC032</v>
          </cell>
          <cell r="C181" t="str">
            <v>H</v>
          </cell>
          <cell r="D181" t="str">
            <v>Salaries, Wages and Allowances</v>
          </cell>
          <cell r="E181">
            <v>153493300</v>
          </cell>
          <cell r="F181">
            <v>153493.3</v>
          </cell>
        </row>
        <row r="182">
          <cell r="B182" t="str">
            <v>NC094</v>
          </cell>
          <cell r="C182" t="str">
            <v>M</v>
          </cell>
          <cell r="D182" t="str">
            <v>Salaries, Wages and Allowances</v>
          </cell>
          <cell r="E182">
            <v>40959947</v>
          </cell>
          <cell r="F182">
            <v>40959.947</v>
          </cell>
        </row>
        <row r="183">
          <cell r="B183" t="str">
            <v>FS195</v>
          </cell>
          <cell r="C183" t="str">
            <v>L</v>
          </cell>
          <cell r="D183" t="str">
            <v>Salaries, Wages and Allowances</v>
          </cell>
          <cell r="F183">
            <v>0</v>
          </cell>
        </row>
        <row r="184">
          <cell r="B184" t="str">
            <v>LIM354</v>
          </cell>
          <cell r="C184" t="str">
            <v>H</v>
          </cell>
          <cell r="D184" t="str">
            <v>Salaries, Wages and Allowances</v>
          </cell>
          <cell r="E184">
            <v>339231370</v>
          </cell>
          <cell r="F184">
            <v>339231.37</v>
          </cell>
        </row>
        <row r="185">
          <cell r="B185" t="str">
            <v>EC154</v>
          </cell>
          <cell r="C185" t="str">
            <v>M</v>
          </cell>
          <cell r="D185" t="str">
            <v>Salaries, Wages and Allowances</v>
          </cell>
          <cell r="E185">
            <v>26453207</v>
          </cell>
          <cell r="F185">
            <v>26453.207</v>
          </cell>
        </row>
        <row r="186">
          <cell r="B186" t="str">
            <v>WC052</v>
          </cell>
          <cell r="C186" t="str">
            <v>M</v>
          </cell>
          <cell r="D186" t="str">
            <v>Salaries, Wages and Allowances</v>
          </cell>
          <cell r="E186">
            <v>7965204</v>
          </cell>
          <cell r="F186">
            <v>7965.204</v>
          </cell>
        </row>
        <row r="187">
          <cell r="B187" t="str">
            <v>NW385</v>
          </cell>
          <cell r="C187" t="str">
            <v>L</v>
          </cell>
          <cell r="D187" t="str">
            <v>Salaries, Wages and Allowances</v>
          </cell>
          <cell r="E187">
            <v>57051000</v>
          </cell>
          <cell r="F187">
            <v>57051</v>
          </cell>
        </row>
        <row r="188">
          <cell r="B188" t="str">
            <v>GT482</v>
          </cell>
          <cell r="C188" t="str">
            <v>H</v>
          </cell>
          <cell r="D188" t="str">
            <v>Salaries, Wages and Allowances</v>
          </cell>
          <cell r="E188">
            <v>158380003</v>
          </cell>
          <cell r="F188">
            <v>158380.003</v>
          </cell>
        </row>
        <row r="189">
          <cell r="B189" t="str">
            <v>NW381</v>
          </cell>
          <cell r="C189" t="str">
            <v>L</v>
          </cell>
          <cell r="D189" t="str">
            <v>Salaries, Wages and Allowances</v>
          </cell>
          <cell r="F189">
            <v>0</v>
          </cell>
        </row>
        <row r="190">
          <cell r="B190" t="str">
            <v>NC075</v>
          </cell>
          <cell r="C190" t="str">
            <v>M</v>
          </cell>
          <cell r="D190" t="str">
            <v>Salaries, Wages and Allowances</v>
          </cell>
          <cell r="E190">
            <v>12500000</v>
          </cell>
          <cell r="F190">
            <v>12500</v>
          </cell>
        </row>
        <row r="191">
          <cell r="B191" t="str">
            <v>kz227</v>
          </cell>
          <cell r="C191" t="str">
            <v>L</v>
          </cell>
          <cell r="D191" t="str">
            <v>Salaries, Wages and Allowances</v>
          </cell>
          <cell r="E191">
            <v>17654958</v>
          </cell>
          <cell r="F191">
            <v>17654.958</v>
          </cell>
        </row>
        <row r="192">
          <cell r="B192" t="str">
            <v>NC061</v>
          </cell>
          <cell r="C192" t="str">
            <v>M</v>
          </cell>
          <cell r="D192" t="str">
            <v>Salaries, Wages and Allowances</v>
          </cell>
          <cell r="E192">
            <v>13473054</v>
          </cell>
          <cell r="F192">
            <v>13473.054</v>
          </cell>
        </row>
        <row r="193">
          <cell r="B193" t="str">
            <v>NW373</v>
          </cell>
          <cell r="C193" t="str">
            <v>H</v>
          </cell>
          <cell r="D193" t="str">
            <v>Salaries, Wages and Allowances</v>
          </cell>
          <cell r="F193">
            <v>0</v>
          </cell>
        </row>
        <row r="194">
          <cell r="B194" t="str">
            <v>EC138</v>
          </cell>
          <cell r="C194" t="str">
            <v>L</v>
          </cell>
          <cell r="D194" t="str">
            <v>Salaries, Wages and Allowances</v>
          </cell>
          <cell r="E194">
            <v>2158776</v>
          </cell>
          <cell r="F194">
            <v>2158.776</v>
          </cell>
        </row>
        <row r="195">
          <cell r="B195" t="str">
            <v>WC014</v>
          </cell>
          <cell r="C195" t="str">
            <v>H</v>
          </cell>
          <cell r="D195" t="str">
            <v>Salaries, Wages and Allowances</v>
          </cell>
          <cell r="E195">
            <v>146667487</v>
          </cell>
          <cell r="F195">
            <v>146667.487</v>
          </cell>
        </row>
        <row r="196">
          <cell r="B196" t="str">
            <v>MP304</v>
          </cell>
          <cell r="C196" t="str">
            <v>M</v>
          </cell>
          <cell r="D196" t="str">
            <v>Salaries, Wages and Allowances</v>
          </cell>
          <cell r="E196">
            <v>42992389</v>
          </cell>
          <cell r="F196">
            <v>42992.389</v>
          </cell>
        </row>
        <row r="197">
          <cell r="B197" t="str">
            <v>EC142</v>
          </cell>
          <cell r="C197" t="str">
            <v>M</v>
          </cell>
          <cell r="D197" t="str">
            <v>Salaries, Wages and Allowances</v>
          </cell>
          <cell r="E197">
            <v>37756712</v>
          </cell>
          <cell r="F197">
            <v>37756.712</v>
          </cell>
        </row>
        <row r="198">
          <cell r="B198" t="str">
            <v>FS191</v>
          </cell>
          <cell r="C198" t="str">
            <v>M</v>
          </cell>
          <cell r="D198" t="str">
            <v>Salaries, Wages and Allowances</v>
          </cell>
          <cell r="E198">
            <v>84289033</v>
          </cell>
          <cell r="F198">
            <v>84289.033</v>
          </cell>
        </row>
        <row r="199">
          <cell r="B199" t="str">
            <v>NC078</v>
          </cell>
          <cell r="C199" t="str">
            <v>M</v>
          </cell>
          <cell r="D199" t="str">
            <v>Salaries, Wages and Allowances</v>
          </cell>
          <cell r="E199">
            <v>22663201</v>
          </cell>
          <cell r="F199">
            <v>22663.201</v>
          </cell>
        </row>
        <row r="200">
          <cell r="B200" t="str">
            <v>NC077</v>
          </cell>
          <cell r="C200" t="str">
            <v>M</v>
          </cell>
          <cell r="D200" t="str">
            <v>Salaries, Wages and Allowances</v>
          </cell>
          <cell r="E200">
            <v>17838397</v>
          </cell>
          <cell r="F200">
            <v>17838.397</v>
          </cell>
        </row>
        <row r="201">
          <cell r="B201" t="str">
            <v>NC091</v>
          </cell>
          <cell r="C201" t="str">
            <v>H</v>
          </cell>
          <cell r="D201" t="str">
            <v>Salaries, Wages and Allowances</v>
          </cell>
          <cell r="E201">
            <v>308292000</v>
          </cell>
          <cell r="F201">
            <v>308292</v>
          </cell>
        </row>
        <row r="202">
          <cell r="B202" t="str">
            <v>WC024</v>
          </cell>
          <cell r="C202" t="str">
            <v>H</v>
          </cell>
          <cell r="D202" t="str">
            <v>Salaries, Wages and Allowances</v>
          </cell>
          <cell r="E202">
            <v>217363000</v>
          </cell>
          <cell r="F202">
            <v>217363</v>
          </cell>
        </row>
        <row r="203">
          <cell r="B203" t="str">
            <v>MP313</v>
          </cell>
          <cell r="C203" t="str">
            <v>H</v>
          </cell>
          <cell r="D203" t="str">
            <v>Salaries, Wages and Allowances</v>
          </cell>
          <cell r="F203">
            <v>0</v>
          </cell>
        </row>
        <row r="204">
          <cell r="B204" t="str">
            <v>EC106</v>
          </cell>
          <cell r="C204" t="str">
            <v>M</v>
          </cell>
          <cell r="D204" t="str">
            <v>Salaries, Wages and Allowances</v>
          </cell>
          <cell r="E204">
            <v>22698940</v>
          </cell>
          <cell r="F204">
            <v>22698.94</v>
          </cell>
        </row>
        <row r="205">
          <cell r="B205" t="str">
            <v>WC015</v>
          </cell>
          <cell r="C205" t="str">
            <v>M</v>
          </cell>
          <cell r="D205" t="str">
            <v>Salaries, Wages and Allowances</v>
          </cell>
          <cell r="E205">
            <v>94845623</v>
          </cell>
          <cell r="F205">
            <v>94845.623</v>
          </cell>
        </row>
        <row r="206">
          <cell r="B206" t="str">
            <v>WC034</v>
          </cell>
          <cell r="C206" t="str">
            <v>L</v>
          </cell>
          <cell r="D206" t="str">
            <v>Salaries, Wages and Allowances</v>
          </cell>
          <cell r="E206">
            <v>33988275</v>
          </cell>
          <cell r="F206">
            <v>33988.275</v>
          </cell>
        </row>
        <row r="207">
          <cell r="B207" t="str">
            <v>MP321</v>
          </cell>
          <cell r="C207" t="str">
            <v>L</v>
          </cell>
          <cell r="D207" t="str">
            <v>Salaries, Wages and Allowances</v>
          </cell>
          <cell r="F207">
            <v>0</v>
          </cell>
        </row>
        <row r="208">
          <cell r="B208" t="str">
            <v>LIM361</v>
          </cell>
          <cell r="C208" t="str">
            <v>L</v>
          </cell>
          <cell r="D208" t="str">
            <v>Salaries, Wages and Allowances</v>
          </cell>
          <cell r="F208">
            <v>0</v>
          </cell>
        </row>
        <row r="209">
          <cell r="B209" t="str">
            <v>kz273</v>
          </cell>
          <cell r="C209" t="str">
            <v>L</v>
          </cell>
          <cell r="D209" t="str">
            <v>Salaries, Wages and Allowances</v>
          </cell>
          <cell r="E209">
            <v>7997586</v>
          </cell>
          <cell r="F209">
            <v>7997.586</v>
          </cell>
        </row>
        <row r="210">
          <cell r="B210" t="str">
            <v>WC031</v>
          </cell>
          <cell r="C210" t="str">
            <v>M</v>
          </cell>
          <cell r="D210" t="str">
            <v>Salaries, Wages and Allowances</v>
          </cell>
          <cell r="E210">
            <v>81550000</v>
          </cell>
          <cell r="F210">
            <v>81550</v>
          </cell>
        </row>
        <row r="211">
          <cell r="B211" t="str">
            <v>NC076</v>
          </cell>
          <cell r="C211" t="str">
            <v>L</v>
          </cell>
          <cell r="D211" t="str">
            <v>Salaries, Wages and Allowances</v>
          </cell>
          <cell r="F211">
            <v>0</v>
          </cell>
        </row>
        <row r="212">
          <cell r="B212" t="str">
            <v>MP315</v>
          </cell>
          <cell r="C212" t="str">
            <v>L</v>
          </cell>
          <cell r="D212" t="str">
            <v>Salaries, Wages and Allowances</v>
          </cell>
          <cell r="F212">
            <v>0</v>
          </cell>
        </row>
        <row r="213">
          <cell r="B213" t="str">
            <v>LIM343</v>
          </cell>
          <cell r="C213" t="str">
            <v>M</v>
          </cell>
          <cell r="D213" t="str">
            <v>Salaries, Wages and Allowances</v>
          </cell>
          <cell r="E213">
            <v>126734000</v>
          </cell>
          <cell r="F213">
            <v>126734</v>
          </cell>
        </row>
        <row r="214">
          <cell r="B214" t="str">
            <v>NW402</v>
          </cell>
          <cell r="C214" t="str">
            <v>H</v>
          </cell>
          <cell r="D214" t="str">
            <v>Salaries, Wages and Allowances</v>
          </cell>
          <cell r="E214">
            <v>178906000</v>
          </cell>
          <cell r="F214">
            <v>178906</v>
          </cell>
        </row>
        <row r="215">
          <cell r="B215" t="str">
            <v>FS182</v>
          </cell>
          <cell r="C215" t="str">
            <v>L</v>
          </cell>
          <cell r="D215" t="str">
            <v>Salaries, Wages and Allowances</v>
          </cell>
          <cell r="E215">
            <v>19567990</v>
          </cell>
          <cell r="F215">
            <v>19567.99</v>
          </cell>
        </row>
        <row r="216">
          <cell r="B216" t="str">
            <v>NC085</v>
          </cell>
          <cell r="C216" t="str">
            <v>L</v>
          </cell>
          <cell r="D216" t="str">
            <v>Salaries, Wages and Allowances</v>
          </cell>
          <cell r="E216">
            <v>30659132</v>
          </cell>
          <cell r="F216">
            <v>30659.132</v>
          </cell>
        </row>
        <row r="217">
          <cell r="B217" t="str">
            <v>EC132</v>
          </cell>
          <cell r="C217" t="str">
            <v>L</v>
          </cell>
          <cell r="D217" t="str">
            <v>Salaries, Wages and Allowances</v>
          </cell>
          <cell r="E217">
            <v>15082446</v>
          </cell>
          <cell r="F217">
            <v>15082.446</v>
          </cell>
        </row>
        <row r="218">
          <cell r="B218" t="str">
            <v>NW382</v>
          </cell>
          <cell r="C218" t="str">
            <v>L</v>
          </cell>
          <cell r="D218" t="str">
            <v>Salaries, Wages and Allowances</v>
          </cell>
          <cell r="E218">
            <v>49421625</v>
          </cell>
          <cell r="F218">
            <v>49421.625</v>
          </cell>
        </row>
        <row r="219">
          <cell r="B219" t="str">
            <v>FS183</v>
          </cell>
          <cell r="C219" t="str">
            <v>M</v>
          </cell>
          <cell r="D219" t="str">
            <v>Salaries, Wages and Allowances</v>
          </cell>
          <cell r="E219">
            <v>30475254</v>
          </cell>
          <cell r="F219">
            <v>30475.254</v>
          </cell>
        </row>
        <row r="220">
          <cell r="B220" t="str">
            <v>kz434</v>
          </cell>
          <cell r="C220" t="str">
            <v>L</v>
          </cell>
          <cell r="D220" t="str">
            <v>Salaries, Wages and Allowances</v>
          </cell>
          <cell r="E220">
            <v>18554407</v>
          </cell>
          <cell r="F220">
            <v>18554.407</v>
          </cell>
        </row>
        <row r="221">
          <cell r="B221" t="str">
            <v>NC071</v>
          </cell>
          <cell r="C221" t="str">
            <v>M</v>
          </cell>
          <cell r="D221" t="str">
            <v>Salaries, Wages and Allowances</v>
          </cell>
          <cell r="E221">
            <v>16861980</v>
          </cell>
          <cell r="F221">
            <v>16861.98</v>
          </cell>
        </row>
        <row r="222">
          <cell r="B222" t="str">
            <v>kz266</v>
          </cell>
          <cell r="C222" t="str">
            <v>L</v>
          </cell>
          <cell r="D222" t="str">
            <v>Salaries, Wages and Allowances</v>
          </cell>
          <cell r="F222">
            <v>0</v>
          </cell>
        </row>
        <row r="223">
          <cell r="B223" t="str">
            <v>kz212</v>
          </cell>
          <cell r="C223" t="str">
            <v>M</v>
          </cell>
          <cell r="D223" t="str">
            <v>Salaries, Wages and Allowances</v>
          </cell>
          <cell r="E223">
            <v>40031367</v>
          </cell>
          <cell r="F223">
            <v>40031.367</v>
          </cell>
        </row>
        <row r="224">
          <cell r="B224" t="str">
            <v>kz271</v>
          </cell>
          <cell r="C224" t="str">
            <v>M</v>
          </cell>
          <cell r="D224" t="str">
            <v>Salaries, Wages and Allowances</v>
          </cell>
          <cell r="E224">
            <v>19493171</v>
          </cell>
          <cell r="F224">
            <v>19493.171</v>
          </cell>
        </row>
        <row r="225">
          <cell r="B225" t="str">
            <v>kz282</v>
          </cell>
          <cell r="C225" t="str">
            <v>H</v>
          </cell>
          <cell r="D225" t="str">
            <v>Salaries, Wages and Allowances</v>
          </cell>
          <cell r="E225">
            <v>347879100</v>
          </cell>
          <cell r="F225">
            <v>347879.1</v>
          </cell>
        </row>
        <row r="226">
          <cell r="B226" t="str">
            <v>MP323</v>
          </cell>
          <cell r="C226" t="str">
            <v>M</v>
          </cell>
          <cell r="D226" t="str">
            <v>Salaries, Wages and Allowances</v>
          </cell>
          <cell r="E226">
            <v>50160089</v>
          </cell>
          <cell r="F226">
            <v>50160.089</v>
          </cell>
        </row>
        <row r="227">
          <cell r="B227" t="str">
            <v>kz284</v>
          </cell>
          <cell r="C227" t="str">
            <v>L</v>
          </cell>
          <cell r="D227" t="str">
            <v>Salaries, Wages and Allowances</v>
          </cell>
          <cell r="E227">
            <v>55614000</v>
          </cell>
          <cell r="F227">
            <v>55614</v>
          </cell>
        </row>
        <row r="228">
          <cell r="B228" t="str">
            <v>kz222</v>
          </cell>
          <cell r="C228" t="str">
            <v>M</v>
          </cell>
          <cell r="D228" t="str">
            <v>Salaries, Wages and Allowances</v>
          </cell>
          <cell r="E228">
            <v>67262128</v>
          </cell>
          <cell r="F228">
            <v>67262.128</v>
          </cell>
        </row>
        <row r="229">
          <cell r="B229" t="str">
            <v>kz221</v>
          </cell>
          <cell r="C229" t="str">
            <v>L</v>
          </cell>
          <cell r="D229" t="str">
            <v>Salaries, Wages and Allowances</v>
          </cell>
          <cell r="F229">
            <v>0</v>
          </cell>
        </row>
        <row r="230">
          <cell r="B230" t="str">
            <v>NC072</v>
          </cell>
          <cell r="C230" t="str">
            <v>L</v>
          </cell>
          <cell r="D230" t="str">
            <v>Salaries, Wages and Allowances</v>
          </cell>
          <cell r="E230">
            <v>25857679</v>
          </cell>
          <cell r="F230">
            <v>25857.679</v>
          </cell>
        </row>
        <row r="231">
          <cell r="B231" t="str">
            <v>kz234</v>
          </cell>
          <cell r="C231" t="str">
            <v>M</v>
          </cell>
          <cell r="D231" t="str">
            <v>Salaries, Wages and Allowances</v>
          </cell>
          <cell r="F231">
            <v>0</v>
          </cell>
        </row>
        <row r="232">
          <cell r="B232" t="str">
            <v>kz214</v>
          </cell>
          <cell r="C232" t="str">
            <v>L</v>
          </cell>
          <cell r="D232" t="str">
            <v>Salaries, Wages and Allowances</v>
          </cell>
          <cell r="F232">
            <v>0</v>
          </cell>
        </row>
        <row r="233">
          <cell r="B233" t="str">
            <v>kz245</v>
          </cell>
          <cell r="C233" t="str">
            <v>M</v>
          </cell>
          <cell r="D233" t="str">
            <v>Salaries, Wages and Allowances</v>
          </cell>
          <cell r="F233">
            <v>0</v>
          </cell>
        </row>
        <row r="234">
          <cell r="B234" t="str">
            <v>kz435</v>
          </cell>
          <cell r="C234" t="str">
            <v>M</v>
          </cell>
          <cell r="D234" t="str">
            <v>Salaries, Wages and Allowances</v>
          </cell>
          <cell r="E234">
            <v>31205826</v>
          </cell>
          <cell r="F234">
            <v>31205.826</v>
          </cell>
        </row>
        <row r="235">
          <cell r="B235" t="str">
            <v>EC442</v>
          </cell>
          <cell r="C235" t="str">
            <v>M</v>
          </cell>
          <cell r="D235" t="str">
            <v>Salaries, Wages and Allowances</v>
          </cell>
          <cell r="F235">
            <v>0</v>
          </cell>
        </row>
        <row r="236">
          <cell r="B236" t="str">
            <v>kz213</v>
          </cell>
          <cell r="C236" t="str">
            <v>L</v>
          </cell>
          <cell r="D236" t="str">
            <v>Salaries, Wages and Allowances</v>
          </cell>
          <cell r="E236">
            <v>23241452</v>
          </cell>
          <cell r="F236">
            <v>23241.452</v>
          </cell>
        </row>
        <row r="237">
          <cell r="B237" t="str">
            <v>kz262</v>
          </cell>
          <cell r="C237" t="str">
            <v>L</v>
          </cell>
          <cell r="D237" t="str">
            <v>Salaries, Wages and Allowances</v>
          </cell>
          <cell r="E237">
            <v>22592747</v>
          </cell>
          <cell r="F237">
            <v>22592.747</v>
          </cell>
        </row>
        <row r="238">
          <cell r="B238" t="str">
            <v>NW401</v>
          </cell>
          <cell r="C238" t="str">
            <v>M</v>
          </cell>
          <cell r="D238" t="str">
            <v>Salaries, Wages and Allowances</v>
          </cell>
          <cell r="F238">
            <v>0</v>
          </cell>
        </row>
        <row r="239">
          <cell r="B239" t="str">
            <v>kz211</v>
          </cell>
          <cell r="C239" t="str">
            <v>L</v>
          </cell>
          <cell r="D239" t="str">
            <v>Salaries, Wages and Allowances</v>
          </cell>
          <cell r="E239">
            <v>12980299</v>
          </cell>
          <cell r="F239">
            <v>12980.299</v>
          </cell>
        </row>
        <row r="240">
          <cell r="B240" t="str">
            <v>GT483</v>
          </cell>
          <cell r="C240" t="str">
            <v>M</v>
          </cell>
          <cell r="D240" t="str">
            <v>Salaries, Wages and Allowances</v>
          </cell>
          <cell r="E240">
            <v>90952826</v>
          </cell>
          <cell r="F240">
            <v>90952.826</v>
          </cell>
        </row>
        <row r="241">
          <cell r="B241" t="str">
            <v>WC022</v>
          </cell>
          <cell r="C241" t="str">
            <v>L</v>
          </cell>
          <cell r="D241" t="str">
            <v>Salaries, Wages and Allowances</v>
          </cell>
          <cell r="E241">
            <v>79293000</v>
          </cell>
          <cell r="F241">
            <v>79293</v>
          </cell>
        </row>
        <row r="242">
          <cell r="B242" t="str">
            <v>DC44</v>
          </cell>
          <cell r="C242" t="str">
            <v>M</v>
          </cell>
          <cell r="D242" t="str">
            <v>Salaries, Wages and Allowances</v>
          </cell>
          <cell r="E242">
            <v>47726580</v>
          </cell>
          <cell r="F242">
            <v>47726.58</v>
          </cell>
        </row>
        <row r="243">
          <cell r="B243" t="str">
            <v>DC25</v>
          </cell>
          <cell r="C243" t="str">
            <v>L</v>
          </cell>
          <cell r="D243" t="str">
            <v>Salaries, Wages and Allowances</v>
          </cell>
          <cell r="E243">
            <v>32397720</v>
          </cell>
          <cell r="F243">
            <v>32397.72</v>
          </cell>
        </row>
        <row r="244">
          <cell r="B244" t="str">
            <v>DC12</v>
          </cell>
          <cell r="C244" t="str">
            <v>H</v>
          </cell>
          <cell r="D244" t="str">
            <v>Salaries, Wages and Allowances</v>
          </cell>
          <cell r="E244">
            <v>246575010</v>
          </cell>
          <cell r="F244">
            <v>246575.01</v>
          </cell>
        </row>
        <row r="245">
          <cell r="B245" t="str">
            <v>DC37</v>
          </cell>
          <cell r="C245" t="str">
            <v>H</v>
          </cell>
          <cell r="D245" t="str">
            <v>Salaries, Wages and Allowances</v>
          </cell>
          <cell r="E245">
            <v>60242290</v>
          </cell>
          <cell r="F245">
            <v>60242.29</v>
          </cell>
        </row>
        <row r="246">
          <cell r="B246" t="str">
            <v>DC10</v>
          </cell>
          <cell r="C246" t="str">
            <v>M</v>
          </cell>
          <cell r="D246" t="str">
            <v>Salaries, Wages and Allowances</v>
          </cell>
          <cell r="E246">
            <v>38997135</v>
          </cell>
          <cell r="F246">
            <v>38997.135</v>
          </cell>
        </row>
        <row r="247">
          <cell r="B247" t="str">
            <v>DC2</v>
          </cell>
          <cell r="C247" t="str">
            <v>M</v>
          </cell>
          <cell r="D247" t="str">
            <v>Salaries, Wages and Allowances</v>
          </cell>
          <cell r="E247">
            <v>133720700</v>
          </cell>
          <cell r="F247">
            <v>133720.7</v>
          </cell>
        </row>
        <row r="248">
          <cell r="B248" t="str">
            <v>DC35</v>
          </cell>
          <cell r="C248" t="str">
            <v>M</v>
          </cell>
          <cell r="D248" t="str">
            <v>Salaries, Wages and Allowances</v>
          </cell>
          <cell r="E248">
            <v>125377188</v>
          </cell>
          <cell r="F248">
            <v>125377.188</v>
          </cell>
        </row>
        <row r="249">
          <cell r="B249" t="str">
            <v>DC5</v>
          </cell>
          <cell r="C249" t="str">
            <v>M</v>
          </cell>
          <cell r="D249" t="str">
            <v>Salaries, Wages and Allowances</v>
          </cell>
          <cell r="E249">
            <v>11239124</v>
          </cell>
          <cell r="F249">
            <v>11239.124</v>
          </cell>
        </row>
        <row r="250">
          <cell r="B250" t="str">
            <v>DC13</v>
          </cell>
          <cell r="C250" t="str">
            <v>M</v>
          </cell>
          <cell r="D250" t="str">
            <v>Salaries, Wages and Allowances</v>
          </cell>
          <cell r="E250">
            <v>107123614</v>
          </cell>
          <cell r="F250">
            <v>107123.614</v>
          </cell>
        </row>
        <row r="251">
          <cell r="B251" t="str">
            <v>DC40</v>
          </cell>
          <cell r="C251" t="str">
            <v>M</v>
          </cell>
          <cell r="D251" t="str">
            <v>Salaries, Wages and Allowances</v>
          </cell>
          <cell r="E251">
            <v>53878072</v>
          </cell>
          <cell r="F251">
            <v>53878.072</v>
          </cell>
        </row>
        <row r="252">
          <cell r="B252" t="str">
            <v>DC39</v>
          </cell>
          <cell r="C252" t="str">
            <v>M</v>
          </cell>
          <cell r="D252" t="str">
            <v>Salaries, Wages and Allowances</v>
          </cell>
          <cell r="E252">
            <v>45961000</v>
          </cell>
          <cell r="F252">
            <v>45961</v>
          </cell>
        </row>
        <row r="253">
          <cell r="B253" t="str">
            <v>DC4</v>
          </cell>
          <cell r="C253" t="str">
            <v>M</v>
          </cell>
          <cell r="D253" t="str">
            <v>Salaries, Wages and Allowances</v>
          </cell>
          <cell r="E253">
            <v>82739890</v>
          </cell>
          <cell r="F253">
            <v>82739.89</v>
          </cell>
        </row>
        <row r="254">
          <cell r="B254" t="str">
            <v>DC32</v>
          </cell>
          <cell r="C254" t="str">
            <v>H</v>
          </cell>
          <cell r="D254" t="str">
            <v>Salaries, Wages and Allowances</v>
          </cell>
          <cell r="E254">
            <v>66172636</v>
          </cell>
          <cell r="F254">
            <v>66172.636</v>
          </cell>
        </row>
        <row r="255">
          <cell r="B255" t="str">
            <v>DC20</v>
          </cell>
          <cell r="C255" t="str">
            <v>L</v>
          </cell>
          <cell r="D255" t="str">
            <v>Salaries, Wages and Allowances</v>
          </cell>
          <cell r="E255">
            <v>56410400</v>
          </cell>
          <cell r="F255">
            <v>56410.4</v>
          </cell>
        </row>
        <row r="256">
          <cell r="B256" t="str">
            <v>DC9</v>
          </cell>
          <cell r="C256" t="str">
            <v>M</v>
          </cell>
          <cell r="D256" t="str">
            <v>Salaries, Wages and Allowances</v>
          </cell>
          <cell r="E256">
            <v>29165840</v>
          </cell>
          <cell r="F256">
            <v>29165.84</v>
          </cell>
        </row>
        <row r="257">
          <cell r="B257" t="str">
            <v>DC30</v>
          </cell>
          <cell r="C257" t="str">
            <v>M</v>
          </cell>
          <cell r="D257" t="str">
            <v>Salaries, Wages and Allowances</v>
          </cell>
          <cell r="E257">
            <v>70471380</v>
          </cell>
          <cell r="F257">
            <v>70471.38</v>
          </cell>
        </row>
        <row r="258">
          <cell r="B258" t="str">
            <v>DC47</v>
          </cell>
          <cell r="C258" t="str">
            <v>H</v>
          </cell>
          <cell r="D258" t="str">
            <v>Salaries, Wages and Allowances</v>
          </cell>
          <cell r="E258">
            <v>130695900</v>
          </cell>
          <cell r="F258">
            <v>130695.9</v>
          </cell>
        </row>
        <row r="259">
          <cell r="B259" t="str">
            <v>DC29</v>
          </cell>
          <cell r="C259" t="str">
            <v>L</v>
          </cell>
          <cell r="D259" t="str">
            <v>Salaries, Wages and Allowances</v>
          </cell>
          <cell r="E259">
            <v>86862512</v>
          </cell>
          <cell r="F259">
            <v>86862.512</v>
          </cell>
        </row>
        <row r="260">
          <cell r="B260" t="str">
            <v>DC45</v>
          </cell>
          <cell r="C260" t="str">
            <v>M</v>
          </cell>
          <cell r="D260" t="str">
            <v>Salaries, Wages and Allowances</v>
          </cell>
          <cell r="E260">
            <v>43877526</v>
          </cell>
          <cell r="F260">
            <v>43877.526</v>
          </cell>
        </row>
        <row r="261">
          <cell r="B261" t="str">
            <v>DC18</v>
          </cell>
          <cell r="C261" t="str">
            <v>L</v>
          </cell>
          <cell r="D261" t="str">
            <v>Salaries, Wages and Allowances</v>
          </cell>
          <cell r="E261">
            <v>40640607</v>
          </cell>
          <cell r="F261">
            <v>40640.607</v>
          </cell>
        </row>
        <row r="262">
          <cell r="B262" t="str">
            <v>DC46</v>
          </cell>
          <cell r="C262" t="str">
            <v>L</v>
          </cell>
          <cell r="D262" t="str">
            <v>Salaries, Wages and Allowances</v>
          </cell>
          <cell r="E262">
            <v>22920267</v>
          </cell>
          <cell r="F262">
            <v>22920.267</v>
          </cell>
        </row>
        <row r="263">
          <cell r="B263" t="str">
            <v>DC33</v>
          </cell>
          <cell r="C263" t="str">
            <v>L</v>
          </cell>
          <cell r="D263" t="str">
            <v>Salaries, Wages and Allowances</v>
          </cell>
          <cell r="E263">
            <v>83854000</v>
          </cell>
          <cell r="F263">
            <v>83854</v>
          </cell>
        </row>
        <row r="264">
          <cell r="B264" t="str">
            <v>DC17</v>
          </cell>
          <cell r="C264" t="str">
            <v>L</v>
          </cell>
          <cell r="D264" t="str">
            <v>Salaries, Wages and Allowances</v>
          </cell>
          <cell r="E264">
            <v>68645718</v>
          </cell>
          <cell r="F264">
            <v>68645.718</v>
          </cell>
        </row>
        <row r="265">
          <cell r="B265" t="str">
            <v>DC6</v>
          </cell>
          <cell r="C265" t="str">
            <v>M</v>
          </cell>
          <cell r="D265" t="str">
            <v>Salaries, Wages and Allowances</v>
          </cell>
          <cell r="E265">
            <v>25202506</v>
          </cell>
          <cell r="F265">
            <v>25202.506</v>
          </cell>
        </row>
        <row r="266">
          <cell r="B266" t="str">
            <v>DC38</v>
          </cell>
          <cell r="C266" t="str">
            <v>L</v>
          </cell>
          <cell r="D266" t="str">
            <v>Salaries, Wages and Allowances</v>
          </cell>
          <cell r="E266">
            <v>81986308</v>
          </cell>
          <cell r="F266">
            <v>81986.308</v>
          </cell>
        </row>
        <row r="267">
          <cell r="B267" t="str">
            <v>DC31</v>
          </cell>
          <cell r="C267" t="str">
            <v>H</v>
          </cell>
          <cell r="D267" t="str">
            <v>Salaries, Wages and Allowances</v>
          </cell>
          <cell r="E267">
            <v>73446525</v>
          </cell>
          <cell r="F267">
            <v>73446.525</v>
          </cell>
        </row>
        <row r="268">
          <cell r="B268" t="str">
            <v>DC15</v>
          </cell>
          <cell r="C268" t="str">
            <v>H</v>
          </cell>
          <cell r="D268" t="str">
            <v>Salaries, Wages and Allowances</v>
          </cell>
          <cell r="E268">
            <v>181719240</v>
          </cell>
          <cell r="F268">
            <v>181719.24</v>
          </cell>
        </row>
        <row r="269">
          <cell r="B269" t="str">
            <v>DC3</v>
          </cell>
          <cell r="C269" t="str">
            <v>M</v>
          </cell>
          <cell r="D269" t="str">
            <v>Salaries, Wages and Allowances</v>
          </cell>
          <cell r="E269">
            <v>47552225</v>
          </cell>
          <cell r="F269">
            <v>47552.225</v>
          </cell>
        </row>
        <row r="270">
          <cell r="B270" t="str">
            <v>DC7</v>
          </cell>
          <cell r="C270" t="str">
            <v>M</v>
          </cell>
          <cell r="D270" t="str">
            <v>Salaries, Wages and Allowances</v>
          </cell>
          <cell r="E270">
            <v>24325619</v>
          </cell>
          <cell r="F270">
            <v>24325.619</v>
          </cell>
        </row>
        <row r="271">
          <cell r="B271" t="str">
            <v>DC42</v>
          </cell>
          <cell r="C271" t="str">
            <v>M</v>
          </cell>
          <cell r="D271" t="str">
            <v>Salaries, Wages and Allowances</v>
          </cell>
          <cell r="E271">
            <v>180585689</v>
          </cell>
          <cell r="F271">
            <v>180585.689</v>
          </cell>
        </row>
        <row r="272">
          <cell r="B272" t="str">
            <v>DC43</v>
          </cell>
          <cell r="C272" t="str">
            <v>L</v>
          </cell>
          <cell r="D272" t="str">
            <v>Salaries, Wages and Allowances</v>
          </cell>
          <cell r="F272">
            <v>0</v>
          </cell>
        </row>
        <row r="273">
          <cell r="B273" t="str">
            <v>DC8</v>
          </cell>
          <cell r="C273" t="str">
            <v>M</v>
          </cell>
          <cell r="D273" t="str">
            <v>Salaries, Wages and Allowances</v>
          </cell>
          <cell r="E273">
            <v>34107004</v>
          </cell>
          <cell r="F273">
            <v>34107.004</v>
          </cell>
        </row>
        <row r="274">
          <cell r="B274" t="str">
            <v>DC19</v>
          </cell>
          <cell r="C274" t="str">
            <v>L</v>
          </cell>
          <cell r="D274" t="str">
            <v>Salaries, Wages and Allowances</v>
          </cell>
          <cell r="F274">
            <v>0</v>
          </cell>
        </row>
        <row r="275">
          <cell r="B275" t="str">
            <v>DC21</v>
          </cell>
          <cell r="C275" t="str">
            <v>H</v>
          </cell>
          <cell r="D275" t="str">
            <v>Salaries, Wages and Allowances</v>
          </cell>
          <cell r="E275">
            <v>205884764</v>
          </cell>
          <cell r="F275">
            <v>205884.764</v>
          </cell>
        </row>
        <row r="276">
          <cell r="B276" t="str">
            <v>DC14</v>
          </cell>
          <cell r="C276" t="str">
            <v>H</v>
          </cell>
          <cell r="D276" t="str">
            <v>Salaries, Wages and Allowances</v>
          </cell>
          <cell r="E276">
            <v>62755382</v>
          </cell>
          <cell r="F276">
            <v>62755.382</v>
          </cell>
        </row>
        <row r="277">
          <cell r="B277" t="str">
            <v>DC22</v>
          </cell>
          <cell r="C277" t="str">
            <v>M</v>
          </cell>
          <cell r="D277" t="str">
            <v>Salaries, Wages and Allowances</v>
          </cell>
          <cell r="E277">
            <v>104193583</v>
          </cell>
          <cell r="F277">
            <v>104193.583</v>
          </cell>
        </row>
        <row r="278">
          <cell r="B278" t="str">
            <v>DC27</v>
          </cell>
          <cell r="C278" t="str">
            <v>M</v>
          </cell>
          <cell r="D278" t="str">
            <v>Salaries, Wages and Allowances</v>
          </cell>
          <cell r="E278">
            <v>58732035</v>
          </cell>
          <cell r="F278">
            <v>58732.035</v>
          </cell>
        </row>
        <row r="279">
          <cell r="B279" t="str">
            <v>DC24</v>
          </cell>
          <cell r="C279" t="str">
            <v>L</v>
          </cell>
          <cell r="D279" t="str">
            <v>Salaries, Wages and Allowances</v>
          </cell>
          <cell r="E279">
            <v>29755226</v>
          </cell>
          <cell r="F279">
            <v>29755.226</v>
          </cell>
        </row>
        <row r="280">
          <cell r="B280" t="str">
            <v>DC23</v>
          </cell>
          <cell r="C280" t="str">
            <v>M</v>
          </cell>
          <cell r="D280" t="str">
            <v>Salaries, Wages and Allowances</v>
          </cell>
          <cell r="F280">
            <v>0</v>
          </cell>
        </row>
        <row r="281">
          <cell r="B281" t="str">
            <v>DC28</v>
          </cell>
          <cell r="C281" t="str">
            <v>H</v>
          </cell>
          <cell r="D281" t="str">
            <v>Salaries, Wages and Allowances</v>
          </cell>
          <cell r="F281">
            <v>0</v>
          </cell>
        </row>
        <row r="282">
          <cell r="B282" t="str">
            <v>DC34</v>
          </cell>
          <cell r="C282" t="str">
            <v>L</v>
          </cell>
          <cell r="D282" t="str">
            <v>Salaries, Wages and Allowances</v>
          </cell>
          <cell r="E282">
            <v>161948000</v>
          </cell>
          <cell r="F282">
            <v>161948</v>
          </cell>
        </row>
        <row r="283">
          <cell r="B283" t="str">
            <v>DC36</v>
          </cell>
          <cell r="C283" t="str">
            <v>L</v>
          </cell>
          <cell r="D283" t="str">
            <v>Salaries, Wages and Allowances</v>
          </cell>
          <cell r="E283">
            <v>45090348</v>
          </cell>
          <cell r="F283">
            <v>45090.348</v>
          </cell>
        </row>
        <row r="284">
          <cell r="B284" t="str">
            <v>DC1</v>
          </cell>
          <cell r="C284" t="str">
            <v>M</v>
          </cell>
          <cell r="D284" t="str">
            <v>Salaries, Wages and Allowances</v>
          </cell>
          <cell r="E284">
            <v>65222180</v>
          </cell>
          <cell r="F284">
            <v>65222.18</v>
          </cell>
        </row>
        <row r="285">
          <cell r="B285" t="str">
            <v>DC48</v>
          </cell>
          <cell r="C285" t="str">
            <v>M</v>
          </cell>
          <cell r="D285" t="str">
            <v>Salaries, Wages and Allowances</v>
          </cell>
          <cell r="E285">
            <v>105728840</v>
          </cell>
          <cell r="F285">
            <v>105728.84</v>
          </cell>
        </row>
        <row r="286">
          <cell r="B286" t="str">
            <v>DC16</v>
          </cell>
          <cell r="C286" t="str">
            <v>L</v>
          </cell>
          <cell r="D286" t="str">
            <v>Salaries, Wages and Allowances</v>
          </cell>
          <cell r="F286">
            <v>0</v>
          </cell>
        </row>
        <row r="287">
          <cell r="B287" t="str">
            <v>DC26</v>
          </cell>
          <cell r="C287" t="str">
            <v>M</v>
          </cell>
          <cell r="D287" t="str">
            <v>Salaries, Wages and Allowances</v>
          </cell>
          <cell r="E287">
            <v>69257000</v>
          </cell>
          <cell r="F287">
            <v>69257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1">
        <row r="12">
          <cell r="M12">
            <v>18075798</v>
          </cell>
        </row>
        <row r="13">
          <cell r="M13">
            <v>904410</v>
          </cell>
        </row>
        <row r="14">
          <cell r="M14">
            <v>5905415</v>
          </cell>
        </row>
      </sheetData>
      <sheetData sheetId="2">
        <row r="12">
          <cell r="M12">
            <v>5485390</v>
          </cell>
        </row>
        <row r="13">
          <cell r="M13">
            <v>326306</v>
          </cell>
        </row>
        <row r="14">
          <cell r="M14">
            <v>676283</v>
          </cell>
        </row>
      </sheetData>
      <sheetData sheetId="3">
        <row r="12">
          <cell r="M12">
            <v>3769727</v>
          </cell>
        </row>
        <row r="13">
          <cell r="M13">
            <v>888527</v>
          </cell>
        </row>
        <row r="14">
          <cell r="M14">
            <v>2841830</v>
          </cell>
        </row>
      </sheetData>
      <sheetData sheetId="4">
        <row r="12">
          <cell r="M12">
            <v>9743655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5">
        <row r="12">
          <cell r="M12">
            <v>14320524</v>
          </cell>
        </row>
        <row r="13">
          <cell r="M13">
            <v>570555</v>
          </cell>
        </row>
        <row r="14">
          <cell r="M14">
            <v>9809042</v>
          </cell>
        </row>
      </sheetData>
      <sheetData sheetId="6">
        <row r="12">
          <cell r="M12">
            <v>504285163</v>
          </cell>
        </row>
        <row r="13">
          <cell r="M13">
            <v>69987307</v>
          </cell>
        </row>
        <row r="14">
          <cell r="M14">
            <v>260613949</v>
          </cell>
        </row>
      </sheetData>
      <sheetData sheetId="7">
        <row r="12">
          <cell r="M12">
            <v>14135217</v>
          </cell>
        </row>
        <row r="13">
          <cell r="M13">
            <v>2199888</v>
          </cell>
        </row>
        <row r="14">
          <cell r="M14">
            <v>9682388</v>
          </cell>
        </row>
      </sheetData>
      <sheetData sheetId="8">
        <row r="12">
          <cell r="M12">
            <v>56786831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9">
        <row r="12">
          <cell r="M12">
            <v>7343838</v>
          </cell>
        </row>
        <row r="13">
          <cell r="M13">
            <v>2025817</v>
          </cell>
        </row>
        <row r="14">
          <cell r="M14">
            <v>4557297</v>
          </cell>
        </row>
      </sheetData>
      <sheetData sheetId="10">
        <row r="12">
          <cell r="M12">
            <v>20053600</v>
          </cell>
        </row>
        <row r="13">
          <cell r="M13">
            <v>214251</v>
          </cell>
        </row>
        <row r="14">
          <cell r="M14">
            <v>1734075</v>
          </cell>
        </row>
      </sheetData>
      <sheetData sheetId="11">
        <row r="12">
          <cell r="M12">
            <v>23136507</v>
          </cell>
        </row>
        <row r="13">
          <cell r="M13">
            <v>580521</v>
          </cell>
        </row>
        <row r="14">
          <cell r="M14">
            <v>4185730</v>
          </cell>
        </row>
      </sheetData>
      <sheetData sheetId="12">
        <row r="12">
          <cell r="M12">
            <v>124845472</v>
          </cell>
        </row>
        <row r="13">
          <cell r="M13">
            <v>16488629</v>
          </cell>
        </row>
        <row r="14">
          <cell r="M14">
            <v>84381664</v>
          </cell>
        </row>
      </sheetData>
      <sheetData sheetId="13">
        <row r="12">
          <cell r="M12">
            <v>93960021</v>
          </cell>
        </row>
        <row r="13">
          <cell r="M13">
            <v>15762159</v>
          </cell>
        </row>
        <row r="14">
          <cell r="M14">
            <v>48644725</v>
          </cell>
        </row>
      </sheetData>
      <sheetData sheetId="14">
        <row r="12">
          <cell r="M12">
            <v>34159974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15">
        <row r="12">
          <cell r="M12">
            <v>52520678</v>
          </cell>
        </row>
        <row r="13">
          <cell r="M13">
            <v>3946840</v>
          </cell>
        </row>
        <row r="14">
          <cell r="M14">
            <v>8880575</v>
          </cell>
        </row>
      </sheetData>
      <sheetData sheetId="16">
        <row r="12">
          <cell r="M12">
            <v>50600660</v>
          </cell>
        </row>
        <row r="13">
          <cell r="M13">
            <v>11714154</v>
          </cell>
        </row>
        <row r="14">
          <cell r="M14">
            <v>34436059</v>
          </cell>
        </row>
      </sheetData>
      <sheetData sheetId="17">
        <row r="12">
          <cell r="M12">
            <v>37713991</v>
          </cell>
        </row>
        <row r="13">
          <cell r="M13">
            <v>2019032</v>
          </cell>
        </row>
        <row r="14">
          <cell r="M14">
            <v>8976268</v>
          </cell>
        </row>
      </sheetData>
      <sheetData sheetId="18">
        <row r="12">
          <cell r="M12">
            <v>183411104</v>
          </cell>
        </row>
        <row r="13">
          <cell r="M13">
            <v>31333178</v>
          </cell>
        </row>
        <row r="14">
          <cell r="M14">
            <v>55089466</v>
          </cell>
        </row>
      </sheetData>
      <sheetData sheetId="19">
        <row r="12">
          <cell r="M12">
            <v>22875986</v>
          </cell>
        </row>
        <row r="13">
          <cell r="M13">
            <v>567780</v>
          </cell>
        </row>
        <row r="14">
          <cell r="M14">
            <v>9603873</v>
          </cell>
        </row>
      </sheetData>
      <sheetData sheetId="20">
        <row r="12">
          <cell r="M12">
            <v>7798295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21">
        <row r="12">
          <cell r="M12">
            <v>85453981</v>
          </cell>
        </row>
        <row r="13">
          <cell r="M13">
            <v>9604461</v>
          </cell>
        </row>
        <row r="14">
          <cell r="M14">
            <v>36439586</v>
          </cell>
        </row>
      </sheetData>
      <sheetData sheetId="22">
        <row r="12">
          <cell r="M12">
            <v>44076006</v>
          </cell>
        </row>
        <row r="13">
          <cell r="M13">
            <v>8708081</v>
          </cell>
        </row>
        <row r="14">
          <cell r="M14">
            <v>25250694</v>
          </cell>
        </row>
      </sheetData>
      <sheetData sheetId="23">
        <row r="12">
          <cell r="M12">
            <v>119240938</v>
          </cell>
        </row>
        <row r="13">
          <cell r="M13">
            <v>14768830</v>
          </cell>
        </row>
        <row r="14">
          <cell r="M14">
            <v>53451115</v>
          </cell>
        </row>
      </sheetData>
      <sheetData sheetId="24">
        <row r="12">
          <cell r="M12">
            <v>12640661</v>
          </cell>
        </row>
        <row r="13">
          <cell r="M13">
            <v>1513509</v>
          </cell>
        </row>
        <row r="14">
          <cell r="M14">
            <v>7125070</v>
          </cell>
        </row>
      </sheetData>
      <sheetData sheetId="25">
        <row r="12">
          <cell r="M12">
            <v>51122</v>
          </cell>
        </row>
        <row r="13">
          <cell r="M13">
            <v>0</v>
          </cell>
        </row>
        <row r="14">
          <cell r="M1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</sheetNames>
    <sheetDataSet>
      <sheetData sheetId="1">
        <row r="12">
          <cell r="M12">
            <v>294203263</v>
          </cell>
        </row>
        <row r="13">
          <cell r="M13">
            <v>29593928</v>
          </cell>
        </row>
        <row r="14">
          <cell r="M14">
            <v>35502617</v>
          </cell>
        </row>
      </sheetData>
      <sheetData sheetId="2">
        <row r="12">
          <cell r="M12">
            <v>248563949</v>
          </cell>
        </row>
        <row r="13">
          <cell r="M13">
            <v>2393783</v>
          </cell>
        </row>
        <row r="14">
          <cell r="M14">
            <v>25255170</v>
          </cell>
        </row>
      </sheetData>
      <sheetData sheetId="3">
        <row r="12">
          <cell r="M12">
            <v>128965079</v>
          </cell>
        </row>
        <row r="13">
          <cell r="M13">
            <v>18282533</v>
          </cell>
        </row>
        <row r="14">
          <cell r="M14">
            <v>55467185</v>
          </cell>
        </row>
      </sheetData>
      <sheetData sheetId="4"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5">
        <row r="12">
          <cell r="M12">
            <v>124997921</v>
          </cell>
        </row>
        <row r="13">
          <cell r="M13">
            <v>3887622</v>
          </cell>
        </row>
        <row r="14">
          <cell r="M14">
            <v>5930509</v>
          </cell>
        </row>
      </sheetData>
      <sheetData sheetId="6">
        <row r="12">
          <cell r="M12">
            <v>152704833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7">
        <row r="12">
          <cell r="M12">
            <v>35223441</v>
          </cell>
        </row>
        <row r="13">
          <cell r="M13">
            <v>1729098</v>
          </cell>
        </row>
        <row r="14">
          <cell r="M14">
            <v>7507530</v>
          </cell>
        </row>
      </sheetData>
      <sheetData sheetId="8"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9">
        <row r="12">
          <cell r="M12">
            <v>88692062</v>
          </cell>
        </row>
        <row r="13">
          <cell r="M13">
            <v>0</v>
          </cell>
        </row>
        <row r="14">
          <cell r="M14">
            <v>6025034</v>
          </cell>
        </row>
      </sheetData>
      <sheetData sheetId="10">
        <row r="12">
          <cell r="M12">
            <v>106044169</v>
          </cell>
        </row>
        <row r="13">
          <cell r="M13">
            <v>10339299</v>
          </cell>
        </row>
        <row r="14">
          <cell r="M14">
            <v>30955018</v>
          </cell>
        </row>
      </sheetData>
      <sheetData sheetId="11">
        <row r="12">
          <cell r="M12">
            <v>138262565</v>
          </cell>
        </row>
        <row r="13">
          <cell r="M13">
            <v>0</v>
          </cell>
        </row>
        <row r="14">
          <cell r="M14">
            <v>442382</v>
          </cell>
        </row>
      </sheetData>
      <sheetData sheetId="12">
        <row r="12">
          <cell r="M12">
            <v>26591435</v>
          </cell>
        </row>
        <row r="13">
          <cell r="M13">
            <v>537424</v>
          </cell>
        </row>
        <row r="14">
          <cell r="M14">
            <v>1419971</v>
          </cell>
        </row>
      </sheetData>
      <sheetData sheetId="13">
        <row r="12">
          <cell r="M12">
            <v>24929879</v>
          </cell>
        </row>
        <row r="13">
          <cell r="M13">
            <v>1382</v>
          </cell>
        </row>
        <row r="14">
          <cell r="M14">
            <v>0</v>
          </cell>
        </row>
      </sheetData>
      <sheetData sheetId="14">
        <row r="12">
          <cell r="M12">
            <v>3863357</v>
          </cell>
        </row>
        <row r="13">
          <cell r="M13">
            <v>121954</v>
          </cell>
        </row>
        <row r="14">
          <cell r="M14">
            <v>352238</v>
          </cell>
        </row>
      </sheetData>
      <sheetData sheetId="15">
        <row r="12">
          <cell r="M12">
            <v>1090058936</v>
          </cell>
        </row>
        <row r="13">
          <cell r="M13">
            <v>119061450</v>
          </cell>
        </row>
        <row r="14">
          <cell r="M14">
            <v>315118851</v>
          </cell>
        </row>
      </sheetData>
      <sheetData sheetId="16">
        <row r="12">
          <cell r="M12">
            <v>26066964</v>
          </cell>
        </row>
        <row r="13">
          <cell r="M13">
            <v>1806761</v>
          </cell>
        </row>
        <row r="14">
          <cell r="M14">
            <v>4140459</v>
          </cell>
        </row>
      </sheetData>
      <sheetData sheetId="17">
        <row r="12">
          <cell r="M12">
            <v>486077038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18">
        <row r="12">
          <cell r="M12">
            <v>23221946</v>
          </cell>
        </row>
        <row r="13">
          <cell r="M13">
            <v>1316038</v>
          </cell>
        </row>
        <row r="14">
          <cell r="M14">
            <v>7062213</v>
          </cell>
        </row>
      </sheetData>
      <sheetData sheetId="19">
        <row r="12">
          <cell r="M12">
            <v>41350330</v>
          </cell>
        </row>
        <row r="13">
          <cell r="M13">
            <v>4119950</v>
          </cell>
        </row>
        <row r="14">
          <cell r="M14">
            <v>12200550</v>
          </cell>
        </row>
      </sheetData>
      <sheetData sheetId="20">
        <row r="12">
          <cell r="M12">
            <v>13900005</v>
          </cell>
        </row>
        <row r="13">
          <cell r="M13">
            <v>2075832</v>
          </cell>
        </row>
        <row r="14">
          <cell r="M14">
            <v>7571500</v>
          </cell>
        </row>
      </sheetData>
      <sheetData sheetId="21">
        <row r="12">
          <cell r="M12">
            <v>47799692</v>
          </cell>
        </row>
        <row r="13">
          <cell r="M13">
            <v>3283435</v>
          </cell>
        </row>
        <row r="14">
          <cell r="M14">
            <v>14543131</v>
          </cell>
        </row>
      </sheetData>
      <sheetData sheetId="22">
        <row r="12">
          <cell r="M12">
            <v>28794347</v>
          </cell>
        </row>
        <row r="13">
          <cell r="M13">
            <v>9075971</v>
          </cell>
        </row>
        <row r="14">
          <cell r="M14">
            <v>11821234</v>
          </cell>
        </row>
      </sheetData>
      <sheetData sheetId="23">
        <row r="12">
          <cell r="M12">
            <v>55779332</v>
          </cell>
        </row>
        <row r="13">
          <cell r="M13">
            <v>7126252</v>
          </cell>
        </row>
        <row r="14">
          <cell r="M14">
            <v>31318505</v>
          </cell>
        </row>
      </sheetData>
      <sheetData sheetId="24">
        <row r="12">
          <cell r="M12">
            <v>36734434</v>
          </cell>
        </row>
        <row r="13">
          <cell r="M13">
            <v>0</v>
          </cell>
        </row>
        <row r="14">
          <cell r="M14">
            <v>182274</v>
          </cell>
        </row>
      </sheetData>
      <sheetData sheetId="25">
        <row r="12">
          <cell r="M12">
            <v>25130177</v>
          </cell>
        </row>
        <row r="13">
          <cell r="M13">
            <v>4883794</v>
          </cell>
        </row>
        <row r="14">
          <cell r="M14">
            <v>5063196</v>
          </cell>
        </row>
      </sheetData>
      <sheetData sheetId="26">
        <row r="12">
          <cell r="M12">
            <v>45810636</v>
          </cell>
        </row>
        <row r="13">
          <cell r="M13">
            <v>1499305</v>
          </cell>
        </row>
        <row r="14">
          <cell r="M14">
            <v>6447988</v>
          </cell>
        </row>
      </sheetData>
      <sheetData sheetId="27"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28">
        <row r="12">
          <cell r="M12">
            <v>10501433</v>
          </cell>
        </row>
        <row r="13">
          <cell r="M13">
            <v>0</v>
          </cell>
        </row>
        <row r="14">
          <cell r="M14">
            <v>134004</v>
          </cell>
        </row>
      </sheetData>
      <sheetData sheetId="29">
        <row r="12">
          <cell r="M12">
            <v>45567596</v>
          </cell>
        </row>
        <row r="13">
          <cell r="M13">
            <v>5936892</v>
          </cell>
        </row>
        <row r="14">
          <cell r="M14">
            <v>2724218</v>
          </cell>
        </row>
      </sheetData>
      <sheetData sheetId="30">
        <row r="12">
          <cell r="M12">
            <v>255008506</v>
          </cell>
        </row>
        <row r="13">
          <cell r="M13">
            <v>0</v>
          </cell>
        </row>
        <row r="14">
          <cell r="M1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1">
        <row r="12">
          <cell r="M12">
            <v>43199056</v>
          </cell>
        </row>
        <row r="13">
          <cell r="M13">
            <v>1811667</v>
          </cell>
        </row>
        <row r="14">
          <cell r="M14">
            <v>4240293</v>
          </cell>
        </row>
      </sheetData>
      <sheetData sheetId="2">
        <row r="12">
          <cell r="M12">
            <v>69766897</v>
          </cell>
        </row>
        <row r="13">
          <cell r="M13">
            <v>8737310</v>
          </cell>
        </row>
        <row r="14">
          <cell r="M14">
            <v>23732995</v>
          </cell>
        </row>
      </sheetData>
      <sheetData sheetId="3">
        <row r="12">
          <cell r="M12">
            <v>8837037</v>
          </cell>
        </row>
        <row r="13">
          <cell r="M13">
            <v>6002343</v>
          </cell>
        </row>
        <row r="14">
          <cell r="M14">
            <v>2259754</v>
          </cell>
        </row>
      </sheetData>
      <sheetData sheetId="4">
        <row r="12">
          <cell r="M12">
            <v>16204135</v>
          </cell>
        </row>
        <row r="13">
          <cell r="M13">
            <v>2163216</v>
          </cell>
        </row>
        <row r="14">
          <cell r="M14">
            <v>8175381</v>
          </cell>
        </row>
      </sheetData>
      <sheetData sheetId="5">
        <row r="12">
          <cell r="M12">
            <v>72967554</v>
          </cell>
        </row>
        <row r="13">
          <cell r="M13">
            <v>6981562</v>
          </cell>
        </row>
        <row r="14">
          <cell r="M14">
            <v>32572162</v>
          </cell>
        </row>
      </sheetData>
      <sheetData sheetId="6">
        <row r="12">
          <cell r="M12">
            <v>21921785</v>
          </cell>
        </row>
        <row r="13">
          <cell r="M13">
            <v>1040525</v>
          </cell>
        </row>
        <row r="14">
          <cell r="M14">
            <v>8356445</v>
          </cell>
        </row>
      </sheetData>
      <sheetData sheetId="7">
        <row r="12">
          <cell r="M12">
            <v>190888641</v>
          </cell>
        </row>
        <row r="13">
          <cell r="M13">
            <v>36122649</v>
          </cell>
        </row>
        <row r="14">
          <cell r="M14">
            <v>96209838</v>
          </cell>
        </row>
      </sheetData>
      <sheetData sheetId="8">
        <row r="12">
          <cell r="M12">
            <v>95967562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9">
        <row r="12">
          <cell r="M12">
            <v>43682688</v>
          </cell>
        </row>
        <row r="13">
          <cell r="M13">
            <v>4722138</v>
          </cell>
        </row>
        <row r="14">
          <cell r="M14">
            <v>19053808</v>
          </cell>
        </row>
      </sheetData>
      <sheetData sheetId="10">
        <row r="12">
          <cell r="M12">
            <v>184163331</v>
          </cell>
        </row>
        <row r="13">
          <cell r="M13">
            <v>35989783</v>
          </cell>
        </row>
        <row r="14">
          <cell r="M14">
            <v>101384955</v>
          </cell>
        </row>
      </sheetData>
      <sheetData sheetId="11">
        <row r="12">
          <cell r="M12">
            <v>152432875</v>
          </cell>
        </row>
        <row r="13">
          <cell r="M13">
            <v>44054234</v>
          </cell>
        </row>
        <row r="14">
          <cell r="M14">
            <v>68343236</v>
          </cell>
        </row>
      </sheetData>
      <sheetData sheetId="12">
        <row r="12">
          <cell r="M12">
            <v>20857219</v>
          </cell>
        </row>
        <row r="13">
          <cell r="M13">
            <v>2662255</v>
          </cell>
        </row>
        <row r="14">
          <cell r="M14">
            <v>8760849</v>
          </cell>
        </row>
      </sheetData>
      <sheetData sheetId="13"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14">
        <row r="12">
          <cell r="M12">
            <v>71684265</v>
          </cell>
        </row>
        <row r="13">
          <cell r="M13">
            <v>789744</v>
          </cell>
        </row>
        <row r="14">
          <cell r="M14">
            <v>0</v>
          </cell>
        </row>
      </sheetData>
      <sheetData sheetId="15">
        <row r="12">
          <cell r="M12">
            <v>110571046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16">
        <row r="12">
          <cell r="M12">
            <v>24737094</v>
          </cell>
        </row>
        <row r="13">
          <cell r="M13">
            <v>6042552</v>
          </cell>
        </row>
        <row r="14">
          <cell r="M14">
            <v>16472542</v>
          </cell>
        </row>
      </sheetData>
      <sheetData sheetId="17">
        <row r="12">
          <cell r="M12">
            <v>247754532</v>
          </cell>
        </row>
        <row r="13">
          <cell r="M13">
            <v>39718063</v>
          </cell>
        </row>
        <row r="14">
          <cell r="M14">
            <v>80531262</v>
          </cell>
        </row>
      </sheetData>
      <sheetData sheetId="18">
        <row r="12">
          <cell r="M12">
            <v>30517957</v>
          </cell>
        </row>
        <row r="13">
          <cell r="M13">
            <v>2916854</v>
          </cell>
        </row>
        <row r="14">
          <cell r="M14">
            <v>13391706</v>
          </cell>
        </row>
      </sheetData>
      <sheetData sheetId="19">
        <row r="12">
          <cell r="M12">
            <v>32936508</v>
          </cell>
        </row>
        <row r="13">
          <cell r="M13">
            <v>9670163</v>
          </cell>
        </row>
        <row r="14">
          <cell r="M14">
            <v>9670163</v>
          </cell>
        </row>
      </sheetData>
      <sheetData sheetId="20">
        <row r="12">
          <cell r="M12">
            <v>99684756</v>
          </cell>
        </row>
        <row r="13">
          <cell r="M13">
            <v>134278</v>
          </cell>
        </row>
        <row r="14">
          <cell r="M14">
            <v>5133043</v>
          </cell>
        </row>
      </sheetData>
      <sheetData sheetId="21">
        <row r="12">
          <cell r="M12">
            <v>69244731</v>
          </cell>
        </row>
        <row r="13">
          <cell r="M13">
            <v>0</v>
          </cell>
        </row>
        <row r="14">
          <cell r="M1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1"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2">
        <row r="12">
          <cell r="M12">
            <v>14761963</v>
          </cell>
        </row>
        <row r="13">
          <cell r="M13">
            <v>1412905</v>
          </cell>
        </row>
        <row r="14">
          <cell r="M14">
            <v>10700914</v>
          </cell>
        </row>
      </sheetData>
      <sheetData sheetId="3">
        <row r="12">
          <cell r="M12">
            <v>27276772</v>
          </cell>
        </row>
        <row r="13">
          <cell r="M13">
            <v>1765296</v>
          </cell>
        </row>
        <row r="14">
          <cell r="M14">
            <v>15954169</v>
          </cell>
        </row>
      </sheetData>
      <sheetData sheetId="4">
        <row r="12">
          <cell r="M12">
            <v>26216518</v>
          </cell>
        </row>
        <row r="13">
          <cell r="M13">
            <v>0</v>
          </cell>
        </row>
        <row r="14">
          <cell r="M14">
            <v>1475313</v>
          </cell>
        </row>
      </sheetData>
      <sheetData sheetId="5">
        <row r="12">
          <cell r="M12">
            <v>1310625</v>
          </cell>
        </row>
        <row r="13">
          <cell r="M13">
            <v>53939</v>
          </cell>
        </row>
        <row r="14">
          <cell r="M14">
            <v>795910</v>
          </cell>
        </row>
      </sheetData>
      <sheetData sheetId="6">
        <row r="12">
          <cell r="M12">
            <v>24205355</v>
          </cell>
        </row>
        <row r="13">
          <cell r="M13">
            <v>-162401</v>
          </cell>
        </row>
        <row r="14">
          <cell r="M14">
            <v>12614992</v>
          </cell>
        </row>
      </sheetData>
      <sheetData sheetId="7">
        <row r="12">
          <cell r="M12">
            <v>3607144</v>
          </cell>
        </row>
        <row r="13">
          <cell r="M13">
            <v>0</v>
          </cell>
        </row>
        <row r="14">
          <cell r="M14">
            <v>922994</v>
          </cell>
        </row>
      </sheetData>
      <sheetData sheetId="8">
        <row r="12">
          <cell r="M12">
            <v>6841489</v>
          </cell>
        </row>
        <row r="13">
          <cell r="M13">
            <v>11714</v>
          </cell>
        </row>
        <row r="14">
          <cell r="M14">
            <v>6076937</v>
          </cell>
        </row>
      </sheetData>
      <sheetData sheetId="9">
        <row r="12">
          <cell r="M12">
            <v>5026118</v>
          </cell>
        </row>
        <row r="13">
          <cell r="M13">
            <v>52543</v>
          </cell>
        </row>
        <row r="14">
          <cell r="M14">
            <v>1869751</v>
          </cell>
        </row>
      </sheetData>
      <sheetData sheetId="10">
        <row r="12">
          <cell r="M12">
            <v>3899428</v>
          </cell>
        </row>
        <row r="13">
          <cell r="M13">
            <v>0</v>
          </cell>
        </row>
        <row r="14">
          <cell r="M14">
            <v>2029871</v>
          </cell>
        </row>
      </sheetData>
      <sheetData sheetId="11">
        <row r="12">
          <cell r="M12">
            <v>23881793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12">
        <row r="12">
          <cell r="M12">
            <v>9907248</v>
          </cell>
        </row>
        <row r="13">
          <cell r="M13">
            <v>19770</v>
          </cell>
        </row>
        <row r="14">
          <cell r="M14">
            <v>2716898</v>
          </cell>
        </row>
      </sheetData>
      <sheetData sheetId="13">
        <row r="12">
          <cell r="M12">
            <v>12801203</v>
          </cell>
        </row>
        <row r="13">
          <cell r="M13">
            <v>410433</v>
          </cell>
        </row>
        <row r="14">
          <cell r="M14">
            <v>5737522</v>
          </cell>
        </row>
      </sheetData>
      <sheetData sheetId="14">
        <row r="12">
          <cell r="M12">
            <v>27890111</v>
          </cell>
        </row>
        <row r="13">
          <cell r="M13">
            <v>2076243</v>
          </cell>
        </row>
        <row r="14">
          <cell r="M14">
            <v>12036440</v>
          </cell>
        </row>
      </sheetData>
      <sheetData sheetId="15">
        <row r="12">
          <cell r="M12">
            <v>5471445</v>
          </cell>
        </row>
        <row r="13">
          <cell r="M13">
            <v>0</v>
          </cell>
        </row>
        <row r="14">
          <cell r="M14">
            <v>2506400</v>
          </cell>
        </row>
      </sheetData>
      <sheetData sheetId="16">
        <row r="12">
          <cell r="M12">
            <v>14556416</v>
          </cell>
        </row>
        <row r="13">
          <cell r="M13">
            <v>10515</v>
          </cell>
        </row>
        <row r="14">
          <cell r="M14">
            <v>1048487</v>
          </cell>
        </row>
      </sheetData>
      <sheetData sheetId="17">
        <row r="12">
          <cell r="M12">
            <v>5862836</v>
          </cell>
        </row>
        <row r="13">
          <cell r="M13">
            <v>0</v>
          </cell>
        </row>
        <row r="14">
          <cell r="M14">
            <v>2118771</v>
          </cell>
        </row>
      </sheetData>
      <sheetData sheetId="18">
        <row r="12">
          <cell r="M12">
            <v>8896376</v>
          </cell>
        </row>
        <row r="13">
          <cell r="M13">
            <v>42270</v>
          </cell>
        </row>
        <row r="14">
          <cell r="M14">
            <v>4242800</v>
          </cell>
        </row>
      </sheetData>
      <sheetData sheetId="19">
        <row r="12">
          <cell r="M12">
            <v>11997052</v>
          </cell>
        </row>
        <row r="13">
          <cell r="M13">
            <v>531079</v>
          </cell>
        </row>
        <row r="14">
          <cell r="M14">
            <v>5068694</v>
          </cell>
        </row>
      </sheetData>
      <sheetData sheetId="20">
        <row r="12">
          <cell r="M12">
            <v>1723813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21">
        <row r="12">
          <cell r="M12">
            <v>2658810</v>
          </cell>
        </row>
        <row r="13">
          <cell r="M13">
            <v>190131</v>
          </cell>
        </row>
        <row r="14">
          <cell r="M14">
            <v>625641</v>
          </cell>
        </row>
      </sheetData>
      <sheetData sheetId="22">
        <row r="12">
          <cell r="M12">
            <v>24724652</v>
          </cell>
        </row>
        <row r="13">
          <cell r="M13">
            <v>522856</v>
          </cell>
        </row>
        <row r="14">
          <cell r="M14">
            <v>11386913</v>
          </cell>
        </row>
      </sheetData>
      <sheetData sheetId="23">
        <row r="12">
          <cell r="M12">
            <v>64304789</v>
          </cell>
        </row>
        <row r="13">
          <cell r="M13">
            <v>7239672</v>
          </cell>
        </row>
        <row r="14">
          <cell r="M14">
            <v>39277401</v>
          </cell>
        </row>
      </sheetData>
      <sheetData sheetId="24">
        <row r="12">
          <cell r="M12">
            <v>4994373</v>
          </cell>
        </row>
        <row r="13">
          <cell r="M13">
            <v>6535</v>
          </cell>
        </row>
        <row r="14">
          <cell r="M14">
            <v>1743693</v>
          </cell>
        </row>
      </sheetData>
      <sheetData sheetId="25">
        <row r="12">
          <cell r="M12">
            <v>15062450</v>
          </cell>
        </row>
        <row r="13">
          <cell r="M13">
            <v>688755</v>
          </cell>
        </row>
        <row r="14">
          <cell r="M14">
            <v>7022220</v>
          </cell>
        </row>
      </sheetData>
      <sheetData sheetId="26">
        <row r="12">
          <cell r="M12">
            <v>7043373</v>
          </cell>
        </row>
        <row r="13">
          <cell r="M13">
            <v>0</v>
          </cell>
        </row>
        <row r="14">
          <cell r="M14">
            <v>3876561</v>
          </cell>
        </row>
      </sheetData>
      <sheetData sheetId="27">
        <row r="12">
          <cell r="M12">
            <v>21060572</v>
          </cell>
        </row>
        <row r="13">
          <cell r="M13">
            <v>0</v>
          </cell>
        </row>
        <row r="14">
          <cell r="M14">
            <v>9290</v>
          </cell>
        </row>
      </sheetData>
      <sheetData sheetId="28">
        <row r="12">
          <cell r="M12">
            <v>178367940</v>
          </cell>
        </row>
        <row r="13">
          <cell r="M13">
            <v>-20341471</v>
          </cell>
        </row>
        <row r="14">
          <cell r="M14">
            <v>133945925</v>
          </cell>
        </row>
      </sheetData>
      <sheetData sheetId="29">
        <row r="12">
          <cell r="M12">
            <v>24477577</v>
          </cell>
        </row>
        <row r="13">
          <cell r="M13">
            <v>43470</v>
          </cell>
        </row>
        <row r="14">
          <cell r="M14">
            <v>22691255</v>
          </cell>
        </row>
      </sheetData>
      <sheetData sheetId="30">
        <row r="12">
          <cell r="M12">
            <v>13613100</v>
          </cell>
        </row>
        <row r="13">
          <cell r="M13">
            <v>130992</v>
          </cell>
        </row>
        <row r="14">
          <cell r="M14">
            <v>2817294</v>
          </cell>
        </row>
      </sheetData>
      <sheetData sheetId="31"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32">
        <row r="12">
          <cell r="M12">
            <v>33767716</v>
          </cell>
        </row>
        <row r="13">
          <cell r="M13">
            <v>0</v>
          </cell>
        </row>
        <row r="14">
          <cell r="M14">
            <v>3197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</sheetNames>
    <sheetDataSet>
      <sheetData sheetId="1">
        <row r="12">
          <cell r="M12">
            <v>3120678673</v>
          </cell>
        </row>
        <row r="13">
          <cell r="M13">
            <v>615008853</v>
          </cell>
        </row>
        <row r="14">
          <cell r="M14">
            <v>1478397084</v>
          </cell>
        </row>
      </sheetData>
      <sheetData sheetId="2">
        <row r="12">
          <cell r="M12">
            <v>5026363071</v>
          </cell>
        </row>
        <row r="13">
          <cell r="M13">
            <v>873654196</v>
          </cell>
        </row>
        <row r="14">
          <cell r="M14">
            <v>2680152788</v>
          </cell>
        </row>
      </sheetData>
      <sheetData sheetId="3">
        <row r="12">
          <cell r="M12">
            <v>3442740556</v>
          </cell>
        </row>
        <row r="13">
          <cell r="M13">
            <v>931985131</v>
          </cell>
        </row>
        <row r="14">
          <cell r="M14">
            <v>1359377251</v>
          </cell>
        </row>
      </sheetData>
      <sheetData sheetId="4">
        <row r="12">
          <cell r="M12">
            <v>539400907</v>
          </cell>
        </row>
        <row r="13">
          <cell r="M13">
            <v>65584104</v>
          </cell>
        </row>
        <row r="14">
          <cell r="M14">
            <v>269311547</v>
          </cell>
        </row>
      </sheetData>
      <sheetData sheetId="5">
        <row r="12">
          <cell r="M12">
            <v>83278921</v>
          </cell>
        </row>
        <row r="13">
          <cell r="M13">
            <v>22824667</v>
          </cell>
        </row>
        <row r="14">
          <cell r="M14">
            <v>43467783</v>
          </cell>
        </row>
      </sheetData>
      <sheetData sheetId="6">
        <row r="12">
          <cell r="M12">
            <v>52576595</v>
          </cell>
        </row>
        <row r="13">
          <cell r="M13">
            <v>7866245</v>
          </cell>
        </row>
        <row r="14">
          <cell r="M14">
            <v>35164113</v>
          </cell>
        </row>
      </sheetData>
      <sheetData sheetId="7">
        <row r="12">
          <cell r="M12">
            <v>109725932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8">
        <row r="12">
          <cell r="M12">
            <v>29206572</v>
          </cell>
        </row>
        <row r="13">
          <cell r="M13">
            <v>8792013</v>
          </cell>
        </row>
        <row r="14">
          <cell r="M14">
            <v>6340624</v>
          </cell>
        </row>
      </sheetData>
      <sheetData sheetId="9">
        <row r="12">
          <cell r="M12">
            <v>105277019</v>
          </cell>
        </row>
        <row r="13">
          <cell r="M13">
            <v>23003663</v>
          </cell>
        </row>
        <row r="14">
          <cell r="M14">
            <v>32802505</v>
          </cell>
        </row>
      </sheetData>
      <sheetData sheetId="10">
        <row r="12">
          <cell r="M12">
            <v>11654533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11">
        <row r="12">
          <cell r="M12">
            <v>233861387</v>
          </cell>
        </row>
        <row r="13">
          <cell r="M13">
            <v>40295268</v>
          </cell>
        </row>
        <row r="14">
          <cell r="M14">
            <v>118614364</v>
          </cell>
        </row>
      </sheetData>
      <sheetData sheetId="12">
        <row r="12">
          <cell r="M12">
            <v>120028119</v>
          </cell>
        </row>
        <row r="13">
          <cell r="M13">
            <v>22313538</v>
          </cell>
        </row>
        <row r="14">
          <cell r="M14">
            <v>53318111</v>
          </cell>
        </row>
      </sheetData>
      <sheetData sheetId="13">
        <row r="12">
          <cell r="M12">
            <v>73872089</v>
          </cell>
        </row>
        <row r="13">
          <cell r="M13">
            <v>4679708</v>
          </cell>
        </row>
        <row r="14">
          <cell r="M14">
            <v>37767196</v>
          </cell>
        </row>
      </sheetData>
      <sheetData sheetId="14">
        <row r="12">
          <cell r="M12">
            <v>109290723</v>
          </cell>
        </row>
        <row r="13">
          <cell r="M13">
            <v>18055699</v>
          </cell>
        </row>
        <row r="14">
          <cell r="M14">
            <v>62790414</v>
          </cell>
        </row>
      </sheetData>
      <sheetData sheetId="15">
        <row r="12">
          <cell r="M12">
            <v>69107233</v>
          </cell>
        </row>
        <row r="13">
          <cell r="M13">
            <v>0</v>
          </cell>
        </row>
        <row r="14">
          <cell r="M14">
            <v>445959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</sheetNames>
    <sheetDataSet>
      <sheetData sheetId="1">
        <row r="12">
          <cell r="M12">
            <v>4332104936</v>
          </cell>
        </row>
        <row r="13">
          <cell r="M13">
            <v>1076890066</v>
          </cell>
        </row>
        <row r="14">
          <cell r="M14">
            <v>1630822288</v>
          </cell>
        </row>
      </sheetData>
      <sheetData sheetId="2">
        <row r="12">
          <cell r="M12">
            <v>7591767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3">
        <row r="12">
          <cell r="M12">
            <v>2517434</v>
          </cell>
        </row>
        <row r="13">
          <cell r="M13">
            <v>1430653</v>
          </cell>
        </row>
        <row r="14">
          <cell r="M14">
            <v>75222</v>
          </cell>
        </row>
      </sheetData>
      <sheetData sheetId="4">
        <row r="12">
          <cell r="M12">
            <v>11472937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5">
        <row r="12">
          <cell r="M12">
            <v>19795942</v>
          </cell>
        </row>
        <row r="13">
          <cell r="M13">
            <v>4164119</v>
          </cell>
        </row>
        <row r="14">
          <cell r="M14">
            <v>2389492</v>
          </cell>
        </row>
      </sheetData>
      <sheetData sheetId="6">
        <row r="12">
          <cell r="M12">
            <v>5533365</v>
          </cell>
        </row>
        <row r="13">
          <cell r="M13">
            <v>854</v>
          </cell>
        </row>
        <row r="14">
          <cell r="M14">
            <v>1000</v>
          </cell>
        </row>
      </sheetData>
      <sheetData sheetId="7">
        <row r="12">
          <cell r="M12">
            <v>127429364</v>
          </cell>
        </row>
        <row r="13">
          <cell r="M13">
            <v>60527207</v>
          </cell>
        </row>
        <row r="14">
          <cell r="M14">
            <v>16395666</v>
          </cell>
        </row>
      </sheetData>
      <sheetData sheetId="8">
        <row r="12">
          <cell r="M12">
            <v>213221938</v>
          </cell>
        </row>
        <row r="13">
          <cell r="M13">
            <v>0</v>
          </cell>
        </row>
        <row r="14">
          <cell r="M14">
            <v>51582143</v>
          </cell>
        </row>
      </sheetData>
      <sheetData sheetId="9">
        <row r="12">
          <cell r="M12">
            <v>19796429</v>
          </cell>
        </row>
        <row r="13">
          <cell r="M13">
            <v>6708999</v>
          </cell>
        </row>
        <row r="14">
          <cell r="M14">
            <v>337112</v>
          </cell>
        </row>
      </sheetData>
      <sheetData sheetId="10">
        <row r="12">
          <cell r="M12">
            <v>61438457</v>
          </cell>
        </row>
        <row r="13">
          <cell r="M13">
            <v>35776250</v>
          </cell>
        </row>
        <row r="14">
          <cell r="M14">
            <v>13517446</v>
          </cell>
        </row>
      </sheetData>
      <sheetData sheetId="11">
        <row r="12">
          <cell r="M12">
            <v>12544647</v>
          </cell>
        </row>
        <row r="13">
          <cell r="M13">
            <v>3027818</v>
          </cell>
        </row>
        <row r="14">
          <cell r="M14">
            <v>5719177</v>
          </cell>
        </row>
      </sheetData>
      <sheetData sheetId="12">
        <row r="12">
          <cell r="M12">
            <v>7776687</v>
          </cell>
        </row>
        <row r="13">
          <cell r="M13">
            <v>26601</v>
          </cell>
        </row>
        <row r="14">
          <cell r="M14">
            <v>14842</v>
          </cell>
        </row>
      </sheetData>
      <sheetData sheetId="13">
        <row r="12">
          <cell r="M12">
            <v>567165461</v>
          </cell>
        </row>
        <row r="13">
          <cell r="M13">
            <v>96886582</v>
          </cell>
        </row>
        <row r="14">
          <cell r="M14">
            <v>231288633</v>
          </cell>
        </row>
      </sheetData>
      <sheetData sheetId="14">
        <row r="12">
          <cell r="M12">
            <v>33369523</v>
          </cell>
        </row>
        <row r="13">
          <cell r="M13">
            <v>3634014</v>
          </cell>
        </row>
        <row r="14">
          <cell r="M14">
            <v>0</v>
          </cell>
        </row>
      </sheetData>
      <sheetData sheetId="15">
        <row r="12">
          <cell r="M12">
            <v>10444067</v>
          </cell>
        </row>
        <row r="13">
          <cell r="M13">
            <v>964563</v>
          </cell>
        </row>
        <row r="14">
          <cell r="M14">
            <v>548464</v>
          </cell>
        </row>
      </sheetData>
      <sheetData sheetId="16">
        <row r="12">
          <cell r="M12">
            <v>85055900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17">
        <row r="12">
          <cell r="M12">
            <v>70290456</v>
          </cell>
        </row>
        <row r="13">
          <cell r="M13">
            <v>1849601</v>
          </cell>
        </row>
        <row r="14">
          <cell r="M14">
            <v>26794022</v>
          </cell>
        </row>
      </sheetData>
      <sheetData sheetId="18">
        <row r="12">
          <cell r="M12">
            <v>22013194</v>
          </cell>
        </row>
        <row r="13">
          <cell r="M13">
            <v>0</v>
          </cell>
        </row>
        <row r="14">
          <cell r="M14">
            <v>16673</v>
          </cell>
        </row>
      </sheetData>
      <sheetData sheetId="19">
        <row r="12">
          <cell r="M12">
            <v>32041408</v>
          </cell>
        </row>
        <row r="13">
          <cell r="M13">
            <v>6253841</v>
          </cell>
        </row>
        <row r="14">
          <cell r="M14">
            <v>14335520</v>
          </cell>
        </row>
      </sheetData>
      <sheetData sheetId="20">
        <row r="12">
          <cell r="M12">
            <v>38794001</v>
          </cell>
        </row>
        <row r="13">
          <cell r="M13">
            <v>873034</v>
          </cell>
        </row>
        <row r="14">
          <cell r="M14">
            <v>110597</v>
          </cell>
        </row>
      </sheetData>
      <sheetData sheetId="21">
        <row r="12">
          <cell r="M12">
            <v>28437289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22">
        <row r="12">
          <cell r="M12">
            <v>35598047</v>
          </cell>
        </row>
        <row r="13">
          <cell r="M13">
            <v>0</v>
          </cell>
        </row>
        <row r="14">
          <cell r="M14">
            <v>24242221</v>
          </cell>
        </row>
      </sheetData>
      <sheetData sheetId="23">
        <row r="12">
          <cell r="M12">
            <v>22566524</v>
          </cell>
        </row>
        <row r="13">
          <cell r="M13">
            <v>10344993</v>
          </cell>
        </row>
        <row r="14">
          <cell r="M14">
            <v>0</v>
          </cell>
        </row>
      </sheetData>
      <sheetData sheetId="24">
        <row r="12">
          <cell r="M12">
            <v>530117</v>
          </cell>
        </row>
        <row r="13">
          <cell r="M13">
            <v>36897</v>
          </cell>
        </row>
        <row r="14">
          <cell r="M14">
            <v>462610</v>
          </cell>
        </row>
      </sheetData>
      <sheetData sheetId="25">
        <row r="12">
          <cell r="M12">
            <v>6982806</v>
          </cell>
        </row>
        <row r="13">
          <cell r="M13">
            <v>110259</v>
          </cell>
        </row>
        <row r="14">
          <cell r="M14">
            <v>5235</v>
          </cell>
        </row>
      </sheetData>
      <sheetData sheetId="26">
        <row r="12">
          <cell r="M12">
            <v>8403810</v>
          </cell>
        </row>
        <row r="13">
          <cell r="M13">
            <v>1525656</v>
          </cell>
        </row>
        <row r="14">
          <cell r="M14">
            <v>2033525</v>
          </cell>
        </row>
      </sheetData>
      <sheetData sheetId="27">
        <row r="12">
          <cell r="M12">
            <v>87398883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28">
        <row r="12">
          <cell r="M12">
            <v>178073785</v>
          </cell>
        </row>
        <row r="13">
          <cell r="M13">
            <v>41263972</v>
          </cell>
        </row>
        <row r="14">
          <cell r="M14">
            <v>98069580</v>
          </cell>
        </row>
      </sheetData>
      <sheetData sheetId="29">
        <row r="12">
          <cell r="M12">
            <v>1144589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30">
        <row r="12">
          <cell r="M12">
            <v>14545466</v>
          </cell>
        </row>
        <row r="13">
          <cell r="M13">
            <v>870722</v>
          </cell>
        </row>
        <row r="14">
          <cell r="M14">
            <v>101943</v>
          </cell>
        </row>
      </sheetData>
      <sheetData sheetId="31">
        <row r="12">
          <cell r="M12">
            <v>26204549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32">
        <row r="12">
          <cell r="M12">
            <v>14334156</v>
          </cell>
        </row>
        <row r="13">
          <cell r="M13">
            <v>260405</v>
          </cell>
        </row>
        <row r="14">
          <cell r="M14">
            <v>584807</v>
          </cell>
        </row>
      </sheetData>
      <sheetData sheetId="33">
        <row r="12">
          <cell r="M12">
            <v>19283187</v>
          </cell>
        </row>
        <row r="13">
          <cell r="M13">
            <v>2119448</v>
          </cell>
        </row>
        <row r="14">
          <cell r="M14">
            <v>0</v>
          </cell>
        </row>
      </sheetData>
      <sheetData sheetId="34">
        <row r="12">
          <cell r="M12">
            <v>49975867</v>
          </cell>
        </row>
        <row r="13">
          <cell r="M13">
            <v>5955634</v>
          </cell>
        </row>
        <row r="14">
          <cell r="M14">
            <v>22590891</v>
          </cell>
        </row>
      </sheetData>
      <sheetData sheetId="35">
        <row r="12">
          <cell r="M12">
            <v>5266625</v>
          </cell>
        </row>
        <row r="13">
          <cell r="M13">
            <v>47412</v>
          </cell>
        </row>
        <row r="14">
          <cell r="M14">
            <v>0</v>
          </cell>
        </row>
      </sheetData>
      <sheetData sheetId="36">
        <row r="12">
          <cell r="M12">
            <v>24970256</v>
          </cell>
        </row>
        <row r="13">
          <cell r="M13">
            <v>4297973</v>
          </cell>
        </row>
        <row r="14">
          <cell r="M14">
            <v>3623870</v>
          </cell>
        </row>
      </sheetData>
      <sheetData sheetId="37">
        <row r="12">
          <cell r="M12">
            <v>109857962</v>
          </cell>
        </row>
        <row r="13">
          <cell r="M13">
            <v>0</v>
          </cell>
        </row>
        <row r="14">
          <cell r="M14">
            <v>4887388</v>
          </cell>
        </row>
      </sheetData>
      <sheetData sheetId="38">
        <row r="12">
          <cell r="M12">
            <v>13607266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39">
        <row r="12">
          <cell r="M12">
            <v>17357610</v>
          </cell>
        </row>
        <row r="13">
          <cell r="M13">
            <v>484061</v>
          </cell>
        </row>
        <row r="14">
          <cell r="M14">
            <v>235258</v>
          </cell>
        </row>
      </sheetData>
      <sheetData sheetId="40">
        <row r="12">
          <cell r="M12">
            <v>11087047</v>
          </cell>
        </row>
        <row r="13">
          <cell r="M13">
            <v>473522</v>
          </cell>
        </row>
        <row r="14">
          <cell r="M14">
            <v>0</v>
          </cell>
        </row>
      </sheetData>
      <sheetData sheetId="41">
        <row r="12">
          <cell r="M12">
            <v>12864185</v>
          </cell>
        </row>
        <row r="13">
          <cell r="M13">
            <v>121865</v>
          </cell>
        </row>
        <row r="14">
          <cell r="M14">
            <v>13636</v>
          </cell>
        </row>
      </sheetData>
      <sheetData sheetId="42">
        <row r="12">
          <cell r="M12">
            <v>6959236</v>
          </cell>
        </row>
        <row r="13">
          <cell r="M13">
            <v>2751874</v>
          </cell>
        </row>
        <row r="14">
          <cell r="M14">
            <v>674440</v>
          </cell>
        </row>
      </sheetData>
      <sheetData sheetId="43">
        <row r="12">
          <cell r="M12">
            <v>44049909</v>
          </cell>
        </row>
        <row r="13">
          <cell r="M13">
            <v>0</v>
          </cell>
        </row>
        <row r="14">
          <cell r="M14">
            <v>10626247</v>
          </cell>
        </row>
      </sheetData>
      <sheetData sheetId="44"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45">
        <row r="12">
          <cell r="M12">
            <v>256175549</v>
          </cell>
        </row>
        <row r="13">
          <cell r="M13">
            <v>31601479</v>
          </cell>
        </row>
        <row r="14">
          <cell r="M14">
            <v>156106561</v>
          </cell>
        </row>
      </sheetData>
      <sheetData sheetId="46">
        <row r="12">
          <cell r="M12">
            <v>6687781</v>
          </cell>
        </row>
        <row r="13">
          <cell r="M13">
            <v>126332</v>
          </cell>
        </row>
        <row r="14">
          <cell r="M14">
            <v>0</v>
          </cell>
        </row>
      </sheetData>
      <sheetData sheetId="47">
        <row r="12">
          <cell r="M12">
            <v>34417597</v>
          </cell>
        </row>
        <row r="13">
          <cell r="M13">
            <v>5420186</v>
          </cell>
        </row>
        <row r="14">
          <cell r="M14">
            <v>7847595</v>
          </cell>
        </row>
      </sheetData>
      <sheetData sheetId="48">
        <row r="12">
          <cell r="M12">
            <v>12035926</v>
          </cell>
        </row>
        <row r="13">
          <cell r="M13">
            <v>939869</v>
          </cell>
        </row>
        <row r="14">
          <cell r="M14">
            <v>2299414</v>
          </cell>
        </row>
      </sheetData>
      <sheetData sheetId="49">
        <row r="12">
          <cell r="M12">
            <v>13656273</v>
          </cell>
        </row>
        <row r="13">
          <cell r="M13">
            <v>27127</v>
          </cell>
        </row>
        <row r="14">
          <cell r="M14">
            <v>0</v>
          </cell>
        </row>
      </sheetData>
      <sheetData sheetId="50">
        <row r="12">
          <cell r="M12">
            <v>110743336</v>
          </cell>
        </row>
        <row r="13">
          <cell r="M13">
            <v>0</v>
          </cell>
        </row>
        <row r="14">
          <cell r="M14">
            <v>6457639</v>
          </cell>
        </row>
      </sheetData>
      <sheetData sheetId="51">
        <row r="12">
          <cell r="M12">
            <v>20631331</v>
          </cell>
        </row>
        <row r="13">
          <cell r="M13">
            <v>4583874</v>
          </cell>
        </row>
        <row r="14">
          <cell r="M14">
            <v>1249395</v>
          </cell>
        </row>
      </sheetData>
      <sheetData sheetId="52">
        <row r="12">
          <cell r="M12">
            <v>178300509</v>
          </cell>
        </row>
        <row r="13">
          <cell r="M13">
            <v>91930128</v>
          </cell>
        </row>
        <row r="14">
          <cell r="M14">
            <v>56079683</v>
          </cell>
        </row>
      </sheetData>
      <sheetData sheetId="53">
        <row r="12">
          <cell r="M12">
            <v>18356140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54">
        <row r="12">
          <cell r="M12">
            <v>13169093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55">
        <row r="12">
          <cell r="M12">
            <v>80575231</v>
          </cell>
        </row>
        <row r="13">
          <cell r="M13">
            <v>0</v>
          </cell>
        </row>
        <row r="14">
          <cell r="M14">
            <v>20969286</v>
          </cell>
        </row>
      </sheetData>
      <sheetData sheetId="56">
        <row r="12">
          <cell r="M12">
            <v>14512963</v>
          </cell>
        </row>
        <row r="13">
          <cell r="M13">
            <v>175855</v>
          </cell>
        </row>
        <row r="14">
          <cell r="M14">
            <v>39300</v>
          </cell>
        </row>
      </sheetData>
      <sheetData sheetId="57">
        <row r="12">
          <cell r="M12">
            <v>4618227</v>
          </cell>
        </row>
        <row r="13">
          <cell r="M13">
            <v>1873607</v>
          </cell>
        </row>
        <row r="14">
          <cell r="M14">
            <v>409466</v>
          </cell>
        </row>
      </sheetData>
      <sheetData sheetId="58">
        <row r="12">
          <cell r="M12">
            <v>35074074</v>
          </cell>
        </row>
        <row r="13">
          <cell r="M13">
            <v>14543681</v>
          </cell>
        </row>
        <row r="14">
          <cell r="M14">
            <v>5523969</v>
          </cell>
        </row>
      </sheetData>
      <sheetData sheetId="59">
        <row r="12">
          <cell r="M12">
            <v>10963675</v>
          </cell>
        </row>
        <row r="13">
          <cell r="M13">
            <v>120077</v>
          </cell>
        </row>
        <row r="14">
          <cell r="M14">
            <v>254725</v>
          </cell>
        </row>
      </sheetData>
      <sheetData sheetId="60">
        <row r="12">
          <cell r="M12">
            <v>45907293</v>
          </cell>
        </row>
        <row r="13">
          <cell r="M13">
            <v>496984</v>
          </cell>
        </row>
        <row r="14">
          <cell r="M14">
            <v>0</v>
          </cell>
        </row>
      </sheetData>
      <sheetData sheetId="61">
        <row r="12">
          <cell r="M12">
            <v>83451028</v>
          </cell>
        </row>
        <row r="13">
          <cell r="M13">
            <v>0</v>
          </cell>
        </row>
        <row r="14">
          <cell r="M14">
            <v>5595387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1">
        <row r="12">
          <cell r="M12">
            <v>5736789071</v>
          </cell>
        </row>
        <row r="13">
          <cell r="M13">
            <v>922294089</v>
          </cell>
        </row>
        <row r="14">
          <cell r="M14">
            <v>1831808356</v>
          </cell>
        </row>
      </sheetData>
      <sheetData sheetId="2">
        <row r="12">
          <cell r="M12">
            <v>50416791</v>
          </cell>
        </row>
        <row r="13">
          <cell r="M13">
            <v>4709386</v>
          </cell>
        </row>
        <row r="14">
          <cell r="M14">
            <v>16242686</v>
          </cell>
        </row>
      </sheetData>
      <sheetData sheetId="3">
        <row r="12">
          <cell r="M12">
            <v>14841527</v>
          </cell>
        </row>
        <row r="13">
          <cell r="M13">
            <v>2398050</v>
          </cell>
        </row>
        <row r="14">
          <cell r="M14">
            <v>12532572</v>
          </cell>
        </row>
      </sheetData>
      <sheetData sheetId="4">
        <row r="12">
          <cell r="M12">
            <v>29535375</v>
          </cell>
        </row>
        <row r="13">
          <cell r="M13">
            <v>4114024</v>
          </cell>
        </row>
        <row r="14">
          <cell r="M14">
            <v>15919883</v>
          </cell>
        </row>
      </sheetData>
      <sheetData sheetId="5">
        <row r="12">
          <cell r="M12">
            <v>74481216</v>
          </cell>
        </row>
        <row r="13">
          <cell r="M13">
            <v>1216874</v>
          </cell>
        </row>
        <row r="14">
          <cell r="M14">
            <v>46870954</v>
          </cell>
        </row>
      </sheetData>
      <sheetData sheetId="6">
        <row r="12">
          <cell r="M12">
            <v>50364863</v>
          </cell>
        </row>
        <row r="13">
          <cell r="M13">
            <v>11312683</v>
          </cell>
        </row>
        <row r="14">
          <cell r="M14">
            <v>26845343</v>
          </cell>
        </row>
      </sheetData>
      <sheetData sheetId="7">
        <row r="12">
          <cell r="M12">
            <v>59731822</v>
          </cell>
        </row>
        <row r="13">
          <cell r="M13">
            <v>-3109</v>
          </cell>
        </row>
        <row r="14">
          <cell r="M14">
            <v>18218220</v>
          </cell>
        </row>
      </sheetData>
      <sheetData sheetId="8">
        <row r="12">
          <cell r="M12">
            <v>49614665</v>
          </cell>
        </row>
        <row r="13">
          <cell r="M13">
            <v>-32451</v>
          </cell>
        </row>
        <row r="14">
          <cell r="M14">
            <v>30924699</v>
          </cell>
        </row>
      </sheetData>
      <sheetData sheetId="9">
        <row r="12">
          <cell r="M12">
            <v>129498545</v>
          </cell>
        </row>
        <row r="13">
          <cell r="M13">
            <v>-189613</v>
          </cell>
        </row>
        <row r="14">
          <cell r="M14">
            <v>116498911</v>
          </cell>
        </row>
      </sheetData>
      <sheetData sheetId="10">
        <row r="12">
          <cell r="M12">
            <v>94922164</v>
          </cell>
        </row>
        <row r="13">
          <cell r="M13">
            <v>315568</v>
          </cell>
        </row>
        <row r="14">
          <cell r="M14">
            <v>68320800</v>
          </cell>
        </row>
      </sheetData>
      <sheetData sheetId="11">
        <row r="12">
          <cell r="M12">
            <v>103986945</v>
          </cell>
        </row>
        <row r="13">
          <cell r="M13">
            <v>17861847</v>
          </cell>
        </row>
        <row r="14">
          <cell r="M14">
            <v>62329693</v>
          </cell>
        </row>
      </sheetData>
      <sheetData sheetId="12">
        <row r="12">
          <cell r="M12">
            <v>65652473</v>
          </cell>
        </row>
        <row r="13">
          <cell r="M13">
            <v>-44592</v>
          </cell>
        </row>
        <row r="14">
          <cell r="M14">
            <v>45949157</v>
          </cell>
        </row>
      </sheetData>
      <sheetData sheetId="13">
        <row r="12">
          <cell r="M12">
            <v>124089766</v>
          </cell>
        </row>
        <row r="13">
          <cell r="M13">
            <v>0</v>
          </cell>
        </row>
        <row r="14">
          <cell r="M14">
            <v>219481</v>
          </cell>
        </row>
      </sheetData>
      <sheetData sheetId="14">
        <row r="12">
          <cell r="M12">
            <v>63721572</v>
          </cell>
        </row>
        <row r="13">
          <cell r="M13">
            <v>5624800</v>
          </cell>
        </row>
        <row r="14">
          <cell r="M14">
            <v>24734334</v>
          </cell>
        </row>
      </sheetData>
      <sheetData sheetId="15">
        <row r="12">
          <cell r="M12">
            <v>100004490</v>
          </cell>
        </row>
        <row r="13">
          <cell r="M13">
            <v>27965081</v>
          </cell>
        </row>
        <row r="14">
          <cell r="M14">
            <v>59602758</v>
          </cell>
        </row>
      </sheetData>
      <sheetData sheetId="16">
        <row r="12">
          <cell r="M12">
            <v>24524622</v>
          </cell>
        </row>
        <row r="13">
          <cell r="M13">
            <v>0</v>
          </cell>
        </row>
        <row r="14">
          <cell r="M14">
            <v>14751063</v>
          </cell>
        </row>
      </sheetData>
      <sheetData sheetId="17">
        <row r="12">
          <cell r="M12">
            <v>14413206</v>
          </cell>
        </row>
        <row r="13">
          <cell r="M13">
            <v>2304891</v>
          </cell>
        </row>
        <row r="14">
          <cell r="M14">
            <v>9351451</v>
          </cell>
        </row>
      </sheetData>
      <sheetData sheetId="18">
        <row r="12">
          <cell r="M12">
            <v>28418342</v>
          </cell>
        </row>
        <row r="13">
          <cell r="M13">
            <v>0</v>
          </cell>
        </row>
        <row r="14">
          <cell r="M14">
            <v>919703</v>
          </cell>
        </row>
      </sheetData>
      <sheetData sheetId="19">
        <row r="12">
          <cell r="M12">
            <v>20705455</v>
          </cell>
        </row>
        <row r="13">
          <cell r="M13">
            <v>2402301</v>
          </cell>
        </row>
        <row r="14">
          <cell r="M14">
            <v>6357776</v>
          </cell>
        </row>
      </sheetData>
      <sheetData sheetId="20">
        <row r="12">
          <cell r="M12">
            <v>38098183</v>
          </cell>
        </row>
        <row r="13">
          <cell r="M13">
            <v>-40851</v>
          </cell>
        </row>
        <row r="14">
          <cell r="M14">
            <v>18760226</v>
          </cell>
        </row>
      </sheetData>
      <sheetData sheetId="21">
        <row r="12">
          <cell r="M12">
            <v>79580822</v>
          </cell>
        </row>
        <row r="13">
          <cell r="M13">
            <v>609097</v>
          </cell>
        </row>
        <row r="14">
          <cell r="M14">
            <v>59728631</v>
          </cell>
        </row>
      </sheetData>
      <sheetData sheetId="22">
        <row r="12">
          <cell r="M12">
            <v>180820482</v>
          </cell>
        </row>
        <row r="13">
          <cell r="M13">
            <v>463136</v>
          </cell>
        </row>
        <row r="14">
          <cell r="M14">
            <v>69459936</v>
          </cell>
        </row>
      </sheetData>
      <sheetData sheetId="23">
        <row r="12">
          <cell r="M12">
            <v>45993774</v>
          </cell>
        </row>
        <row r="13">
          <cell r="M13">
            <v>7693957</v>
          </cell>
        </row>
        <row r="14">
          <cell r="M14">
            <v>21904295</v>
          </cell>
        </row>
      </sheetData>
      <sheetData sheetId="24">
        <row r="12">
          <cell r="M12">
            <v>29963098</v>
          </cell>
        </row>
        <row r="13">
          <cell r="M13">
            <v>-122894</v>
          </cell>
        </row>
        <row r="14">
          <cell r="M14">
            <v>17144559</v>
          </cell>
        </row>
      </sheetData>
      <sheetData sheetId="25">
        <row r="12">
          <cell r="M12">
            <v>61119950</v>
          </cell>
        </row>
        <row r="13">
          <cell r="M13">
            <v>1207437</v>
          </cell>
        </row>
        <row r="14">
          <cell r="M14">
            <v>22725802</v>
          </cell>
        </row>
      </sheetData>
      <sheetData sheetId="26">
        <row r="12">
          <cell r="M12">
            <v>93971921</v>
          </cell>
        </row>
        <row r="13">
          <cell r="M13">
            <v>46028</v>
          </cell>
        </row>
        <row r="14">
          <cell r="M14">
            <v>1521341</v>
          </cell>
        </row>
      </sheetData>
      <sheetData sheetId="27">
        <row r="12">
          <cell r="M12">
            <v>5035065</v>
          </cell>
        </row>
        <row r="13">
          <cell r="M13">
            <v>1005282</v>
          </cell>
        </row>
        <row r="14">
          <cell r="M14">
            <v>1435301</v>
          </cell>
        </row>
      </sheetData>
      <sheetData sheetId="28">
        <row r="12">
          <cell r="M12">
            <v>5931644</v>
          </cell>
        </row>
        <row r="13">
          <cell r="M13">
            <v>653415</v>
          </cell>
        </row>
        <row r="14">
          <cell r="M14">
            <v>1810906</v>
          </cell>
        </row>
      </sheetData>
      <sheetData sheetId="29">
        <row r="12">
          <cell r="M12">
            <v>23214140</v>
          </cell>
        </row>
        <row r="13">
          <cell r="M13">
            <v>28602</v>
          </cell>
        </row>
        <row r="14">
          <cell r="M14">
            <v>12746177</v>
          </cell>
        </row>
      </sheetData>
      <sheetData sheetId="30">
        <row r="12">
          <cell r="M12">
            <v>21421312</v>
          </cell>
        </row>
        <row r="13">
          <cell r="M13">
            <v>625059</v>
          </cell>
        </row>
        <row r="14">
          <cell r="M14">
            <v>567028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</sheetNames>
    <sheetDataSet>
      <sheetData sheetId="1">
        <row r="12">
          <cell r="M12">
            <v>35613508</v>
          </cell>
        </row>
        <row r="13">
          <cell r="M13">
            <v>102109</v>
          </cell>
        </row>
        <row r="14">
          <cell r="M14">
            <v>1750687</v>
          </cell>
        </row>
      </sheetData>
      <sheetData sheetId="2">
        <row r="12">
          <cell r="M12">
            <v>37659000</v>
          </cell>
        </row>
        <row r="13">
          <cell r="M13">
            <v>9694000</v>
          </cell>
        </row>
        <row r="14">
          <cell r="M14">
            <v>18956000</v>
          </cell>
        </row>
      </sheetData>
      <sheetData sheetId="3">
        <row r="12">
          <cell r="M12">
            <v>285093498</v>
          </cell>
        </row>
        <row r="13">
          <cell r="M13">
            <v>24996365</v>
          </cell>
        </row>
        <row r="14">
          <cell r="M14">
            <v>148423181</v>
          </cell>
        </row>
      </sheetData>
      <sheetData sheetId="4">
        <row r="12">
          <cell r="M12">
            <v>24309098</v>
          </cell>
        </row>
        <row r="13">
          <cell r="M13">
            <v>586616</v>
          </cell>
        </row>
        <row r="14">
          <cell r="M14">
            <v>8115156</v>
          </cell>
        </row>
      </sheetData>
      <sheetData sheetId="5">
        <row r="12">
          <cell r="M12">
            <v>65280811</v>
          </cell>
        </row>
        <row r="13">
          <cell r="M13">
            <v>9466637</v>
          </cell>
        </row>
        <row r="14">
          <cell r="M14">
            <v>6800101</v>
          </cell>
        </row>
      </sheetData>
      <sheetData sheetId="6">
        <row r="12">
          <cell r="M12">
            <v>80852536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7">
        <row r="12">
          <cell r="M12">
            <v>19896074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8">
        <row r="12">
          <cell r="M12">
            <v>3078341</v>
          </cell>
        </row>
        <row r="13">
          <cell r="M13">
            <v>615210</v>
          </cell>
        </row>
        <row r="14">
          <cell r="M14">
            <v>2205192</v>
          </cell>
        </row>
      </sheetData>
      <sheetData sheetId="9">
        <row r="12">
          <cell r="M12">
            <v>78855052</v>
          </cell>
        </row>
        <row r="13">
          <cell r="M13">
            <v>33863228</v>
          </cell>
        </row>
        <row r="14">
          <cell r="M14">
            <v>19686902</v>
          </cell>
        </row>
      </sheetData>
      <sheetData sheetId="10">
        <row r="12">
          <cell r="M12">
            <v>44802769</v>
          </cell>
        </row>
        <row r="13">
          <cell r="M13">
            <v>5262895</v>
          </cell>
        </row>
        <row r="14">
          <cell r="M14">
            <v>12766710</v>
          </cell>
        </row>
      </sheetData>
      <sheetData sheetId="11">
        <row r="12">
          <cell r="M12">
            <v>28161022</v>
          </cell>
        </row>
        <row r="13">
          <cell r="M13">
            <v>2535912</v>
          </cell>
        </row>
        <row r="14">
          <cell r="M14">
            <v>9998114</v>
          </cell>
        </row>
      </sheetData>
      <sheetData sheetId="12">
        <row r="12">
          <cell r="M12">
            <v>11234151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13">
        <row r="12">
          <cell r="M12">
            <v>73621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14">
        <row r="12">
          <cell r="M12">
            <v>11700698</v>
          </cell>
        </row>
        <row r="13">
          <cell r="M13">
            <v>0</v>
          </cell>
        </row>
        <row r="14">
          <cell r="M14">
            <v>3402373</v>
          </cell>
        </row>
      </sheetData>
      <sheetData sheetId="15">
        <row r="12">
          <cell r="M12">
            <v>14068247</v>
          </cell>
        </row>
        <row r="13">
          <cell r="M13">
            <v>745858</v>
          </cell>
        </row>
        <row r="14">
          <cell r="M14">
            <v>4320317</v>
          </cell>
        </row>
      </sheetData>
      <sheetData sheetId="16">
        <row r="12">
          <cell r="M12">
            <v>24371792</v>
          </cell>
        </row>
        <row r="13">
          <cell r="M13">
            <v>89752</v>
          </cell>
        </row>
        <row r="14">
          <cell r="M14">
            <v>1141026</v>
          </cell>
        </row>
      </sheetData>
      <sheetData sheetId="17">
        <row r="12">
          <cell r="M12">
            <v>3241678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18">
        <row r="12">
          <cell r="M12">
            <v>35937832</v>
          </cell>
        </row>
        <row r="13">
          <cell r="M13">
            <v>1370737</v>
          </cell>
        </row>
        <row r="14">
          <cell r="M14">
            <v>11654893</v>
          </cell>
        </row>
      </sheetData>
      <sheetData sheetId="19">
        <row r="12">
          <cell r="M12">
            <v>47058997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20">
        <row r="12">
          <cell r="M12">
            <v>17657521</v>
          </cell>
        </row>
        <row r="13">
          <cell r="M13">
            <v>516197</v>
          </cell>
        </row>
        <row r="14">
          <cell r="M14">
            <v>4588318</v>
          </cell>
        </row>
      </sheetData>
      <sheetData sheetId="21">
        <row r="12">
          <cell r="M12">
            <v>130097722</v>
          </cell>
        </row>
        <row r="13">
          <cell r="M13">
            <v>18212641</v>
          </cell>
        </row>
        <row r="14">
          <cell r="M14">
            <v>76567600</v>
          </cell>
        </row>
      </sheetData>
      <sheetData sheetId="22">
        <row r="12">
          <cell r="M12">
            <v>210311632</v>
          </cell>
        </row>
        <row r="13">
          <cell r="M13">
            <v>33579625</v>
          </cell>
        </row>
        <row r="14">
          <cell r="M14">
            <v>135824472</v>
          </cell>
        </row>
      </sheetData>
      <sheetData sheetId="23">
        <row r="12">
          <cell r="M12">
            <v>36688788</v>
          </cell>
        </row>
        <row r="13">
          <cell r="M13">
            <v>2387851</v>
          </cell>
        </row>
        <row r="14">
          <cell r="M14">
            <v>14128563</v>
          </cell>
        </row>
      </sheetData>
      <sheetData sheetId="24">
        <row r="12">
          <cell r="M12">
            <v>103973795</v>
          </cell>
        </row>
        <row r="13">
          <cell r="M13">
            <v>0</v>
          </cell>
        </row>
        <row r="14">
          <cell r="M1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1">
        <row r="45">
          <cell r="G45">
            <v>1402753000</v>
          </cell>
        </row>
      </sheetData>
      <sheetData sheetId="2">
        <row r="45">
          <cell r="G45">
            <v>5249000</v>
          </cell>
        </row>
      </sheetData>
      <sheetData sheetId="3">
        <row r="45">
          <cell r="G45">
            <v>4631000</v>
          </cell>
        </row>
      </sheetData>
      <sheetData sheetId="4">
        <row r="45">
          <cell r="G45">
            <v>1542000</v>
          </cell>
        </row>
      </sheetData>
      <sheetData sheetId="5">
        <row r="45">
          <cell r="G45">
            <v>3150000</v>
          </cell>
        </row>
      </sheetData>
      <sheetData sheetId="6">
        <row r="45">
          <cell r="G45">
            <v>1567000</v>
          </cell>
        </row>
      </sheetData>
      <sheetData sheetId="7">
        <row r="45">
          <cell r="G45">
            <v>2103000</v>
          </cell>
        </row>
      </sheetData>
      <sheetData sheetId="8">
        <row r="45">
          <cell r="G45">
            <v>11347000</v>
          </cell>
        </row>
      </sheetData>
      <sheetData sheetId="9">
        <row r="45">
          <cell r="G45">
            <v>6092000</v>
          </cell>
        </row>
      </sheetData>
      <sheetData sheetId="10">
        <row r="45">
          <cell r="G45">
            <v>3150000</v>
          </cell>
        </row>
      </sheetData>
      <sheetData sheetId="11">
        <row r="45">
          <cell r="G45">
            <v>10152000</v>
          </cell>
        </row>
      </sheetData>
      <sheetData sheetId="12">
        <row r="45">
          <cell r="G45">
            <v>1542000</v>
          </cell>
        </row>
      </sheetData>
      <sheetData sheetId="13">
        <row r="45">
          <cell r="G45">
            <v>1693000</v>
          </cell>
        </row>
      </sheetData>
      <sheetData sheetId="14">
        <row r="45">
          <cell r="G45">
            <v>6338200</v>
          </cell>
        </row>
      </sheetData>
      <sheetData sheetId="15">
        <row r="45">
          <cell r="G45">
            <v>5573500</v>
          </cell>
        </row>
      </sheetData>
      <sheetData sheetId="16">
        <row r="45">
          <cell r="G45">
            <v>1000000</v>
          </cell>
        </row>
      </sheetData>
      <sheetData sheetId="17">
        <row r="45">
          <cell r="G45">
            <v>4159000</v>
          </cell>
        </row>
      </sheetData>
      <sheetData sheetId="18">
        <row r="45">
          <cell r="G45">
            <v>1485000</v>
          </cell>
        </row>
      </sheetData>
      <sheetData sheetId="19">
        <row r="45">
          <cell r="G45">
            <v>6820000</v>
          </cell>
        </row>
      </sheetData>
      <sheetData sheetId="20">
        <row r="45">
          <cell r="G45">
            <v>5150000</v>
          </cell>
        </row>
      </sheetData>
      <sheetData sheetId="21">
        <row r="45">
          <cell r="G45">
            <v>19390000</v>
          </cell>
        </row>
      </sheetData>
      <sheetData sheetId="22">
        <row r="45">
          <cell r="G45">
            <v>15491000</v>
          </cell>
        </row>
      </sheetData>
      <sheetData sheetId="23">
        <row r="45">
          <cell r="G45">
            <v>9462000</v>
          </cell>
        </row>
      </sheetData>
      <sheetData sheetId="24">
        <row r="45">
          <cell r="G45">
            <v>8962500</v>
          </cell>
        </row>
      </sheetData>
      <sheetData sheetId="25">
        <row r="45">
          <cell r="G45">
            <v>2761000</v>
          </cell>
        </row>
      </sheetData>
      <sheetData sheetId="26">
        <row r="45">
          <cell r="G45">
            <v>5250000</v>
          </cell>
        </row>
      </sheetData>
      <sheetData sheetId="27">
        <row r="45">
          <cell r="G45">
            <v>1542000</v>
          </cell>
        </row>
      </sheetData>
      <sheetData sheetId="28">
        <row r="45">
          <cell r="G45">
            <v>1485000</v>
          </cell>
        </row>
      </sheetData>
      <sheetData sheetId="29">
        <row r="45">
          <cell r="G45">
            <v>34571000</v>
          </cell>
        </row>
      </sheetData>
      <sheetData sheetId="30">
        <row r="45">
          <cell r="G45">
            <v>1485000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S Summary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1">
        <row r="39">
          <cell r="I39">
            <v>2240000</v>
          </cell>
        </row>
      </sheetData>
      <sheetData sheetId="2">
        <row r="39">
          <cell r="I39">
            <v>21466000</v>
          </cell>
        </row>
      </sheetData>
      <sheetData sheetId="3">
        <row r="39">
          <cell r="I39">
            <v>1235000</v>
          </cell>
        </row>
      </sheetData>
      <sheetData sheetId="4">
        <row r="39">
          <cell r="I39">
            <v>1238000</v>
          </cell>
        </row>
      </sheetData>
      <sheetData sheetId="5">
        <row r="39">
          <cell r="I39">
            <v>1289000</v>
          </cell>
        </row>
      </sheetData>
      <sheetData sheetId="6">
        <row r="39">
          <cell r="I39">
            <v>389193000</v>
          </cell>
        </row>
      </sheetData>
      <sheetData sheetId="7">
        <row r="39">
          <cell r="I39">
            <v>1985000</v>
          </cell>
        </row>
      </sheetData>
      <sheetData sheetId="8">
        <row r="39">
          <cell r="I39">
            <v>4190000</v>
          </cell>
        </row>
      </sheetData>
      <sheetData sheetId="9">
        <row r="39">
          <cell r="I39">
            <v>4019000</v>
          </cell>
        </row>
      </sheetData>
      <sheetData sheetId="10">
        <row r="39">
          <cell r="I39">
            <v>1518000</v>
          </cell>
        </row>
      </sheetData>
      <sheetData sheetId="11">
        <row r="39">
          <cell r="I39">
            <v>1145000</v>
          </cell>
        </row>
      </sheetData>
      <sheetData sheetId="12">
        <row r="39">
          <cell r="I39">
            <v>7911000</v>
          </cell>
        </row>
      </sheetData>
      <sheetData sheetId="13">
        <row r="39">
          <cell r="I39">
            <v>2426000</v>
          </cell>
        </row>
      </sheetData>
      <sheetData sheetId="14">
        <row r="39">
          <cell r="I39">
            <v>1535000</v>
          </cell>
        </row>
      </sheetData>
      <sheetData sheetId="15">
        <row r="39">
          <cell r="I39">
            <v>1670000</v>
          </cell>
        </row>
      </sheetData>
      <sheetData sheetId="16">
        <row r="39">
          <cell r="I39">
            <v>7044000</v>
          </cell>
        </row>
      </sheetData>
      <sheetData sheetId="17">
        <row r="39">
          <cell r="I39">
            <v>1235000</v>
          </cell>
        </row>
      </sheetData>
      <sheetData sheetId="18">
        <row r="39">
          <cell r="I39">
            <v>43714000</v>
          </cell>
        </row>
      </sheetData>
      <sheetData sheetId="19">
        <row r="39">
          <cell r="I39">
            <v>2199000</v>
          </cell>
        </row>
      </sheetData>
      <sheetData sheetId="20">
        <row r="39">
          <cell r="I39">
            <v>1948000</v>
          </cell>
        </row>
      </sheetData>
      <sheetData sheetId="21">
        <row r="39">
          <cell r="I39">
            <v>2193000</v>
          </cell>
        </row>
      </sheetData>
      <sheetData sheetId="22">
        <row r="39">
          <cell r="I39">
            <v>1235000</v>
          </cell>
        </row>
      </sheetData>
      <sheetData sheetId="23">
        <row r="39">
          <cell r="I39">
            <v>6860000</v>
          </cell>
        </row>
      </sheetData>
      <sheetData sheetId="24">
        <row r="39">
          <cell r="I39">
            <v>1479000</v>
          </cell>
        </row>
      </sheetData>
      <sheetData sheetId="25">
        <row r="39">
          <cell r="I39">
            <v>2548000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</sheetNames>
    <sheetDataSet>
      <sheetData sheetId="1">
        <row r="45">
          <cell r="G45">
            <v>299576101</v>
          </cell>
        </row>
      </sheetData>
      <sheetData sheetId="2">
        <row r="45">
          <cell r="G45">
            <v>8500000</v>
          </cell>
        </row>
      </sheetData>
      <sheetData sheetId="3">
        <row r="45">
          <cell r="G45">
            <v>1735000</v>
          </cell>
        </row>
      </sheetData>
      <sheetData sheetId="4">
        <row r="45">
          <cell r="G45">
            <v>9694000</v>
          </cell>
        </row>
      </sheetData>
      <sheetData sheetId="5">
        <row r="45">
          <cell r="G45">
            <v>25556000</v>
          </cell>
        </row>
      </sheetData>
      <sheetData sheetId="6">
        <row r="45">
          <cell r="G45">
            <v>8300000</v>
          </cell>
        </row>
      </sheetData>
      <sheetData sheetId="7">
        <row r="45">
          <cell r="G45">
            <v>5627000</v>
          </cell>
        </row>
      </sheetData>
      <sheetData sheetId="8">
        <row r="45">
          <cell r="G45">
            <v>1981000</v>
          </cell>
        </row>
      </sheetData>
      <sheetData sheetId="9">
        <row r="45">
          <cell r="G45">
            <v>27436000</v>
          </cell>
        </row>
      </sheetData>
      <sheetData sheetId="10">
        <row r="45">
          <cell r="G45">
            <v>3957000</v>
          </cell>
        </row>
      </sheetData>
      <sheetData sheetId="11">
        <row r="45">
          <cell r="G45">
            <v>6485000</v>
          </cell>
        </row>
      </sheetData>
      <sheetData sheetId="12">
        <row r="45">
          <cell r="G45">
            <v>32462000</v>
          </cell>
        </row>
      </sheetData>
      <sheetData sheetId="13">
        <row r="45">
          <cell r="G45">
            <v>32464000</v>
          </cell>
        </row>
      </sheetData>
      <sheetData sheetId="14">
        <row r="45">
          <cell r="G45">
            <v>1735000</v>
          </cell>
        </row>
      </sheetData>
      <sheetData sheetId="15">
        <row r="45">
          <cell r="G45">
            <v>13544000</v>
          </cell>
        </row>
      </sheetData>
      <sheetData sheetId="16">
        <row r="45">
          <cell r="G45">
            <v>39505000</v>
          </cell>
        </row>
      </sheetData>
      <sheetData sheetId="17">
        <row r="45">
          <cell r="G45">
            <v>4918000</v>
          </cell>
        </row>
      </sheetData>
      <sheetData sheetId="18">
        <row r="45">
          <cell r="G45">
            <v>10660000</v>
          </cell>
        </row>
      </sheetData>
      <sheetData sheetId="19">
        <row r="45">
          <cell r="G45">
            <v>1735000</v>
          </cell>
        </row>
      </sheetData>
      <sheetData sheetId="20">
        <row r="45">
          <cell r="G45">
            <v>30704000</v>
          </cell>
        </row>
      </sheetData>
      <sheetData sheetId="21">
        <row r="45">
          <cell r="G45">
            <v>4900000</v>
          </cell>
        </row>
      </sheetData>
      <sheetData sheetId="22">
        <row r="45">
          <cell r="G45">
            <v>10985000</v>
          </cell>
        </row>
      </sheetData>
      <sheetData sheetId="23">
        <row r="45">
          <cell r="G45">
            <v>2485000</v>
          </cell>
        </row>
      </sheetData>
      <sheetData sheetId="24">
        <row r="45">
          <cell r="G45">
            <v>4784000</v>
          </cell>
        </row>
      </sheetData>
      <sheetData sheetId="25">
        <row r="45">
          <cell r="G45">
            <v>30184000</v>
          </cell>
        </row>
      </sheetData>
      <sheetData sheetId="26">
        <row r="45">
          <cell r="G45">
            <v>31392000</v>
          </cell>
        </row>
      </sheetData>
      <sheetData sheetId="27">
        <row r="45">
          <cell r="G45">
            <v>93022000</v>
          </cell>
        </row>
      </sheetData>
      <sheetData sheetId="28">
        <row r="45">
          <cell r="G45">
            <v>3696000</v>
          </cell>
        </row>
      </sheetData>
      <sheetData sheetId="29">
        <row r="45">
          <cell r="G45">
            <v>34171000</v>
          </cell>
        </row>
      </sheetData>
      <sheetData sheetId="30">
        <row r="45">
          <cell r="G45">
            <v>31728000</v>
          </cell>
        </row>
      </sheetData>
      <sheetData sheetId="31">
        <row r="45">
          <cell r="G45">
            <v>5713000</v>
          </cell>
        </row>
      </sheetData>
      <sheetData sheetId="32">
        <row r="45">
          <cell r="G45">
            <v>4500000</v>
          </cell>
        </row>
      </sheetData>
      <sheetData sheetId="33">
        <row r="45">
          <cell r="G45">
            <v>11500000</v>
          </cell>
        </row>
      </sheetData>
      <sheetData sheetId="34">
        <row r="45">
          <cell r="G45">
            <v>11485000</v>
          </cell>
        </row>
      </sheetData>
      <sheetData sheetId="35">
        <row r="45">
          <cell r="G45">
            <v>33758000</v>
          </cell>
        </row>
      </sheetData>
      <sheetData sheetId="36">
        <row r="45">
          <cell r="G45">
            <v>12737000</v>
          </cell>
        </row>
      </sheetData>
      <sheetData sheetId="37">
        <row r="45">
          <cell r="G45">
            <v>55710000</v>
          </cell>
        </row>
      </sheetData>
      <sheetData sheetId="38">
        <row r="45">
          <cell r="G45">
            <v>10955000</v>
          </cell>
        </row>
      </sheetData>
      <sheetData sheetId="39">
        <row r="45">
          <cell r="G45">
            <v>21097000</v>
          </cell>
        </row>
      </sheetData>
      <sheetData sheetId="40">
        <row r="45">
          <cell r="G45">
            <v>78310000</v>
          </cell>
        </row>
      </sheetData>
      <sheetData sheetId="41">
        <row r="45">
          <cell r="G45">
            <v>31560000</v>
          </cell>
        </row>
      </sheetData>
      <sheetData sheetId="42">
        <row r="45">
          <cell r="G45">
            <v>67448000</v>
          </cell>
        </row>
      </sheetData>
      <sheetData sheetId="43">
        <row r="45">
          <cell r="G45">
            <v>4896000</v>
          </cell>
        </row>
      </sheetData>
      <sheetData sheetId="44">
        <row r="45">
          <cell r="G45">
            <v>6675000</v>
          </cell>
        </row>
      </sheetData>
      <sheetData sheetId="45">
        <row r="45">
          <cell r="G45">
            <v>19533000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T Summary"/>
      <sheetName val="GT000"/>
      <sheetName val="GT001"/>
      <sheetName val="GT002"/>
      <sheetName val="GT02b1"/>
      <sheetName val="GT02b2"/>
      <sheetName val="DC46"/>
      <sheetName val="GT421"/>
      <sheetName val="GT422"/>
      <sheetName val="GT423"/>
      <sheetName val="DC42"/>
      <sheetName val="GT481"/>
      <sheetName val="GT482"/>
      <sheetName val="GT483"/>
      <sheetName val="DC48"/>
    </sheetNames>
    <sheetDataSet>
      <sheetData sheetId="1">
        <row r="39">
          <cell r="I39">
            <v>26826000</v>
          </cell>
        </row>
      </sheetData>
      <sheetData sheetId="2">
        <row r="39">
          <cell r="I39">
            <v>1731655000</v>
          </cell>
        </row>
      </sheetData>
      <sheetData sheetId="3">
        <row r="39">
          <cell r="I39">
            <v>415734000</v>
          </cell>
        </row>
      </sheetData>
      <sheetData sheetId="4">
        <row r="39">
          <cell r="I39">
            <v>10370000</v>
          </cell>
        </row>
      </sheetData>
      <sheetData sheetId="5">
        <row r="39">
          <cell r="I39">
            <v>11674000</v>
          </cell>
        </row>
      </sheetData>
      <sheetData sheetId="6">
        <row r="39">
          <cell r="I39">
            <v>2715000</v>
          </cell>
        </row>
      </sheetData>
      <sheetData sheetId="7">
        <row r="39">
          <cell r="I39">
            <v>11635000</v>
          </cell>
        </row>
      </sheetData>
      <sheetData sheetId="8">
        <row r="39">
          <cell r="I39">
            <v>1235000</v>
          </cell>
        </row>
      </sheetData>
      <sheetData sheetId="9">
        <row r="39">
          <cell r="I39">
            <v>1985000</v>
          </cell>
        </row>
      </sheetData>
      <sheetData sheetId="10">
        <row r="39">
          <cell r="I39">
            <v>1235000</v>
          </cell>
        </row>
      </sheetData>
      <sheetData sheetId="11">
        <row r="39">
          <cell r="I39">
            <v>900000</v>
          </cell>
        </row>
      </sheetData>
      <sheetData sheetId="12">
        <row r="39">
          <cell r="I39">
            <v>1235000</v>
          </cell>
        </row>
      </sheetData>
      <sheetData sheetId="13">
        <row r="39">
          <cell r="I39">
            <v>1235000</v>
          </cell>
        </row>
      </sheetData>
      <sheetData sheetId="14">
        <row r="39">
          <cell r="I39">
            <v>1235000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W 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NW405"/>
      <sheetName val="DC40"/>
    </sheetNames>
    <sheetDataSet>
      <sheetData sheetId="1">
        <row r="39">
          <cell r="I39">
            <v>10314000</v>
          </cell>
        </row>
      </sheetData>
      <sheetData sheetId="2">
        <row r="39">
          <cell r="I39">
            <v>19604000</v>
          </cell>
        </row>
      </sheetData>
      <sheetData sheetId="3">
        <row r="39">
          <cell r="I39">
            <v>210276000</v>
          </cell>
        </row>
      </sheetData>
      <sheetData sheetId="4">
        <row r="39">
          <cell r="I39">
            <v>9020000</v>
          </cell>
        </row>
      </sheetData>
      <sheetData sheetId="5">
        <row r="39">
          <cell r="I39">
            <v>13045000</v>
          </cell>
        </row>
      </sheetData>
      <sheetData sheetId="6">
        <row r="39">
          <cell r="I39">
            <v>500000</v>
          </cell>
        </row>
      </sheetData>
      <sheetData sheetId="7">
        <row r="39">
          <cell r="I39">
            <v>1735000</v>
          </cell>
        </row>
      </sheetData>
      <sheetData sheetId="8">
        <row r="39">
          <cell r="I39">
            <v>1985000</v>
          </cell>
        </row>
      </sheetData>
      <sheetData sheetId="9">
        <row r="39">
          <cell r="I39">
            <v>1500000</v>
          </cell>
        </row>
      </sheetData>
      <sheetData sheetId="10">
        <row r="39">
          <cell r="I39">
            <v>2235000</v>
          </cell>
        </row>
      </sheetData>
      <sheetData sheetId="11">
        <row r="39">
          <cell r="I39">
            <v>4699000</v>
          </cell>
        </row>
      </sheetData>
      <sheetData sheetId="12">
        <row r="39">
          <cell r="I39">
            <v>52825000</v>
          </cell>
        </row>
      </sheetData>
      <sheetData sheetId="13">
        <row r="39">
          <cell r="I39">
            <v>1235000</v>
          </cell>
        </row>
      </sheetData>
      <sheetData sheetId="14">
        <row r="39">
          <cell r="I39">
            <v>1235000</v>
          </cell>
        </row>
      </sheetData>
      <sheetData sheetId="15">
        <row r="39">
          <cell r="I39">
            <v>1735000</v>
          </cell>
        </row>
      </sheetData>
      <sheetData sheetId="16">
        <row r="39">
          <cell r="I39">
            <v>1509000</v>
          </cell>
        </row>
      </sheetData>
      <sheetData sheetId="17">
        <row r="39">
          <cell r="I39">
            <v>1235000</v>
          </cell>
        </row>
      </sheetData>
      <sheetData sheetId="18">
        <row r="39">
          <cell r="I39">
            <v>1491000</v>
          </cell>
        </row>
      </sheetData>
      <sheetData sheetId="19">
        <row r="39">
          <cell r="I39">
            <v>25639000</v>
          </cell>
        </row>
      </sheetData>
      <sheetData sheetId="20">
        <row r="39">
          <cell r="I39">
            <v>1985000</v>
          </cell>
        </row>
      </sheetData>
      <sheetData sheetId="21">
        <row r="39">
          <cell r="I39">
            <v>12900000</v>
          </cell>
        </row>
      </sheetData>
      <sheetData sheetId="22">
        <row r="39">
          <cell r="I39">
            <v>4029000</v>
          </cell>
        </row>
      </sheetData>
      <sheetData sheetId="23">
        <row r="39">
          <cell r="I39">
            <v>22235000</v>
          </cell>
        </row>
      </sheetData>
      <sheetData sheetId="24">
        <row r="39">
          <cell r="I39">
            <v>1475000</v>
          </cell>
        </row>
      </sheetData>
      <sheetData sheetId="25">
        <row r="39">
          <cell r="I39">
            <v>3051000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KZN Summary"/>
      <sheetName val="KZ000"/>
      <sheetName val="KZ211"/>
      <sheetName val="KZ212"/>
      <sheetName val="KZ213"/>
      <sheetName val="KZ214"/>
      <sheetName val="KZ215"/>
      <sheetName val="KZ216"/>
      <sheetName val="DC21"/>
      <sheetName val="KZ221"/>
      <sheetName val="KZ222"/>
      <sheetName val="KZ223"/>
      <sheetName val="KZ224"/>
      <sheetName val="KZ225"/>
      <sheetName val="KZ226"/>
      <sheetName val="KZ227"/>
      <sheetName val="DC22"/>
      <sheetName val="KZ232"/>
      <sheetName val="KZ233"/>
      <sheetName val="KZ234"/>
      <sheetName val="KZ235"/>
      <sheetName val="KZ236"/>
      <sheetName val="DC23"/>
      <sheetName val="KZ241"/>
      <sheetName val="KZ242"/>
      <sheetName val="KZ244"/>
      <sheetName val="KZ245"/>
      <sheetName val="DC24"/>
      <sheetName val="KZ252"/>
      <sheetName val="KZ253"/>
      <sheetName val="KZ254"/>
      <sheetName val="DC25"/>
      <sheetName val="KZ261"/>
      <sheetName val="KZ262"/>
      <sheetName val="KZ263"/>
      <sheetName val="KZ265"/>
      <sheetName val="KZ266"/>
      <sheetName val="DC26"/>
      <sheetName val="KZ271"/>
      <sheetName val="KZ272"/>
      <sheetName val="KZ273"/>
      <sheetName val="KZ274"/>
      <sheetName val="KZ275"/>
      <sheetName val="DC27"/>
      <sheetName val="KZ281"/>
      <sheetName val="KZ282"/>
      <sheetName val="KZ283"/>
      <sheetName val="KZ284"/>
      <sheetName val="KZ285"/>
      <sheetName val="KZ286"/>
      <sheetName val="DC28"/>
      <sheetName val="KZ291"/>
      <sheetName val="KZ292"/>
      <sheetName val="KZ293"/>
      <sheetName val="KZ294"/>
      <sheetName val="DC29"/>
      <sheetName val="KZ5a1"/>
      <sheetName val="KZ5a2"/>
      <sheetName val="KZ5a4"/>
      <sheetName val="KZ5a5"/>
      <sheetName val="KZ5a6"/>
      <sheetName val="DC43"/>
    </sheetNames>
    <sheetDataSet>
      <sheetData sheetId="1">
        <row r="39">
          <cell r="I39">
            <v>1666108000</v>
          </cell>
        </row>
      </sheetData>
      <sheetData sheetId="2">
        <row r="39">
          <cell r="I39">
            <v>1235000</v>
          </cell>
        </row>
      </sheetData>
      <sheetData sheetId="3">
        <row r="39">
          <cell r="I39">
            <v>900000</v>
          </cell>
        </row>
      </sheetData>
      <sheetData sheetId="4">
        <row r="39">
          <cell r="I39">
            <v>985000</v>
          </cell>
        </row>
      </sheetData>
      <sheetData sheetId="5">
        <row r="39">
          <cell r="I39">
            <v>900000</v>
          </cell>
        </row>
      </sheetData>
      <sheetData sheetId="6">
        <row r="39">
          <cell r="I39">
            <v>985000</v>
          </cell>
        </row>
      </sheetData>
      <sheetData sheetId="7">
        <row r="39">
          <cell r="I39">
            <v>900000</v>
          </cell>
        </row>
      </sheetData>
      <sheetData sheetId="8">
        <row r="39">
          <cell r="I39">
            <v>12776000</v>
          </cell>
        </row>
      </sheetData>
      <sheetData sheetId="9">
        <row r="39">
          <cell r="I39">
            <v>2735000</v>
          </cell>
        </row>
      </sheetData>
      <sheetData sheetId="10">
        <row r="39">
          <cell r="I39">
            <v>5052000</v>
          </cell>
        </row>
      </sheetData>
      <sheetData sheetId="11">
        <row r="39">
          <cell r="I39">
            <v>985000</v>
          </cell>
        </row>
      </sheetData>
      <sheetData sheetId="12">
        <row r="39">
          <cell r="I39">
            <v>1235000</v>
          </cell>
        </row>
      </sheetData>
      <sheetData sheetId="13">
        <row r="39">
          <cell r="I39">
            <v>3530000</v>
          </cell>
        </row>
      </sheetData>
      <sheetData sheetId="14">
        <row r="39">
          <cell r="I39">
            <v>2735000</v>
          </cell>
        </row>
      </sheetData>
      <sheetData sheetId="15">
        <row r="39">
          <cell r="I39">
            <v>985000</v>
          </cell>
        </row>
      </sheetData>
      <sheetData sheetId="16">
        <row r="39">
          <cell r="I39">
            <v>4277000</v>
          </cell>
        </row>
      </sheetData>
      <sheetData sheetId="17">
        <row r="39">
          <cell r="I39">
            <v>3156000</v>
          </cell>
        </row>
      </sheetData>
      <sheetData sheetId="18">
        <row r="39">
          <cell r="I39">
            <v>985000</v>
          </cell>
        </row>
      </sheetData>
      <sheetData sheetId="19">
        <row r="39">
          <cell r="I39">
            <v>2435000</v>
          </cell>
        </row>
      </sheetData>
      <sheetData sheetId="20">
        <row r="39">
          <cell r="I39">
            <v>985000</v>
          </cell>
        </row>
      </sheetData>
      <sheetData sheetId="21">
        <row r="39">
          <cell r="I39">
            <v>985000</v>
          </cell>
        </row>
      </sheetData>
      <sheetData sheetId="22">
        <row r="39">
          <cell r="I39">
            <v>8176000</v>
          </cell>
        </row>
      </sheetData>
      <sheetData sheetId="23">
        <row r="39">
          <cell r="I39">
            <v>1235000</v>
          </cell>
        </row>
      </sheetData>
      <sheetData sheetId="24">
        <row r="39">
          <cell r="I39">
            <v>1235000</v>
          </cell>
        </row>
      </sheetData>
      <sheetData sheetId="25">
        <row r="39">
          <cell r="I39">
            <v>1235000</v>
          </cell>
        </row>
      </sheetData>
      <sheetData sheetId="26">
        <row r="39">
          <cell r="I39">
            <v>1235000</v>
          </cell>
        </row>
      </sheetData>
      <sheetData sheetId="27">
        <row r="39">
          <cell r="I39">
            <v>17824000</v>
          </cell>
        </row>
      </sheetData>
      <sheetData sheetId="28">
        <row r="39">
          <cell r="I39">
            <v>7900000</v>
          </cell>
        </row>
      </sheetData>
      <sheetData sheetId="29">
        <row r="39">
          <cell r="I39">
            <v>2485000</v>
          </cell>
        </row>
      </sheetData>
      <sheetData sheetId="30">
        <row r="39">
          <cell r="I39">
            <v>1985000</v>
          </cell>
        </row>
      </sheetData>
      <sheetData sheetId="31">
        <row r="39">
          <cell r="I39">
            <v>13554000</v>
          </cell>
        </row>
      </sheetData>
      <sheetData sheetId="32">
        <row r="39">
          <cell r="I39">
            <v>900000</v>
          </cell>
        </row>
      </sheetData>
      <sheetData sheetId="33">
        <row r="39">
          <cell r="I39">
            <v>900000</v>
          </cell>
        </row>
      </sheetData>
      <sheetData sheetId="34">
        <row r="39">
          <cell r="I39">
            <v>11835000</v>
          </cell>
        </row>
      </sheetData>
      <sheetData sheetId="35">
        <row r="39">
          <cell r="I39">
            <v>2221000</v>
          </cell>
        </row>
      </sheetData>
      <sheetData sheetId="36">
        <row r="39">
          <cell r="I39">
            <v>1235000</v>
          </cell>
        </row>
      </sheetData>
      <sheetData sheetId="37">
        <row r="39">
          <cell r="I39">
            <v>31118000</v>
          </cell>
        </row>
      </sheetData>
      <sheetData sheetId="38">
        <row r="39">
          <cell r="I39">
            <v>985000</v>
          </cell>
        </row>
      </sheetData>
      <sheetData sheetId="39">
        <row r="39">
          <cell r="I39">
            <v>1235000</v>
          </cell>
        </row>
      </sheetData>
      <sheetData sheetId="40">
        <row r="39">
          <cell r="I39">
            <v>1235000</v>
          </cell>
        </row>
      </sheetData>
      <sheetData sheetId="41">
        <row r="39">
          <cell r="I39">
            <v>1235000</v>
          </cell>
        </row>
      </sheetData>
      <sheetData sheetId="42">
        <row r="39">
          <cell r="I39">
            <v>1985000</v>
          </cell>
        </row>
      </sheetData>
      <sheetData sheetId="43">
        <row r="39">
          <cell r="I39">
            <v>17080000</v>
          </cell>
        </row>
      </sheetData>
      <sheetData sheetId="44">
        <row r="39">
          <cell r="I39">
            <v>1235000</v>
          </cell>
        </row>
      </sheetData>
      <sheetData sheetId="45">
        <row r="39">
          <cell r="I39">
            <v>2100000</v>
          </cell>
        </row>
      </sheetData>
      <sheetData sheetId="46">
        <row r="39">
          <cell r="I39">
            <v>1235000</v>
          </cell>
        </row>
      </sheetData>
      <sheetData sheetId="47">
        <row r="39">
          <cell r="I39">
            <v>1235000</v>
          </cell>
        </row>
      </sheetData>
      <sheetData sheetId="48">
        <row r="39">
          <cell r="I39">
            <v>1235000</v>
          </cell>
        </row>
      </sheetData>
      <sheetData sheetId="49">
        <row r="39">
          <cell r="I39">
            <v>1235000</v>
          </cell>
        </row>
      </sheetData>
      <sheetData sheetId="50">
        <row r="39">
          <cell r="I39">
            <v>33230000</v>
          </cell>
        </row>
      </sheetData>
      <sheetData sheetId="51">
        <row r="39">
          <cell r="I39">
            <v>945000</v>
          </cell>
        </row>
      </sheetData>
      <sheetData sheetId="52">
        <row r="39">
          <cell r="I39">
            <v>5400000</v>
          </cell>
        </row>
      </sheetData>
      <sheetData sheetId="53">
        <row r="39">
          <cell r="I39">
            <v>2676000</v>
          </cell>
        </row>
      </sheetData>
      <sheetData sheetId="54">
        <row r="39">
          <cell r="I39">
            <v>1235000</v>
          </cell>
        </row>
      </sheetData>
      <sheetData sheetId="55">
        <row r="39">
          <cell r="I39">
            <v>7946000</v>
          </cell>
        </row>
      </sheetData>
      <sheetData sheetId="56">
        <row r="39">
          <cell r="I39">
            <v>985000</v>
          </cell>
        </row>
      </sheetData>
      <sheetData sheetId="57">
        <row r="39">
          <cell r="I39">
            <v>2485000</v>
          </cell>
        </row>
      </sheetData>
      <sheetData sheetId="58">
        <row r="39">
          <cell r="I39">
            <v>5163000</v>
          </cell>
        </row>
      </sheetData>
      <sheetData sheetId="59">
        <row r="39">
          <cell r="I39">
            <v>1235000</v>
          </cell>
        </row>
      </sheetData>
      <sheetData sheetId="60">
        <row r="39">
          <cell r="I39">
            <v>1050000</v>
          </cell>
        </row>
      </sheetData>
      <sheetData sheetId="61">
        <row r="39">
          <cell r="I39">
            <v>13503000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P Summary"/>
      <sheetName val="NP3a2"/>
      <sheetName val="NP3a3"/>
      <sheetName val="NP3a4"/>
      <sheetName val="NP3a5"/>
      <sheetName val="NP3a6"/>
      <sheetName val="DC47"/>
      <sheetName val="NP331"/>
      <sheetName val="NP332"/>
      <sheetName val="NP333"/>
      <sheetName val="NP334"/>
      <sheetName val="NP335"/>
      <sheetName val="DC33"/>
      <sheetName val="NP341"/>
      <sheetName val="NP342"/>
      <sheetName val="NP343"/>
      <sheetName val="NP344"/>
      <sheetName val="DC34"/>
      <sheetName val="NP351"/>
      <sheetName val="NP352"/>
      <sheetName val="NP353"/>
      <sheetName val="NP354"/>
      <sheetName val="NP355"/>
      <sheetName val="DC35"/>
      <sheetName val="NP361"/>
      <sheetName val="NP362"/>
      <sheetName val="NP364"/>
      <sheetName val="NP365"/>
      <sheetName val="NP366"/>
      <sheetName val="NP367"/>
      <sheetName val="DC36"/>
    </sheetNames>
    <sheetDataSet>
      <sheetData sheetId="1">
        <row r="39">
          <cell r="I39">
            <v>2735000</v>
          </cell>
        </row>
      </sheetData>
      <sheetData sheetId="2">
        <row r="39">
          <cell r="I39">
            <v>1235000</v>
          </cell>
        </row>
      </sheetData>
      <sheetData sheetId="3">
        <row r="39">
          <cell r="I39">
            <v>1235000</v>
          </cell>
        </row>
      </sheetData>
      <sheetData sheetId="4">
        <row r="39">
          <cell r="I39">
            <v>985000</v>
          </cell>
        </row>
      </sheetData>
      <sheetData sheetId="5">
        <row r="39">
          <cell r="I39">
            <v>1235000</v>
          </cell>
        </row>
      </sheetData>
      <sheetData sheetId="6">
        <row r="39">
          <cell r="I39">
            <v>167894000</v>
          </cell>
        </row>
      </sheetData>
      <sheetData sheetId="7">
        <row r="39">
          <cell r="I39">
            <v>1235000</v>
          </cell>
        </row>
      </sheetData>
      <sheetData sheetId="8">
        <row r="39">
          <cell r="I39">
            <v>1235000</v>
          </cell>
        </row>
      </sheetData>
      <sheetData sheetId="9">
        <row r="39">
          <cell r="I39">
            <v>6804000</v>
          </cell>
        </row>
      </sheetData>
      <sheetData sheetId="10">
        <row r="39">
          <cell r="I39">
            <v>14002000</v>
          </cell>
        </row>
      </sheetData>
      <sheetData sheetId="11">
        <row r="39">
          <cell r="I39">
            <v>1235000</v>
          </cell>
        </row>
      </sheetData>
      <sheetData sheetId="12">
        <row r="39">
          <cell r="I39">
            <v>175501000</v>
          </cell>
        </row>
      </sheetData>
      <sheetData sheetId="13">
        <row r="39">
          <cell r="I39">
            <v>4705000</v>
          </cell>
        </row>
      </sheetData>
      <sheetData sheetId="14">
        <row r="39">
          <cell r="I39">
            <v>1235000</v>
          </cell>
        </row>
      </sheetData>
      <sheetData sheetId="15">
        <row r="39">
          <cell r="I39">
            <v>10335000</v>
          </cell>
        </row>
      </sheetData>
      <sheetData sheetId="16">
        <row r="39">
          <cell r="I39">
            <v>3178000</v>
          </cell>
        </row>
      </sheetData>
      <sheetData sheetId="17">
        <row r="39">
          <cell r="I39">
            <v>258815000</v>
          </cell>
        </row>
      </sheetData>
      <sheetData sheetId="18">
        <row r="39">
          <cell r="I39">
            <v>11906000</v>
          </cell>
        </row>
      </sheetData>
      <sheetData sheetId="19">
        <row r="39">
          <cell r="I39">
            <v>3985000</v>
          </cell>
        </row>
      </sheetData>
      <sheetData sheetId="20">
        <row r="39">
          <cell r="I39">
            <v>1235000</v>
          </cell>
        </row>
      </sheetData>
      <sheetData sheetId="21">
        <row r="39">
          <cell r="I39">
            <v>491170000</v>
          </cell>
        </row>
      </sheetData>
      <sheetData sheetId="22">
        <row r="39">
          <cell r="I39">
            <v>4385000</v>
          </cell>
        </row>
      </sheetData>
      <sheetData sheetId="23">
        <row r="39">
          <cell r="I39">
            <v>154319000</v>
          </cell>
        </row>
      </sheetData>
      <sheetData sheetId="24">
        <row r="39">
          <cell r="I39">
            <v>2955000</v>
          </cell>
        </row>
      </sheetData>
      <sheetData sheetId="25">
        <row r="39">
          <cell r="I39">
            <v>12994000</v>
          </cell>
        </row>
      </sheetData>
      <sheetData sheetId="26">
        <row r="39">
          <cell r="I39">
            <v>1735000</v>
          </cell>
        </row>
      </sheetData>
      <sheetData sheetId="27">
        <row r="39">
          <cell r="I39">
            <v>5997000</v>
          </cell>
        </row>
      </sheetData>
      <sheetData sheetId="28">
        <row r="39">
          <cell r="I39">
            <v>4010000</v>
          </cell>
        </row>
      </sheetData>
      <sheetData sheetId="29">
        <row r="39">
          <cell r="I39">
            <v>65009000</v>
          </cell>
        </row>
      </sheetData>
      <sheetData sheetId="30">
        <row r="39">
          <cell r="I39">
            <v>2611000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P 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1">
        <row r="39">
          <cell r="I39">
            <v>29948000</v>
          </cell>
        </row>
      </sheetData>
      <sheetData sheetId="2">
        <row r="39">
          <cell r="I39">
            <v>1235000</v>
          </cell>
        </row>
      </sheetData>
      <sheetData sheetId="3">
        <row r="39">
          <cell r="I39">
            <v>3635000</v>
          </cell>
        </row>
      </sheetData>
      <sheetData sheetId="4">
        <row r="39">
          <cell r="I39">
            <v>1985000</v>
          </cell>
        </row>
      </sheetData>
      <sheetData sheetId="5">
        <row r="39">
          <cell r="I39">
            <v>5895000</v>
          </cell>
        </row>
      </sheetData>
      <sheetData sheetId="6">
        <row r="39">
          <cell r="I39">
            <v>1235000</v>
          </cell>
        </row>
      </sheetData>
      <sheetData sheetId="7">
        <row r="39">
          <cell r="I39">
            <v>7123000</v>
          </cell>
        </row>
      </sheetData>
      <sheetData sheetId="8">
        <row r="39">
          <cell r="I39">
            <v>4454000</v>
          </cell>
        </row>
      </sheetData>
      <sheetData sheetId="9">
        <row r="39">
          <cell r="I39">
            <v>8435000</v>
          </cell>
        </row>
      </sheetData>
      <sheetData sheetId="10">
        <row r="39">
          <cell r="I39">
            <v>2235000</v>
          </cell>
        </row>
      </sheetData>
      <sheetData sheetId="11">
        <row r="39">
          <cell r="I39">
            <v>6735000</v>
          </cell>
        </row>
      </sheetData>
      <sheetData sheetId="12">
        <row r="39">
          <cell r="I39">
            <v>2235000</v>
          </cell>
        </row>
      </sheetData>
      <sheetData sheetId="13">
        <row r="39">
          <cell r="I39">
            <v>22157000</v>
          </cell>
        </row>
      </sheetData>
      <sheetData sheetId="14">
        <row r="39">
          <cell r="I39">
            <v>63306000</v>
          </cell>
        </row>
      </sheetData>
      <sheetData sheetId="15">
        <row r="39">
          <cell r="I39">
            <v>2719000</v>
          </cell>
        </row>
      </sheetData>
      <sheetData sheetId="16">
        <row r="39">
          <cell r="I39">
            <v>6467000</v>
          </cell>
        </row>
      </sheetData>
      <sheetData sheetId="17">
        <row r="39">
          <cell r="I39">
            <v>510427000</v>
          </cell>
        </row>
      </sheetData>
      <sheetData sheetId="18">
        <row r="39">
          <cell r="I39">
            <v>7235000</v>
          </cell>
        </row>
      </sheetData>
      <sheetData sheetId="19">
        <row r="39">
          <cell r="I39">
            <v>60961000</v>
          </cell>
        </row>
      </sheetData>
      <sheetData sheetId="20">
        <row r="39">
          <cell r="I39">
            <v>89694000</v>
          </cell>
        </row>
      </sheetData>
      <sheetData sheetId="21">
        <row r="39">
          <cell r="I39">
            <v>5269000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C 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1">
        <row r="39">
          <cell r="I39">
            <v>18689000</v>
          </cell>
        </row>
      </sheetData>
      <sheetData sheetId="2">
        <row r="39">
          <cell r="I39">
            <v>4654000</v>
          </cell>
        </row>
      </sheetData>
      <sheetData sheetId="3">
        <row r="39">
          <cell r="I39">
            <v>1235000</v>
          </cell>
        </row>
      </sheetData>
      <sheetData sheetId="4">
        <row r="39">
          <cell r="I39">
            <v>7499000</v>
          </cell>
        </row>
      </sheetData>
      <sheetData sheetId="5">
        <row r="39">
          <cell r="I39">
            <v>1235000</v>
          </cell>
        </row>
      </sheetData>
      <sheetData sheetId="6">
        <row r="39">
          <cell r="I39">
            <v>3235000</v>
          </cell>
        </row>
      </sheetData>
      <sheetData sheetId="7">
        <row r="39">
          <cell r="I39">
            <v>1235000</v>
          </cell>
        </row>
      </sheetData>
      <sheetData sheetId="8">
        <row r="39">
          <cell r="I39">
            <v>1368000</v>
          </cell>
        </row>
      </sheetData>
      <sheetData sheetId="9">
        <row r="39">
          <cell r="I39">
            <v>1985000</v>
          </cell>
        </row>
      </sheetData>
      <sheetData sheetId="10">
        <row r="39">
          <cell r="I39">
            <v>1985000</v>
          </cell>
        </row>
      </sheetData>
      <sheetData sheetId="11">
        <row r="39">
          <cell r="I39">
            <v>2502000</v>
          </cell>
        </row>
      </sheetData>
      <sheetData sheetId="12">
        <row r="39">
          <cell r="I39">
            <v>1235000</v>
          </cell>
        </row>
      </sheetData>
      <sheetData sheetId="13">
        <row r="39">
          <cell r="I39">
            <v>985000</v>
          </cell>
        </row>
      </sheetData>
      <sheetData sheetId="14">
        <row r="39">
          <cell r="I39">
            <v>1235000</v>
          </cell>
        </row>
      </sheetData>
      <sheetData sheetId="15">
        <row r="39">
          <cell r="I39">
            <v>985000</v>
          </cell>
        </row>
      </sheetData>
      <sheetData sheetId="16">
        <row r="39">
          <cell r="I39">
            <v>1235000</v>
          </cell>
        </row>
      </sheetData>
      <sheetData sheetId="17">
        <row r="39">
          <cell r="I39">
            <v>1235000</v>
          </cell>
        </row>
      </sheetData>
      <sheetData sheetId="18">
        <row r="39">
          <cell r="I39">
            <v>1235000</v>
          </cell>
        </row>
      </sheetData>
      <sheetData sheetId="19">
        <row r="39">
          <cell r="I39">
            <v>1235000</v>
          </cell>
        </row>
      </sheetData>
      <sheetData sheetId="20">
        <row r="39">
          <cell r="I39">
            <v>13425000</v>
          </cell>
        </row>
      </sheetData>
      <sheetData sheetId="22">
        <row r="39">
          <cell r="I39">
            <v>1235000</v>
          </cell>
        </row>
      </sheetData>
      <sheetData sheetId="23">
        <row r="39">
          <cell r="I39">
            <v>2515000</v>
          </cell>
        </row>
      </sheetData>
      <sheetData sheetId="24">
        <row r="39">
          <cell r="I39">
            <v>1235000</v>
          </cell>
        </row>
      </sheetData>
      <sheetData sheetId="25">
        <row r="39">
          <cell r="I39">
            <v>2255000</v>
          </cell>
        </row>
      </sheetData>
      <sheetData sheetId="26">
        <row r="39">
          <cell r="I39">
            <v>1235000</v>
          </cell>
        </row>
      </sheetData>
      <sheetData sheetId="27">
        <row r="39">
          <cell r="I39">
            <v>3289000</v>
          </cell>
        </row>
      </sheetData>
      <sheetData sheetId="28">
        <row r="39">
          <cell r="I39">
            <v>9485000</v>
          </cell>
        </row>
      </sheetData>
      <sheetData sheetId="29">
        <row r="39">
          <cell r="I39">
            <v>5626000</v>
          </cell>
        </row>
      </sheetData>
      <sheetData sheetId="30">
        <row r="39">
          <cell r="I39">
            <v>1235000</v>
          </cell>
        </row>
      </sheetData>
      <sheetData sheetId="31">
        <row r="39">
          <cell r="I39">
            <v>12000000</v>
          </cell>
        </row>
      </sheetData>
      <sheetData sheetId="32">
        <row r="39">
          <cell r="I39">
            <v>3560000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C Summary"/>
      <sheetName val="EC000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05b2"/>
      <sheetName val="EC05b3"/>
      <sheetName val="DC44"/>
    </sheetNames>
    <sheetDataSet>
      <sheetData sheetId="1">
        <row r="39">
          <cell r="I39">
            <v>837861000</v>
          </cell>
        </row>
      </sheetData>
      <sheetData sheetId="2">
        <row r="39">
          <cell r="I39">
            <v>6985000</v>
          </cell>
        </row>
      </sheetData>
      <sheetData sheetId="3">
        <row r="39">
          <cell r="I39">
            <v>985000</v>
          </cell>
        </row>
      </sheetData>
      <sheetData sheetId="4">
        <row r="39">
          <cell r="I39">
            <v>1485000</v>
          </cell>
        </row>
      </sheetData>
      <sheetData sheetId="5">
        <row r="39">
          <cell r="I39">
            <v>13413000</v>
          </cell>
        </row>
      </sheetData>
      <sheetData sheetId="6">
        <row r="39">
          <cell r="I39">
            <v>13735000</v>
          </cell>
        </row>
      </sheetData>
      <sheetData sheetId="7">
        <row r="39">
          <cell r="I39">
            <v>3235000</v>
          </cell>
        </row>
      </sheetData>
      <sheetData sheetId="8">
        <row r="39">
          <cell r="I39">
            <v>5040000</v>
          </cell>
        </row>
      </sheetData>
      <sheetData sheetId="9">
        <row r="39">
          <cell r="I39">
            <v>9897000</v>
          </cell>
        </row>
      </sheetData>
      <sheetData sheetId="10">
        <row r="39">
          <cell r="I39">
            <v>1650000</v>
          </cell>
        </row>
      </sheetData>
      <sheetData sheetId="11">
        <row r="39">
          <cell r="I39">
            <v>1485000</v>
          </cell>
        </row>
      </sheetData>
      <sheetData sheetId="12">
        <row r="39">
          <cell r="I39">
            <v>1235000</v>
          </cell>
        </row>
      </sheetData>
      <sheetData sheetId="13">
        <row r="39">
          <cell r="I39">
            <v>1235000</v>
          </cell>
        </row>
      </sheetData>
      <sheetData sheetId="14">
        <row r="39">
          <cell r="I39">
            <v>7700000</v>
          </cell>
        </row>
      </sheetData>
      <sheetData sheetId="15">
        <row r="39">
          <cell r="I39">
            <v>1235000</v>
          </cell>
        </row>
      </sheetData>
      <sheetData sheetId="16">
        <row r="39">
          <cell r="I39">
            <v>52057000</v>
          </cell>
        </row>
      </sheetData>
      <sheetData sheetId="17">
        <row r="39">
          <cell r="I39">
            <v>4900000</v>
          </cell>
        </row>
      </sheetData>
      <sheetData sheetId="18">
        <row r="39">
          <cell r="I39">
            <v>1235000</v>
          </cell>
        </row>
      </sheetData>
      <sheetData sheetId="19">
        <row r="39">
          <cell r="I39">
            <v>1260000</v>
          </cell>
        </row>
      </sheetData>
      <sheetData sheetId="20">
        <row r="39">
          <cell r="I39">
            <v>65785000</v>
          </cell>
        </row>
      </sheetData>
      <sheetData sheetId="21">
        <row r="39">
          <cell r="I39">
            <v>4950000</v>
          </cell>
        </row>
      </sheetData>
      <sheetData sheetId="22">
        <row r="39">
          <cell r="I39">
            <v>1985000</v>
          </cell>
        </row>
      </sheetData>
      <sheetData sheetId="23">
        <row r="39">
          <cell r="I39">
            <v>1235000</v>
          </cell>
        </row>
      </sheetData>
      <sheetData sheetId="24">
        <row r="39">
          <cell r="I39">
            <v>1235000</v>
          </cell>
        </row>
      </sheetData>
      <sheetData sheetId="25">
        <row r="39">
          <cell r="I39">
            <v>985000</v>
          </cell>
        </row>
      </sheetData>
      <sheetData sheetId="26">
        <row r="39">
          <cell r="I39">
            <v>1235000</v>
          </cell>
        </row>
      </sheetData>
      <sheetData sheetId="27">
        <row r="39">
          <cell r="I39">
            <v>2235000</v>
          </cell>
        </row>
      </sheetData>
      <sheetData sheetId="28">
        <row r="39">
          <cell r="I39">
            <v>4985000</v>
          </cell>
        </row>
      </sheetData>
      <sheetData sheetId="29">
        <row r="39">
          <cell r="I39">
            <v>51326000</v>
          </cell>
        </row>
      </sheetData>
      <sheetData sheetId="30">
        <row r="39">
          <cell r="I39">
            <v>5985000</v>
          </cell>
        </row>
      </sheetData>
      <sheetData sheetId="31">
        <row r="39">
          <cell r="I39">
            <v>3591000</v>
          </cell>
        </row>
      </sheetData>
      <sheetData sheetId="32">
        <row r="39">
          <cell r="I39">
            <v>15500000</v>
          </cell>
        </row>
      </sheetData>
      <sheetData sheetId="33">
        <row r="39">
          <cell r="I39">
            <v>900000</v>
          </cell>
        </row>
      </sheetData>
      <sheetData sheetId="34">
        <row r="39">
          <cell r="I39">
            <v>4794000</v>
          </cell>
        </row>
      </sheetData>
      <sheetData sheetId="35">
        <row r="39">
          <cell r="I39">
            <v>1235000</v>
          </cell>
        </row>
      </sheetData>
      <sheetData sheetId="36">
        <row r="39">
          <cell r="I39">
            <v>1235000</v>
          </cell>
        </row>
      </sheetData>
      <sheetData sheetId="37">
        <row r="39">
          <cell r="I39">
            <v>985000</v>
          </cell>
        </row>
      </sheetData>
      <sheetData sheetId="38">
        <row r="39">
          <cell r="I39">
            <v>985000</v>
          </cell>
        </row>
      </sheetData>
      <sheetData sheetId="39">
        <row r="39">
          <cell r="I39">
            <v>1235000</v>
          </cell>
        </row>
      </sheetData>
      <sheetData sheetId="40">
        <row r="39">
          <cell r="I39">
            <v>1235000</v>
          </cell>
        </row>
      </sheetData>
      <sheetData sheetId="41">
        <row r="39">
          <cell r="I39">
            <v>12001000</v>
          </cell>
        </row>
      </sheetData>
      <sheetData sheetId="42">
        <row r="39">
          <cell r="I39">
            <v>76231000</v>
          </cell>
        </row>
      </sheetData>
      <sheetData sheetId="43">
        <row r="39">
          <cell r="I39">
            <v>1235000</v>
          </cell>
        </row>
      </sheetData>
      <sheetData sheetId="44">
        <row r="39">
          <cell r="I39">
            <v>4524000</v>
          </cell>
        </row>
      </sheetData>
      <sheetData sheetId="45">
        <row r="39">
          <cell r="I39">
            <v>10216000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WC Summary"/>
      <sheetName val="WC000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1">
        <row r="39">
          <cell r="I39">
            <v>1617797000</v>
          </cell>
        </row>
      </sheetData>
      <sheetData sheetId="2">
        <row r="39">
          <cell r="I39">
            <v>6735000</v>
          </cell>
        </row>
      </sheetData>
      <sheetData sheetId="3">
        <row r="39">
          <cell r="I39">
            <v>8975000</v>
          </cell>
        </row>
      </sheetData>
      <sheetData sheetId="4">
        <row r="39">
          <cell r="I39">
            <v>1485000</v>
          </cell>
        </row>
      </sheetData>
      <sheetData sheetId="5">
        <row r="39">
          <cell r="I39">
            <v>2400000</v>
          </cell>
        </row>
      </sheetData>
      <sheetData sheetId="6">
        <row r="39">
          <cell r="I39">
            <v>3735000</v>
          </cell>
        </row>
      </sheetData>
      <sheetData sheetId="7">
        <row r="39">
          <cell r="I39">
            <v>2576000</v>
          </cell>
        </row>
      </sheetData>
      <sheetData sheetId="8">
        <row r="39">
          <cell r="I39">
            <v>1985000</v>
          </cell>
        </row>
      </sheetData>
      <sheetData sheetId="9">
        <row r="39">
          <cell r="I39">
            <v>1785000</v>
          </cell>
        </row>
      </sheetData>
      <sheetData sheetId="10">
        <row r="39">
          <cell r="I39">
            <v>4102000</v>
          </cell>
        </row>
      </sheetData>
      <sheetData sheetId="11">
        <row r="39">
          <cell r="I39">
            <v>802000</v>
          </cell>
        </row>
      </sheetData>
      <sheetData sheetId="12">
        <row r="39">
          <cell r="I39">
            <v>1395000</v>
          </cell>
        </row>
      </sheetData>
      <sheetData sheetId="13">
        <row r="39">
          <cell r="I39">
            <v>1635000</v>
          </cell>
        </row>
      </sheetData>
      <sheetData sheetId="14">
        <row r="39">
          <cell r="I39">
            <v>1235000</v>
          </cell>
        </row>
      </sheetData>
      <sheetData sheetId="15">
        <row r="39">
          <cell r="I39">
            <v>900000</v>
          </cell>
        </row>
      </sheetData>
      <sheetData sheetId="16">
        <row r="39">
          <cell r="I39">
            <v>1235000</v>
          </cell>
        </row>
      </sheetData>
      <sheetData sheetId="17">
        <row r="39">
          <cell r="I39">
            <v>1985000</v>
          </cell>
        </row>
      </sheetData>
      <sheetData sheetId="18">
        <row r="39">
          <cell r="I39">
            <v>1235000</v>
          </cell>
        </row>
      </sheetData>
      <sheetData sheetId="19">
        <row r="39">
          <cell r="I39">
            <v>3085000</v>
          </cell>
        </row>
      </sheetData>
      <sheetData sheetId="20">
        <row r="39">
          <cell r="I39">
            <v>900000</v>
          </cell>
        </row>
      </sheetData>
      <sheetData sheetId="21">
        <row r="39">
          <cell r="I39">
            <v>900000</v>
          </cell>
        </row>
      </sheetData>
      <sheetData sheetId="22">
        <row r="39">
          <cell r="I39">
            <v>1366000</v>
          </cell>
        </row>
      </sheetData>
      <sheetData sheetId="23">
        <row r="39">
          <cell r="I39">
            <v>7024000</v>
          </cell>
        </row>
      </sheetData>
      <sheetData sheetId="24">
        <row r="39">
          <cell r="I39">
            <v>2450000</v>
          </cell>
        </row>
      </sheetData>
      <sheetData sheetId="25">
        <row r="39">
          <cell r="I39">
            <v>1646000</v>
          </cell>
        </row>
      </sheetData>
      <sheetData sheetId="26">
        <row r="39">
          <cell r="I39">
            <v>1835000</v>
          </cell>
        </row>
      </sheetData>
      <sheetData sheetId="27">
        <row r="39">
          <cell r="I39">
            <v>1235000</v>
          </cell>
        </row>
      </sheetData>
      <sheetData sheetId="28">
        <row r="39">
          <cell r="I39">
            <v>1235000</v>
          </cell>
        </row>
      </sheetData>
      <sheetData sheetId="29">
        <row r="39">
          <cell r="I39">
            <v>11235000</v>
          </cell>
        </row>
      </sheetData>
      <sheetData sheetId="30">
        <row r="39">
          <cell r="I39">
            <v>1485000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"/>
      <sheetName val="FS"/>
      <sheetName val="GT"/>
      <sheetName val="KZ"/>
      <sheetName val="LP"/>
      <sheetName val="MP"/>
      <sheetName val="NC"/>
      <sheetName val="NW"/>
      <sheetName val="WC"/>
    </sheetNames>
    <sheetDataSet>
      <sheetData sheetId="0">
        <row r="39">
          <cell r="I39">
            <v>10381992000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  <sheetName val="NM"/>
      <sheetName val="N"/>
      <sheetName val=""/>
      <sheetName val="d"/>
      <sheetName val="dc"/>
      <sheetName val="dc1"/>
    </sheetNames>
    <sheetDataSet>
      <sheetData sheetId="1">
        <row r="12">
          <cell r="M12">
            <v>827251368</v>
          </cell>
        </row>
        <row r="13">
          <cell r="M13">
            <v>-21677146</v>
          </cell>
        </row>
        <row r="14">
          <cell r="M14">
            <v>433929979</v>
          </cell>
        </row>
      </sheetData>
      <sheetData sheetId="2">
        <row r="12">
          <cell r="M12">
            <v>2176250</v>
          </cell>
        </row>
        <row r="13">
          <cell r="M13">
            <v>0</v>
          </cell>
        </row>
        <row r="14">
          <cell r="M14">
            <v>484372</v>
          </cell>
        </row>
      </sheetData>
      <sheetData sheetId="3">
        <row r="12">
          <cell r="M12">
            <v>25514983</v>
          </cell>
        </row>
        <row r="13">
          <cell r="M13">
            <v>-387322</v>
          </cell>
        </row>
        <row r="14">
          <cell r="M14">
            <v>12939450</v>
          </cell>
        </row>
      </sheetData>
      <sheetData sheetId="4">
        <row r="12">
          <cell r="M12">
            <v>5947526</v>
          </cell>
        </row>
        <row r="13">
          <cell r="M13">
            <v>-707</v>
          </cell>
        </row>
        <row r="14">
          <cell r="M14">
            <v>1229430</v>
          </cell>
        </row>
      </sheetData>
      <sheetData sheetId="5">
        <row r="12">
          <cell r="M12">
            <v>44679643</v>
          </cell>
        </row>
        <row r="13">
          <cell r="M13">
            <v>4272332</v>
          </cell>
        </row>
        <row r="14">
          <cell r="M14">
            <v>20120090</v>
          </cell>
        </row>
      </sheetData>
      <sheetData sheetId="6">
        <row r="12">
          <cell r="M12">
            <v>36643942</v>
          </cell>
        </row>
        <row r="13">
          <cell r="M13">
            <v>5676790</v>
          </cell>
        </row>
        <row r="14">
          <cell r="M14">
            <v>3294077</v>
          </cell>
        </row>
      </sheetData>
      <sheetData sheetId="7">
        <row r="12">
          <cell r="M12">
            <v>14893026</v>
          </cell>
        </row>
        <row r="13">
          <cell r="M13">
            <v>867069</v>
          </cell>
        </row>
        <row r="14">
          <cell r="M14">
            <v>3608153</v>
          </cell>
        </row>
      </sheetData>
      <sheetData sheetId="8">
        <row r="12">
          <cell r="M12">
            <v>7050698</v>
          </cell>
        </row>
        <row r="13">
          <cell r="M13">
            <v>226215</v>
          </cell>
        </row>
        <row r="14">
          <cell r="M14">
            <v>1961851</v>
          </cell>
        </row>
      </sheetData>
      <sheetData sheetId="9">
        <row r="12">
          <cell r="M12">
            <v>80342085</v>
          </cell>
        </row>
        <row r="13">
          <cell r="M13">
            <v>21593045</v>
          </cell>
        </row>
        <row r="14">
          <cell r="M14">
            <v>31092460</v>
          </cell>
        </row>
      </sheetData>
      <sheetData sheetId="10">
        <row r="12">
          <cell r="M12">
            <v>7772512</v>
          </cell>
        </row>
        <row r="13">
          <cell r="M13">
            <v>414242</v>
          </cell>
        </row>
        <row r="14">
          <cell r="M14">
            <v>602547</v>
          </cell>
        </row>
      </sheetData>
      <sheetData sheetId="11">
        <row r="12">
          <cell r="M12">
            <v>62692736</v>
          </cell>
        </row>
        <row r="13">
          <cell r="M13">
            <v>0</v>
          </cell>
        </row>
        <row r="14">
          <cell r="M14">
            <v>65291</v>
          </cell>
        </row>
      </sheetData>
      <sheetData sheetId="12">
        <row r="12">
          <cell r="M12">
            <v>27130476</v>
          </cell>
        </row>
        <row r="13">
          <cell r="M13">
            <v>225435</v>
          </cell>
        </row>
        <row r="14">
          <cell r="M14">
            <v>18968</v>
          </cell>
        </row>
      </sheetData>
      <sheetData sheetId="13">
        <row r="12">
          <cell r="M12">
            <v>37129367</v>
          </cell>
        </row>
        <row r="13">
          <cell r="M13">
            <v>1750652</v>
          </cell>
        </row>
        <row r="14">
          <cell r="M14">
            <v>315422</v>
          </cell>
        </row>
      </sheetData>
      <sheetData sheetId="14">
        <row r="12">
          <cell r="M12">
            <v>2422773</v>
          </cell>
        </row>
        <row r="13">
          <cell r="M13">
            <v>577081</v>
          </cell>
        </row>
        <row r="14">
          <cell r="M14">
            <v>1405630</v>
          </cell>
        </row>
      </sheetData>
      <sheetData sheetId="15">
        <row r="12">
          <cell r="M12">
            <v>28167771</v>
          </cell>
        </row>
        <row r="13">
          <cell r="M13">
            <v>-48563</v>
          </cell>
        </row>
        <row r="14">
          <cell r="M14">
            <v>6977697</v>
          </cell>
        </row>
      </sheetData>
      <sheetData sheetId="16">
        <row r="12">
          <cell r="M12">
            <v>499458980</v>
          </cell>
        </row>
        <row r="13">
          <cell r="M13">
            <v>3062026</v>
          </cell>
        </row>
        <row r="14">
          <cell r="M14">
            <v>256047597</v>
          </cell>
        </row>
      </sheetData>
      <sheetData sheetId="17">
        <row r="12">
          <cell r="M12">
            <v>740216</v>
          </cell>
        </row>
        <row r="13">
          <cell r="M13">
            <v>223137</v>
          </cell>
        </row>
        <row r="14">
          <cell r="M14">
            <v>86196</v>
          </cell>
        </row>
      </sheetData>
      <sheetData sheetId="18">
        <row r="12">
          <cell r="M12">
            <v>39555224</v>
          </cell>
        </row>
        <row r="13">
          <cell r="M13">
            <v>532823</v>
          </cell>
        </row>
        <row r="14">
          <cell r="M14">
            <v>2737005</v>
          </cell>
        </row>
      </sheetData>
      <sheetData sheetId="19">
        <row r="12">
          <cell r="M12">
            <v>11528370</v>
          </cell>
        </row>
        <row r="13">
          <cell r="M13">
            <v>208605</v>
          </cell>
        </row>
        <row r="14">
          <cell r="M14">
            <v>742410</v>
          </cell>
        </row>
      </sheetData>
      <sheetData sheetId="20">
        <row r="12">
          <cell r="M12">
            <v>179072359</v>
          </cell>
        </row>
        <row r="13">
          <cell r="M13">
            <v>0</v>
          </cell>
        </row>
        <row r="14">
          <cell r="M14">
            <v>21003640</v>
          </cell>
        </row>
      </sheetData>
      <sheetData sheetId="21">
        <row r="12">
          <cell r="M12">
            <v>19547517</v>
          </cell>
        </row>
        <row r="13">
          <cell r="M13">
            <v>8145</v>
          </cell>
        </row>
        <row r="14">
          <cell r="M14">
            <v>17773400</v>
          </cell>
        </row>
      </sheetData>
      <sheetData sheetId="22">
        <row r="12">
          <cell r="M12">
            <v>6628685</v>
          </cell>
        </row>
        <row r="13">
          <cell r="M13">
            <v>168422</v>
          </cell>
        </row>
        <row r="14">
          <cell r="M14">
            <v>1474740</v>
          </cell>
        </row>
      </sheetData>
      <sheetData sheetId="23">
        <row r="12">
          <cell r="M12">
            <v>5880661</v>
          </cell>
        </row>
        <row r="13">
          <cell r="M13">
            <v>525981</v>
          </cell>
        </row>
        <row r="14">
          <cell r="M14">
            <v>983359</v>
          </cell>
        </row>
      </sheetData>
      <sheetData sheetId="24">
        <row r="12">
          <cell r="M12">
            <v>74719878</v>
          </cell>
        </row>
        <row r="13">
          <cell r="M13">
            <v>2155275</v>
          </cell>
        </row>
        <row r="14">
          <cell r="M14">
            <v>27093003</v>
          </cell>
        </row>
      </sheetData>
      <sheetData sheetId="25">
        <row r="12">
          <cell r="M12">
            <v>492068</v>
          </cell>
        </row>
        <row r="13">
          <cell r="M13">
            <v>261075</v>
          </cell>
        </row>
        <row r="14">
          <cell r="M14">
            <v>129675</v>
          </cell>
        </row>
      </sheetData>
      <sheetData sheetId="26">
        <row r="12">
          <cell r="M12">
            <v>24789105</v>
          </cell>
        </row>
        <row r="13">
          <cell r="M13">
            <v>0</v>
          </cell>
        </row>
        <row r="14">
          <cell r="M14">
            <v>2018837</v>
          </cell>
        </row>
      </sheetData>
      <sheetData sheetId="27">
        <row r="12">
          <cell r="M12">
            <v>14125161</v>
          </cell>
        </row>
        <row r="13">
          <cell r="M13">
            <v>267492</v>
          </cell>
        </row>
        <row r="14">
          <cell r="M14">
            <v>594768</v>
          </cell>
        </row>
      </sheetData>
      <sheetData sheetId="28">
        <row r="12">
          <cell r="M12">
            <v>26033214</v>
          </cell>
        </row>
        <row r="13">
          <cell r="M13">
            <v>176542</v>
          </cell>
        </row>
        <row r="14">
          <cell r="M14">
            <v>1819307</v>
          </cell>
        </row>
      </sheetData>
      <sheetData sheetId="29"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30">
        <row r="12">
          <cell r="M12">
            <v>25905210</v>
          </cell>
        </row>
        <row r="13">
          <cell r="M13">
            <v>398314</v>
          </cell>
        </row>
        <row r="14">
          <cell r="M14">
            <v>3406114</v>
          </cell>
        </row>
      </sheetData>
      <sheetData sheetId="31">
        <row r="12">
          <cell r="M12">
            <v>4999128</v>
          </cell>
        </row>
        <row r="13">
          <cell r="M13">
            <v>231478</v>
          </cell>
        </row>
        <row r="14">
          <cell r="M14">
            <v>3865224</v>
          </cell>
        </row>
      </sheetData>
      <sheetData sheetId="32">
        <row r="12">
          <cell r="M12">
            <v>19721122</v>
          </cell>
        </row>
        <row r="13">
          <cell r="M13">
            <v>1657795</v>
          </cell>
        </row>
        <row r="14">
          <cell r="M14">
            <v>7176741</v>
          </cell>
        </row>
      </sheetData>
      <sheetData sheetId="33">
        <row r="12">
          <cell r="M12">
            <v>10914017</v>
          </cell>
        </row>
        <row r="13">
          <cell r="M13">
            <v>0</v>
          </cell>
        </row>
        <row r="14">
          <cell r="M14">
            <v>9710337</v>
          </cell>
        </row>
      </sheetData>
      <sheetData sheetId="34">
        <row r="12">
          <cell r="M12">
            <v>36638700</v>
          </cell>
        </row>
        <row r="13">
          <cell r="M13">
            <v>0</v>
          </cell>
        </row>
        <row r="14">
          <cell r="M14">
            <v>0</v>
          </cell>
        </row>
      </sheetData>
      <sheetData sheetId="35">
        <row r="12">
          <cell r="M12">
            <v>1124388</v>
          </cell>
        </row>
        <row r="13">
          <cell r="M13">
            <v>180251</v>
          </cell>
        </row>
        <row r="14">
          <cell r="M14">
            <v>706477</v>
          </cell>
        </row>
      </sheetData>
      <sheetData sheetId="36">
        <row r="12">
          <cell r="M12">
            <v>1556189</v>
          </cell>
        </row>
        <row r="13">
          <cell r="M13">
            <v>111814</v>
          </cell>
        </row>
        <row r="14">
          <cell r="M14">
            <v>98567</v>
          </cell>
        </row>
      </sheetData>
      <sheetData sheetId="37">
        <row r="12">
          <cell r="M12">
            <v>5513688</v>
          </cell>
        </row>
        <row r="13">
          <cell r="M13">
            <v>792568</v>
          </cell>
        </row>
        <row r="14">
          <cell r="M14">
            <v>19407</v>
          </cell>
        </row>
      </sheetData>
      <sheetData sheetId="38">
        <row r="12">
          <cell r="M12">
            <v>495947</v>
          </cell>
        </row>
        <row r="13">
          <cell r="M13">
            <v>338907</v>
          </cell>
        </row>
        <row r="14">
          <cell r="M14">
            <v>76215</v>
          </cell>
        </row>
      </sheetData>
      <sheetData sheetId="39">
        <row r="12">
          <cell r="M12">
            <v>24083059</v>
          </cell>
        </row>
        <row r="13">
          <cell r="M13">
            <v>94692</v>
          </cell>
        </row>
        <row r="14">
          <cell r="M14">
            <v>3298</v>
          </cell>
        </row>
      </sheetData>
      <sheetData sheetId="40">
        <row r="12">
          <cell r="M12">
            <v>750660</v>
          </cell>
        </row>
        <row r="13">
          <cell r="M13">
            <v>173917</v>
          </cell>
        </row>
        <row r="14">
          <cell r="M14">
            <v>32515</v>
          </cell>
        </row>
      </sheetData>
      <sheetData sheetId="41">
        <row r="12">
          <cell r="M12">
            <v>70031322</v>
          </cell>
        </row>
        <row r="13">
          <cell r="M13">
            <v>299812</v>
          </cell>
        </row>
        <row r="14">
          <cell r="M14">
            <v>19982868</v>
          </cell>
        </row>
      </sheetData>
      <sheetData sheetId="42">
        <row r="12">
          <cell r="M12">
            <v>41660391</v>
          </cell>
        </row>
        <row r="13">
          <cell r="M13">
            <v>0</v>
          </cell>
        </row>
        <row r="14">
          <cell r="M14">
            <v>17456628</v>
          </cell>
        </row>
      </sheetData>
      <sheetData sheetId="43">
        <row r="12">
          <cell r="M12">
            <v>64501856</v>
          </cell>
        </row>
        <row r="13">
          <cell r="M13">
            <v>1830883</v>
          </cell>
        </row>
        <row r="14">
          <cell r="M14">
            <v>10579966</v>
          </cell>
        </row>
      </sheetData>
      <sheetData sheetId="44">
        <row r="12">
          <cell r="M12">
            <v>2275035</v>
          </cell>
        </row>
        <row r="13">
          <cell r="M13">
            <v>745433</v>
          </cell>
        </row>
        <row r="14">
          <cell r="M14">
            <v>64410</v>
          </cell>
        </row>
      </sheetData>
      <sheetData sheetId="45">
        <row r="12">
          <cell r="M12">
            <v>1842395</v>
          </cell>
        </row>
        <row r="13">
          <cell r="M13">
            <v>0</v>
          </cell>
        </row>
        <row r="14">
          <cell r="M14">
            <v>1230281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1">
        <row r="45">
          <cell r="G45">
            <v>5472000</v>
          </cell>
        </row>
      </sheetData>
      <sheetData sheetId="2">
        <row r="45">
          <cell r="G45">
            <v>12357000</v>
          </cell>
        </row>
      </sheetData>
      <sheetData sheetId="3">
        <row r="45">
          <cell r="G45">
            <v>4684000</v>
          </cell>
        </row>
      </sheetData>
      <sheetData sheetId="4">
        <row r="45">
          <cell r="G45">
            <v>1735000</v>
          </cell>
        </row>
      </sheetData>
      <sheetData sheetId="5">
        <row r="45">
          <cell r="G45">
            <v>4125000</v>
          </cell>
        </row>
      </sheetData>
      <sheetData sheetId="6">
        <row r="45">
          <cell r="G45">
            <v>147278000</v>
          </cell>
        </row>
      </sheetData>
      <sheetData sheetId="7">
        <row r="45">
          <cell r="G45">
            <v>3485000</v>
          </cell>
        </row>
      </sheetData>
      <sheetData sheetId="8">
        <row r="45">
          <cell r="G45">
            <v>1485000</v>
          </cell>
        </row>
      </sheetData>
      <sheetData sheetId="9">
        <row r="45">
          <cell r="G45">
            <v>3485000</v>
          </cell>
        </row>
      </sheetData>
      <sheetData sheetId="10">
        <row r="45">
          <cell r="G45">
            <v>2885000</v>
          </cell>
        </row>
      </sheetData>
      <sheetData sheetId="11">
        <row r="45">
          <cell r="G45">
            <v>1581000</v>
          </cell>
        </row>
      </sheetData>
      <sheetData sheetId="12">
        <row r="45">
          <cell r="G45">
            <v>34969000</v>
          </cell>
        </row>
      </sheetData>
      <sheetData sheetId="13">
        <row r="45">
          <cell r="G45">
            <v>2235000</v>
          </cell>
        </row>
      </sheetData>
      <sheetData sheetId="14">
        <row r="45">
          <cell r="G45">
            <v>8730000</v>
          </cell>
        </row>
      </sheetData>
      <sheetData sheetId="15">
        <row r="45">
          <cell r="G45">
            <v>8936000</v>
          </cell>
        </row>
      </sheetData>
      <sheetData sheetId="16">
        <row r="45">
          <cell r="G45">
            <v>1250000</v>
          </cell>
        </row>
      </sheetData>
      <sheetData sheetId="17">
        <row r="45">
          <cell r="G45">
            <v>1485000</v>
          </cell>
        </row>
      </sheetData>
      <sheetData sheetId="18">
        <row r="45">
          <cell r="G45">
            <v>60002000</v>
          </cell>
        </row>
      </sheetData>
      <sheetData sheetId="19">
        <row r="45">
          <cell r="G45">
            <v>3755000</v>
          </cell>
        </row>
      </sheetData>
      <sheetData sheetId="20">
        <row r="45">
          <cell r="G45">
            <v>13462000</v>
          </cell>
        </row>
      </sheetData>
      <sheetData sheetId="21">
        <row r="45">
          <cell r="G45">
            <v>1485000</v>
          </cell>
        </row>
      </sheetData>
      <sheetData sheetId="22">
        <row r="45">
          <cell r="G45">
            <v>8420000</v>
          </cell>
        </row>
      </sheetData>
      <sheetData sheetId="23">
        <row r="45">
          <cell r="G45">
            <v>14212000</v>
          </cell>
        </row>
      </sheetData>
      <sheetData sheetId="24">
        <row r="45">
          <cell r="G45">
            <v>1485000</v>
          </cell>
        </row>
      </sheetData>
      <sheetData sheetId="25">
        <row r="45">
          <cell r="G45">
            <v>7156000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12">
          <cell r="I12">
            <v>41502332441</v>
          </cell>
          <cell r="M12">
            <v>39067073815</v>
          </cell>
        </row>
        <row r="13">
          <cell r="I13">
            <v>5944307078</v>
          </cell>
          <cell r="M13">
            <v>5967420939</v>
          </cell>
        </row>
        <row r="14">
          <cell r="I14">
            <v>18289854029</v>
          </cell>
          <cell r="M14">
            <v>14713447722</v>
          </cell>
        </row>
      </sheetData>
      <sheetData sheetId="1">
        <row r="12">
          <cell r="I12">
            <v>1016452708</v>
          </cell>
        </row>
        <row r="13">
          <cell r="I13">
            <v>1260481</v>
          </cell>
        </row>
        <row r="14">
          <cell r="I14">
            <v>641278171</v>
          </cell>
        </row>
      </sheetData>
      <sheetData sheetId="2">
        <row r="12">
          <cell r="I12">
            <v>22054349</v>
          </cell>
        </row>
        <row r="13">
          <cell r="I13">
            <v>189816</v>
          </cell>
        </row>
        <row r="14">
          <cell r="I14">
            <v>12880562</v>
          </cell>
        </row>
      </sheetData>
      <sheetData sheetId="3">
        <row r="12">
          <cell r="I12">
            <v>30252612</v>
          </cell>
        </row>
        <row r="13">
          <cell r="I13">
            <v>90</v>
          </cell>
        </row>
        <row r="14">
          <cell r="I14">
            <v>16915293</v>
          </cell>
        </row>
      </sheetData>
      <sheetData sheetId="4">
        <row r="12">
          <cell r="I12">
            <v>4896413</v>
          </cell>
        </row>
        <row r="13">
          <cell r="I13">
            <v>0</v>
          </cell>
        </row>
        <row r="14">
          <cell r="I14">
            <v>1437567</v>
          </cell>
        </row>
      </sheetData>
      <sheetData sheetId="5">
        <row r="12">
          <cell r="I12">
            <v>57254684</v>
          </cell>
        </row>
        <row r="13">
          <cell r="I13">
            <v>13234944</v>
          </cell>
        </row>
        <row r="14">
          <cell r="I14">
            <v>39779849</v>
          </cell>
        </row>
      </sheetData>
      <sheetData sheetId="6">
        <row r="12">
          <cell r="I12">
            <v>50198076</v>
          </cell>
        </row>
        <row r="13">
          <cell r="I13">
            <v>10878468</v>
          </cell>
        </row>
        <row r="14">
          <cell r="I14">
            <v>3671461</v>
          </cell>
        </row>
      </sheetData>
      <sheetData sheetId="7">
        <row r="12">
          <cell r="I12">
            <v>12398500</v>
          </cell>
        </row>
        <row r="13">
          <cell r="I13">
            <v>1438984</v>
          </cell>
        </row>
        <row r="14">
          <cell r="I14">
            <v>2534843</v>
          </cell>
        </row>
      </sheetData>
      <sheetData sheetId="8">
        <row r="12">
          <cell r="I12">
            <v>12370381</v>
          </cell>
        </row>
        <row r="13">
          <cell r="I13">
            <v>665</v>
          </cell>
        </row>
        <row r="14">
          <cell r="I14">
            <v>2558797</v>
          </cell>
        </row>
      </sheetData>
      <sheetData sheetId="9">
        <row r="12">
          <cell r="I12">
            <v>83870531</v>
          </cell>
        </row>
        <row r="13">
          <cell r="I13">
            <v>5734596</v>
          </cell>
        </row>
        <row r="14">
          <cell r="I14">
            <v>50756311</v>
          </cell>
        </row>
      </sheetData>
      <sheetData sheetId="10">
        <row r="12">
          <cell r="I12">
            <v>46516918</v>
          </cell>
        </row>
        <row r="13">
          <cell r="I13">
            <v>394222</v>
          </cell>
        </row>
        <row r="14">
          <cell r="I14">
            <v>838806</v>
          </cell>
        </row>
      </sheetData>
      <sheetData sheetId="11">
        <row r="12">
          <cell r="I12">
            <v>82010176</v>
          </cell>
        </row>
        <row r="13">
          <cell r="I13">
            <v>-9839</v>
          </cell>
        </row>
        <row r="14">
          <cell r="I14">
            <v>66412</v>
          </cell>
        </row>
      </sheetData>
      <sheetData sheetId="12">
        <row r="12">
          <cell r="I12">
            <v>39212740</v>
          </cell>
        </row>
        <row r="13">
          <cell r="I13">
            <v>353635</v>
          </cell>
        </row>
        <row r="14">
          <cell r="I14">
            <v>0</v>
          </cell>
        </row>
      </sheetData>
      <sheetData sheetId="13">
        <row r="12">
          <cell r="I12">
            <v>9067898</v>
          </cell>
        </row>
        <row r="13">
          <cell r="I13">
            <v>3878420</v>
          </cell>
        </row>
        <row r="14">
          <cell r="I14">
            <v>293612</v>
          </cell>
        </row>
      </sheetData>
      <sheetData sheetId="14">
        <row r="12">
          <cell r="I12">
            <v>13131379</v>
          </cell>
        </row>
        <row r="13">
          <cell r="I13">
            <v>589830</v>
          </cell>
        </row>
        <row r="14">
          <cell r="I14">
            <v>1422401</v>
          </cell>
        </row>
      </sheetData>
      <sheetData sheetId="15">
        <row r="12">
          <cell r="I12">
            <v>28334714</v>
          </cell>
        </row>
        <row r="13">
          <cell r="I13">
            <v>52009</v>
          </cell>
        </row>
        <row r="14">
          <cell r="I14">
            <v>4893792</v>
          </cell>
        </row>
      </sheetData>
      <sheetData sheetId="16">
        <row r="12">
          <cell r="I12">
            <v>588614811</v>
          </cell>
        </row>
        <row r="13">
          <cell r="I13">
            <v>-9650964</v>
          </cell>
        </row>
        <row r="14">
          <cell r="I14">
            <v>296927140</v>
          </cell>
        </row>
      </sheetData>
      <sheetData sheetId="17">
        <row r="12">
          <cell r="I12">
            <v>4265057</v>
          </cell>
        </row>
        <row r="13">
          <cell r="I13">
            <v>3103144</v>
          </cell>
        </row>
        <row r="14">
          <cell r="I14">
            <v>118734</v>
          </cell>
        </row>
      </sheetData>
      <sheetData sheetId="18">
        <row r="12">
          <cell r="I12">
            <v>5773130</v>
          </cell>
        </row>
        <row r="13">
          <cell r="I13">
            <v>322068</v>
          </cell>
        </row>
        <row r="14">
          <cell r="I14">
            <v>-2803820</v>
          </cell>
        </row>
      </sheetData>
      <sheetData sheetId="19">
        <row r="12">
          <cell r="I12">
            <v>8621769</v>
          </cell>
        </row>
        <row r="13">
          <cell r="I13">
            <v>179715</v>
          </cell>
        </row>
        <row r="14">
          <cell r="I14">
            <v>621387</v>
          </cell>
        </row>
      </sheetData>
      <sheetData sheetId="20">
        <row r="12">
          <cell r="I12">
            <v>141708286</v>
          </cell>
        </row>
        <row r="13">
          <cell r="I13">
            <v>0</v>
          </cell>
        </row>
        <row r="14">
          <cell r="I14">
            <v>19755020</v>
          </cell>
        </row>
      </sheetData>
      <sheetData sheetId="21">
        <row r="12">
          <cell r="I12">
            <v>751887365</v>
          </cell>
        </row>
        <row r="13">
          <cell r="I13">
            <v>-13188</v>
          </cell>
        </row>
        <row r="14">
          <cell r="I14">
            <v>750283035</v>
          </cell>
        </row>
      </sheetData>
      <sheetData sheetId="22">
        <row r="12">
          <cell r="I12">
            <v>19505390</v>
          </cell>
        </row>
        <row r="13">
          <cell r="I13">
            <v>74501</v>
          </cell>
        </row>
        <row r="14">
          <cell r="I14">
            <v>6276428</v>
          </cell>
        </row>
      </sheetData>
      <sheetData sheetId="23">
        <row r="12">
          <cell r="I12">
            <v>1901885</v>
          </cell>
        </row>
        <row r="13">
          <cell r="I13">
            <v>141153</v>
          </cell>
        </row>
        <row r="14">
          <cell r="I14">
            <v>1222974</v>
          </cell>
        </row>
      </sheetData>
      <sheetData sheetId="24">
        <row r="12">
          <cell r="I12">
            <v>74891761</v>
          </cell>
        </row>
        <row r="13">
          <cell r="I13">
            <v>-1526294</v>
          </cell>
        </row>
        <row r="14">
          <cell r="I14">
            <v>32769723</v>
          </cell>
        </row>
      </sheetData>
      <sheetData sheetId="25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6">
        <row r="12">
          <cell r="I12">
            <v>8471250</v>
          </cell>
        </row>
        <row r="13">
          <cell r="I13">
            <v>0</v>
          </cell>
        </row>
        <row r="14">
          <cell r="I14">
            <v>3378963</v>
          </cell>
        </row>
      </sheetData>
      <sheetData sheetId="27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8">
        <row r="12">
          <cell r="I12">
            <v>5493133</v>
          </cell>
        </row>
        <row r="13">
          <cell r="I13">
            <v>352867</v>
          </cell>
        </row>
        <row r="14">
          <cell r="I14">
            <v>1463461</v>
          </cell>
        </row>
      </sheetData>
      <sheetData sheetId="29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30">
        <row r="12">
          <cell r="I12">
            <v>8886726</v>
          </cell>
        </row>
        <row r="13">
          <cell r="I13">
            <v>646391</v>
          </cell>
        </row>
        <row r="14">
          <cell r="I14">
            <v>3359173</v>
          </cell>
        </row>
      </sheetData>
      <sheetData sheetId="31">
        <row r="12">
          <cell r="I12">
            <v>26995419</v>
          </cell>
        </row>
        <row r="13">
          <cell r="I13">
            <v>761460</v>
          </cell>
        </row>
        <row r="14">
          <cell r="I14">
            <v>5074101</v>
          </cell>
        </row>
      </sheetData>
      <sheetData sheetId="32">
        <row r="12">
          <cell r="I12">
            <v>15487791</v>
          </cell>
        </row>
        <row r="13">
          <cell r="I13">
            <v>236793</v>
          </cell>
        </row>
        <row r="14">
          <cell r="I14">
            <v>9645193</v>
          </cell>
        </row>
      </sheetData>
      <sheetData sheetId="33">
        <row r="12">
          <cell r="I12">
            <v>6065585</v>
          </cell>
        </row>
        <row r="13">
          <cell r="I13">
            <v>307683</v>
          </cell>
        </row>
        <row r="14">
          <cell r="I14">
            <v>2243900</v>
          </cell>
        </row>
      </sheetData>
      <sheetData sheetId="34">
        <row r="12">
          <cell r="I12">
            <v>45156916</v>
          </cell>
        </row>
        <row r="13">
          <cell r="I13">
            <v>0</v>
          </cell>
        </row>
        <row r="14">
          <cell r="I14">
            <v>2397540</v>
          </cell>
        </row>
      </sheetData>
      <sheetData sheetId="35">
        <row r="12">
          <cell r="I12">
            <v>5763687</v>
          </cell>
        </row>
        <row r="13">
          <cell r="I13">
            <v>238131</v>
          </cell>
        </row>
        <row r="14">
          <cell r="I14">
            <v>3741220</v>
          </cell>
        </row>
      </sheetData>
      <sheetData sheetId="36">
        <row r="12">
          <cell r="I12">
            <v>19632698</v>
          </cell>
        </row>
        <row r="13">
          <cell r="I13">
            <v>247942</v>
          </cell>
        </row>
        <row r="14">
          <cell r="I14">
            <v>15440</v>
          </cell>
        </row>
      </sheetData>
      <sheetData sheetId="37">
        <row r="12">
          <cell r="I12">
            <v>29106911</v>
          </cell>
        </row>
        <row r="13">
          <cell r="I13">
            <v>508502</v>
          </cell>
        </row>
        <row r="14">
          <cell r="I14">
            <v>1159</v>
          </cell>
        </row>
      </sheetData>
      <sheetData sheetId="38">
        <row r="12">
          <cell r="I12">
            <v>18547443</v>
          </cell>
        </row>
        <row r="13">
          <cell r="I13">
            <v>438315</v>
          </cell>
        </row>
        <row r="14">
          <cell r="I14">
            <v>75878</v>
          </cell>
        </row>
      </sheetData>
      <sheetData sheetId="39">
        <row r="12">
          <cell r="I12">
            <v>35235152</v>
          </cell>
        </row>
        <row r="13">
          <cell r="I13">
            <v>132457</v>
          </cell>
        </row>
        <row r="14">
          <cell r="I14">
            <v>9980</v>
          </cell>
        </row>
      </sheetData>
      <sheetData sheetId="40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41">
        <row r="12">
          <cell r="I12">
            <v>88953065</v>
          </cell>
        </row>
        <row r="13">
          <cell r="I13">
            <v>22892544</v>
          </cell>
        </row>
        <row r="14">
          <cell r="I14">
            <v>35158586</v>
          </cell>
        </row>
      </sheetData>
      <sheetData sheetId="42">
        <row r="12">
          <cell r="I12">
            <v>-1771604</v>
          </cell>
        </row>
        <row r="13">
          <cell r="I13">
            <v>0</v>
          </cell>
        </row>
        <row r="14">
          <cell r="I14">
            <v>16088444</v>
          </cell>
        </row>
      </sheetData>
      <sheetData sheetId="43">
        <row r="12">
          <cell r="I12">
            <v>501745</v>
          </cell>
        </row>
        <row r="13">
          <cell r="I13">
            <v>5492811</v>
          </cell>
        </row>
        <row r="14">
          <cell r="I14">
            <v>5772990</v>
          </cell>
        </row>
      </sheetData>
      <sheetData sheetId="44">
        <row r="12">
          <cell r="I12">
            <v>38650388</v>
          </cell>
        </row>
        <row r="13">
          <cell r="I13">
            <v>379022</v>
          </cell>
        </row>
        <row r="14">
          <cell r="I14">
            <v>12552</v>
          </cell>
        </row>
      </sheetData>
      <sheetData sheetId="45">
        <row r="12">
          <cell r="I12">
            <v>46398290</v>
          </cell>
        </row>
        <row r="13">
          <cell r="I13">
            <v>0</v>
          </cell>
        </row>
        <row r="14">
          <cell r="I14">
            <v>3078894</v>
          </cell>
        </row>
      </sheetData>
      <sheetData sheetId="46">
        <row r="12">
          <cell r="I12">
            <v>9261982</v>
          </cell>
        </row>
        <row r="13">
          <cell r="I13">
            <v>816244</v>
          </cell>
        </row>
        <row r="14">
          <cell r="I14">
            <v>6784514</v>
          </cell>
        </row>
      </sheetData>
      <sheetData sheetId="47">
        <row r="12">
          <cell r="I12">
            <v>11109426</v>
          </cell>
        </row>
        <row r="13">
          <cell r="I13">
            <v>722876</v>
          </cell>
        </row>
        <row r="14">
          <cell r="I14">
            <v>6560904</v>
          </cell>
        </row>
      </sheetData>
      <sheetData sheetId="48">
        <row r="12">
          <cell r="I12">
            <v>16381264</v>
          </cell>
        </row>
        <row r="13">
          <cell r="I13">
            <v>-432327</v>
          </cell>
        </row>
        <row r="14">
          <cell r="I14">
            <v>3069864</v>
          </cell>
        </row>
      </sheetData>
      <sheetData sheetId="49">
        <row r="12">
          <cell r="I12">
            <v>4214296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50">
        <row r="12">
          <cell r="I12">
            <v>9154004</v>
          </cell>
        </row>
        <row r="13">
          <cell r="I13">
            <v>653251</v>
          </cell>
        </row>
        <row r="14">
          <cell r="I14">
            <v>2071206</v>
          </cell>
        </row>
      </sheetData>
      <sheetData sheetId="51">
        <row r="12">
          <cell r="I12">
            <v>661308418</v>
          </cell>
        </row>
        <row r="13">
          <cell r="I13">
            <v>87804679</v>
          </cell>
        </row>
        <row r="14">
          <cell r="I14">
            <v>345426184</v>
          </cell>
        </row>
      </sheetData>
      <sheetData sheetId="52">
        <row r="12">
          <cell r="I12">
            <v>28128732</v>
          </cell>
        </row>
        <row r="13">
          <cell r="I13">
            <v>2577408</v>
          </cell>
        </row>
        <row r="14">
          <cell r="I14">
            <v>11029642</v>
          </cell>
        </row>
      </sheetData>
      <sheetData sheetId="53">
        <row r="12">
          <cell r="I12">
            <v>36717061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54">
        <row r="12">
          <cell r="I12">
            <v>16088165</v>
          </cell>
        </row>
        <row r="13">
          <cell r="I13">
            <v>872756</v>
          </cell>
        </row>
        <row r="14">
          <cell r="I14">
            <v>1488781</v>
          </cell>
        </row>
      </sheetData>
      <sheetData sheetId="55">
        <row r="12">
          <cell r="I12">
            <v>4673014</v>
          </cell>
        </row>
        <row r="13">
          <cell r="I13">
            <v>540982</v>
          </cell>
        </row>
        <row r="14">
          <cell r="I14">
            <v>2455286</v>
          </cell>
        </row>
      </sheetData>
      <sheetData sheetId="56">
        <row r="12">
          <cell r="I12">
            <v>6164948</v>
          </cell>
        </row>
        <row r="13">
          <cell r="I13">
            <v>162876</v>
          </cell>
        </row>
        <row r="14">
          <cell r="I14">
            <v>3659401</v>
          </cell>
        </row>
      </sheetData>
      <sheetData sheetId="57">
        <row r="12">
          <cell r="I12">
            <v>169292663</v>
          </cell>
        </row>
        <row r="13">
          <cell r="I13">
            <v>34017268</v>
          </cell>
        </row>
        <row r="14">
          <cell r="I14">
            <v>93525573</v>
          </cell>
        </row>
      </sheetData>
      <sheetData sheetId="58">
        <row r="12">
          <cell r="I12">
            <v>10169842</v>
          </cell>
        </row>
        <row r="13">
          <cell r="I13">
            <v>0</v>
          </cell>
        </row>
        <row r="14">
          <cell r="I14">
            <v>10169842</v>
          </cell>
        </row>
      </sheetData>
      <sheetData sheetId="59">
        <row r="12">
          <cell r="I12">
            <v>22314808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60">
        <row r="12">
          <cell r="I12">
            <v>44610887</v>
          </cell>
        </row>
        <row r="13">
          <cell r="I13">
            <v>4634004</v>
          </cell>
        </row>
        <row r="14">
          <cell r="I14">
            <v>8040783</v>
          </cell>
        </row>
      </sheetData>
      <sheetData sheetId="61">
        <row r="12">
          <cell r="I12">
            <v>87486914</v>
          </cell>
        </row>
        <row r="13">
          <cell r="I13">
            <v>15119413</v>
          </cell>
        </row>
        <row r="14">
          <cell r="I14">
            <v>45474863</v>
          </cell>
        </row>
      </sheetData>
      <sheetData sheetId="62">
        <row r="12">
          <cell r="I12">
            <v>36631242</v>
          </cell>
        </row>
        <row r="13">
          <cell r="I13">
            <v>3010813</v>
          </cell>
        </row>
        <row r="14">
          <cell r="I14">
            <v>16173188</v>
          </cell>
        </row>
      </sheetData>
      <sheetData sheetId="63">
        <row r="12">
          <cell r="I12">
            <v>256341331</v>
          </cell>
        </row>
        <row r="13">
          <cell r="I13">
            <v>124425153</v>
          </cell>
        </row>
        <row r="14">
          <cell r="I14">
            <v>57543951</v>
          </cell>
        </row>
      </sheetData>
      <sheetData sheetId="64">
        <row r="12">
          <cell r="I12">
            <v>15492947</v>
          </cell>
        </row>
        <row r="13">
          <cell r="I13">
            <v>1015940</v>
          </cell>
        </row>
        <row r="14">
          <cell r="I14">
            <v>3646142</v>
          </cell>
        </row>
      </sheetData>
      <sheetData sheetId="65">
        <row r="12">
          <cell r="I12">
            <v>21359225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66">
        <row r="12">
          <cell r="I12">
            <v>75629060</v>
          </cell>
        </row>
        <row r="13">
          <cell r="I13">
            <v>4949522</v>
          </cell>
        </row>
        <row r="14">
          <cell r="I14">
            <v>48879306</v>
          </cell>
        </row>
      </sheetData>
      <sheetData sheetId="67">
        <row r="12">
          <cell r="I12">
            <v>31417165</v>
          </cell>
        </row>
        <row r="13">
          <cell r="I13">
            <v>12559817</v>
          </cell>
        </row>
        <row r="14">
          <cell r="I14">
            <v>18172212</v>
          </cell>
        </row>
      </sheetData>
      <sheetData sheetId="68">
        <row r="12">
          <cell r="I12">
            <v>80761186</v>
          </cell>
        </row>
        <row r="13">
          <cell r="I13">
            <v>17210056</v>
          </cell>
        </row>
        <row r="14">
          <cell r="I14">
            <v>54321250</v>
          </cell>
        </row>
      </sheetData>
      <sheetData sheetId="69">
        <row r="12">
          <cell r="I12">
            <v>32968197</v>
          </cell>
        </row>
        <row r="13">
          <cell r="I13">
            <v>1701567</v>
          </cell>
        </row>
        <row r="14">
          <cell r="I14">
            <v>8397658</v>
          </cell>
        </row>
      </sheetData>
      <sheetData sheetId="70">
        <row r="12">
          <cell r="I12">
            <v>68308317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71">
        <row r="12">
          <cell r="I12">
            <v>3180582123</v>
          </cell>
        </row>
        <row r="13">
          <cell r="I13">
            <v>681695838</v>
          </cell>
        </row>
        <row r="14">
          <cell r="I14">
            <v>1654866857</v>
          </cell>
        </row>
      </sheetData>
      <sheetData sheetId="72">
        <row r="12">
          <cell r="I12">
            <v>4351144243</v>
          </cell>
        </row>
        <row r="13">
          <cell r="I13">
            <v>1030981598</v>
          </cell>
        </row>
        <row r="14">
          <cell r="I14">
            <v>2859132022</v>
          </cell>
        </row>
      </sheetData>
      <sheetData sheetId="73">
        <row r="12">
          <cell r="I12">
            <v>3607227049</v>
          </cell>
        </row>
        <row r="13">
          <cell r="I13">
            <v>379019011</v>
          </cell>
        </row>
        <row r="14">
          <cell r="I14">
            <v>1713129921</v>
          </cell>
        </row>
      </sheetData>
      <sheetData sheetId="74">
        <row r="12">
          <cell r="I12">
            <v>503581252</v>
          </cell>
        </row>
        <row r="13">
          <cell r="I13">
            <v>86958763</v>
          </cell>
        </row>
        <row r="14">
          <cell r="I14">
            <v>339222941</v>
          </cell>
        </row>
      </sheetData>
      <sheetData sheetId="75">
        <row r="12">
          <cell r="I12">
            <v>93274289</v>
          </cell>
        </row>
        <row r="13">
          <cell r="I13">
            <v>25648895</v>
          </cell>
        </row>
        <row r="14">
          <cell r="I14">
            <v>52997085</v>
          </cell>
        </row>
      </sheetData>
      <sheetData sheetId="76">
        <row r="12">
          <cell r="I12">
            <v>65748633</v>
          </cell>
        </row>
        <row r="13">
          <cell r="I13">
            <v>8011748</v>
          </cell>
        </row>
        <row r="14">
          <cell r="I14">
            <v>49404780</v>
          </cell>
        </row>
      </sheetData>
      <sheetData sheetId="77">
        <row r="12">
          <cell r="I12">
            <v>28287650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78">
        <row r="12">
          <cell r="I12">
            <v>33239649</v>
          </cell>
        </row>
        <row r="13">
          <cell r="I13">
            <v>422121</v>
          </cell>
        </row>
        <row r="14">
          <cell r="I14">
            <v>8311554</v>
          </cell>
        </row>
      </sheetData>
      <sheetData sheetId="79">
        <row r="12">
          <cell r="I12">
            <v>96711243</v>
          </cell>
        </row>
        <row r="13">
          <cell r="I13">
            <v>29261559</v>
          </cell>
        </row>
        <row r="14">
          <cell r="I14">
            <v>32299245</v>
          </cell>
        </row>
      </sheetData>
      <sheetData sheetId="80">
        <row r="12">
          <cell r="I12">
            <v>8514896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81">
        <row r="12">
          <cell r="I12">
            <v>344509482</v>
          </cell>
        </row>
        <row r="13">
          <cell r="I13">
            <v>56886113</v>
          </cell>
        </row>
        <row r="14">
          <cell r="I14">
            <v>163697649</v>
          </cell>
        </row>
      </sheetData>
      <sheetData sheetId="82">
        <row r="12">
          <cell r="I12">
            <v>115540512</v>
          </cell>
        </row>
        <row r="13">
          <cell r="I13">
            <v>18714154</v>
          </cell>
        </row>
        <row r="14">
          <cell r="I14">
            <v>67173006</v>
          </cell>
        </row>
      </sheetData>
      <sheetData sheetId="83">
        <row r="12">
          <cell r="I12">
            <v>85444304</v>
          </cell>
        </row>
        <row r="13">
          <cell r="I13">
            <v>7673023</v>
          </cell>
        </row>
        <row r="14">
          <cell r="I14">
            <v>38440364</v>
          </cell>
        </row>
      </sheetData>
      <sheetData sheetId="84">
        <row r="12">
          <cell r="I12">
            <v>65438148</v>
          </cell>
        </row>
        <row r="13">
          <cell r="I13">
            <v>11623617</v>
          </cell>
        </row>
        <row r="14">
          <cell r="I14">
            <v>48752432</v>
          </cell>
        </row>
      </sheetData>
      <sheetData sheetId="85">
        <row r="12">
          <cell r="I12">
            <v>54668337</v>
          </cell>
        </row>
        <row r="13">
          <cell r="I13">
            <v>398029</v>
          </cell>
        </row>
        <row r="14">
          <cell r="I14">
            <v>556373</v>
          </cell>
        </row>
      </sheetData>
      <sheetData sheetId="86">
        <row r="12">
          <cell r="I12">
            <v>4796298567</v>
          </cell>
        </row>
        <row r="13">
          <cell r="I13">
            <v>1130600254</v>
          </cell>
        </row>
        <row r="14">
          <cell r="I14">
            <v>1993272511</v>
          </cell>
        </row>
      </sheetData>
      <sheetData sheetId="87">
        <row r="12">
          <cell r="I12">
            <v>828449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88">
        <row r="12">
          <cell r="I12">
            <v>10058217</v>
          </cell>
        </row>
        <row r="13">
          <cell r="I13">
            <v>903851</v>
          </cell>
        </row>
        <row r="14">
          <cell r="I14">
            <v>129494</v>
          </cell>
        </row>
      </sheetData>
      <sheetData sheetId="89">
        <row r="12">
          <cell r="I12">
            <v>7880385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90">
        <row r="12">
          <cell r="I12">
            <v>6329858</v>
          </cell>
        </row>
        <row r="13">
          <cell r="I13">
            <v>1304971</v>
          </cell>
        </row>
        <row r="14">
          <cell r="I14">
            <v>3349846</v>
          </cell>
        </row>
      </sheetData>
      <sheetData sheetId="91">
        <row r="12">
          <cell r="I12">
            <v>65051</v>
          </cell>
        </row>
        <row r="13">
          <cell r="I13">
            <v>20270</v>
          </cell>
        </row>
        <row r="14">
          <cell r="I14">
            <v>0</v>
          </cell>
        </row>
      </sheetData>
      <sheetData sheetId="92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93">
        <row r="12">
          <cell r="I12">
            <v>182973324</v>
          </cell>
        </row>
        <row r="13">
          <cell r="I13">
            <v>0</v>
          </cell>
        </row>
        <row r="14">
          <cell r="I14">
            <v>75489660</v>
          </cell>
        </row>
      </sheetData>
      <sheetData sheetId="94">
        <row r="12">
          <cell r="I12">
            <v>20998537</v>
          </cell>
        </row>
        <row r="13">
          <cell r="I13">
            <v>7152089</v>
          </cell>
        </row>
        <row r="14">
          <cell r="I14">
            <v>348892</v>
          </cell>
        </row>
      </sheetData>
      <sheetData sheetId="95">
        <row r="12">
          <cell r="I12">
            <v>25778638</v>
          </cell>
        </row>
        <row r="13">
          <cell r="I13">
            <v>3476983</v>
          </cell>
        </row>
        <row r="14">
          <cell r="I14">
            <v>9452294</v>
          </cell>
        </row>
      </sheetData>
      <sheetData sheetId="96">
        <row r="12">
          <cell r="I12">
            <v>5093668</v>
          </cell>
        </row>
        <row r="13">
          <cell r="I13">
            <v>1477377</v>
          </cell>
        </row>
        <row r="14">
          <cell r="I14">
            <v>1930759</v>
          </cell>
        </row>
      </sheetData>
      <sheetData sheetId="97">
        <row r="12">
          <cell r="I12">
            <v>3364925</v>
          </cell>
        </row>
        <row r="13">
          <cell r="I13">
            <v>59600</v>
          </cell>
        </row>
        <row r="14">
          <cell r="I14">
            <v>0</v>
          </cell>
        </row>
      </sheetData>
      <sheetData sheetId="98">
        <row r="12">
          <cell r="I12">
            <v>487801701</v>
          </cell>
        </row>
        <row r="13">
          <cell r="I13">
            <v>108995664</v>
          </cell>
        </row>
        <row r="14">
          <cell r="I14">
            <v>279247812</v>
          </cell>
        </row>
      </sheetData>
      <sheetData sheetId="99">
        <row r="12">
          <cell r="I12">
            <v>3154054</v>
          </cell>
        </row>
        <row r="13">
          <cell r="I13">
            <v>868935</v>
          </cell>
        </row>
        <row r="14">
          <cell r="I14">
            <v>0</v>
          </cell>
        </row>
      </sheetData>
      <sheetData sheetId="100">
        <row r="12">
          <cell r="I12">
            <v>35847342</v>
          </cell>
        </row>
        <row r="13">
          <cell r="I13">
            <v>1050099</v>
          </cell>
        </row>
        <row r="14">
          <cell r="I14">
            <v>310134</v>
          </cell>
        </row>
      </sheetData>
      <sheetData sheetId="101">
        <row r="12">
          <cell r="I12">
            <v>64126276</v>
          </cell>
        </row>
        <row r="13">
          <cell r="I13">
            <v>0</v>
          </cell>
        </row>
        <row r="14">
          <cell r="I14">
            <v>5302968</v>
          </cell>
        </row>
      </sheetData>
      <sheetData sheetId="102">
        <row r="12">
          <cell r="I12">
            <v>61641622</v>
          </cell>
        </row>
        <row r="13">
          <cell r="I13">
            <v>2149243</v>
          </cell>
        </row>
        <row r="14">
          <cell r="I14">
            <v>30763350</v>
          </cell>
        </row>
      </sheetData>
      <sheetData sheetId="103">
        <row r="12">
          <cell r="I12">
            <v>19680690</v>
          </cell>
        </row>
        <row r="13">
          <cell r="I13">
            <v>0</v>
          </cell>
        </row>
        <row r="14">
          <cell r="I14">
            <v>11725</v>
          </cell>
        </row>
      </sheetData>
      <sheetData sheetId="104">
        <row r="12">
          <cell r="I12">
            <v>49894097</v>
          </cell>
        </row>
        <row r="13">
          <cell r="I13">
            <v>8964740</v>
          </cell>
        </row>
        <row r="14">
          <cell r="I14">
            <v>24517829</v>
          </cell>
        </row>
      </sheetData>
      <sheetData sheetId="105">
        <row r="12">
          <cell r="I12">
            <v>17380672</v>
          </cell>
        </row>
        <row r="13">
          <cell r="I13">
            <v>3770598</v>
          </cell>
        </row>
        <row r="14">
          <cell r="I14">
            <v>132118</v>
          </cell>
        </row>
      </sheetData>
      <sheetData sheetId="106">
        <row r="12">
          <cell r="I12">
            <v>365876</v>
          </cell>
        </row>
        <row r="13">
          <cell r="I13">
            <v>4984</v>
          </cell>
        </row>
        <row r="14">
          <cell r="I14">
            <v>0</v>
          </cell>
        </row>
      </sheetData>
      <sheetData sheetId="107">
        <row r="12">
          <cell r="I12">
            <v>122701058</v>
          </cell>
        </row>
        <row r="13">
          <cell r="I13">
            <v>0</v>
          </cell>
        </row>
        <row r="14">
          <cell r="I14">
            <v>25826089</v>
          </cell>
        </row>
      </sheetData>
      <sheetData sheetId="108">
        <row r="12">
          <cell r="I12">
            <v>29500860</v>
          </cell>
        </row>
        <row r="13">
          <cell r="I13">
            <v>11485197</v>
          </cell>
        </row>
        <row r="14">
          <cell r="I14">
            <v>0</v>
          </cell>
        </row>
      </sheetData>
      <sheetData sheetId="109">
        <row r="12">
          <cell r="I12">
            <v>3814592</v>
          </cell>
        </row>
        <row r="13">
          <cell r="I13">
            <v>0</v>
          </cell>
        </row>
        <row r="14">
          <cell r="I14">
            <v>641470</v>
          </cell>
        </row>
      </sheetData>
      <sheetData sheetId="110">
        <row r="12">
          <cell r="I12">
            <v>6982806</v>
          </cell>
        </row>
        <row r="13">
          <cell r="I13">
            <v>110259</v>
          </cell>
        </row>
        <row r="14">
          <cell r="I14">
            <v>5235</v>
          </cell>
        </row>
      </sheetData>
      <sheetData sheetId="111">
        <row r="12">
          <cell r="I12">
            <v>35659869</v>
          </cell>
        </row>
        <row r="13">
          <cell r="I13">
            <v>5508311</v>
          </cell>
        </row>
        <row r="14">
          <cell r="I14">
            <v>7871884</v>
          </cell>
        </row>
      </sheetData>
      <sheetData sheetId="112">
        <row r="12">
          <cell r="I12">
            <v>36420472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13">
        <row r="12">
          <cell r="I12">
            <v>224575597</v>
          </cell>
        </row>
        <row r="13">
          <cell r="I13">
            <v>30982337</v>
          </cell>
        </row>
        <row r="14">
          <cell r="I14">
            <v>130992911</v>
          </cell>
        </row>
      </sheetData>
      <sheetData sheetId="114">
        <row r="12">
          <cell r="I12">
            <v>3718180</v>
          </cell>
        </row>
        <row r="13">
          <cell r="I13">
            <v>870809</v>
          </cell>
        </row>
        <row r="14">
          <cell r="I14">
            <v>61202</v>
          </cell>
        </row>
      </sheetData>
      <sheetData sheetId="115">
        <row r="12">
          <cell r="I12">
            <v>10138372</v>
          </cell>
        </row>
        <row r="13">
          <cell r="I13">
            <v>806571</v>
          </cell>
        </row>
        <row r="14">
          <cell r="I14">
            <v>37933</v>
          </cell>
        </row>
      </sheetData>
      <sheetData sheetId="116">
        <row r="12">
          <cell r="I12">
            <v>36136700</v>
          </cell>
        </row>
        <row r="13">
          <cell r="I13">
            <v>0</v>
          </cell>
        </row>
        <row r="14">
          <cell r="I14">
            <v>93220</v>
          </cell>
        </row>
      </sheetData>
      <sheetData sheetId="117">
        <row r="12">
          <cell r="I12">
            <v>28388436</v>
          </cell>
        </row>
        <row r="13">
          <cell r="I13">
            <v>14901717</v>
          </cell>
        </row>
        <row r="14">
          <cell r="I14">
            <v>1043942</v>
          </cell>
        </row>
      </sheetData>
      <sheetData sheetId="118">
        <row r="12">
          <cell r="I12">
            <v>10432764</v>
          </cell>
        </row>
        <row r="13">
          <cell r="I13">
            <v>3494367</v>
          </cell>
        </row>
        <row r="14">
          <cell r="I14">
            <v>1699435</v>
          </cell>
        </row>
      </sheetData>
      <sheetData sheetId="119">
        <row r="12">
          <cell r="I12">
            <v>54932309</v>
          </cell>
        </row>
        <row r="13">
          <cell r="I13">
            <v>6491380</v>
          </cell>
        </row>
        <row r="14">
          <cell r="I14">
            <v>31679808</v>
          </cell>
        </row>
      </sheetData>
      <sheetData sheetId="120">
        <row r="12">
          <cell r="I12">
            <v>24861703</v>
          </cell>
        </row>
        <row r="13">
          <cell r="I13">
            <v>699610</v>
          </cell>
        </row>
        <row r="14">
          <cell r="I14">
            <v>108083</v>
          </cell>
        </row>
      </sheetData>
      <sheetData sheetId="121">
        <row r="12">
          <cell r="I12">
            <v>65034447</v>
          </cell>
        </row>
        <row r="13">
          <cell r="I13">
            <v>28971947</v>
          </cell>
        </row>
        <row r="14">
          <cell r="I14">
            <v>7110091</v>
          </cell>
        </row>
      </sheetData>
      <sheetData sheetId="122">
        <row r="12">
          <cell r="I12">
            <v>117398203</v>
          </cell>
        </row>
        <row r="13">
          <cell r="I13">
            <v>0</v>
          </cell>
        </row>
        <row r="14">
          <cell r="I14">
            <v>2406198</v>
          </cell>
        </row>
      </sheetData>
      <sheetData sheetId="123">
        <row r="12">
          <cell r="I12">
            <v>23122295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24">
        <row r="12">
          <cell r="I12">
            <v>11719030</v>
          </cell>
        </row>
        <row r="13">
          <cell r="I13">
            <v>3598277</v>
          </cell>
        </row>
        <row r="14">
          <cell r="I14">
            <v>316404</v>
          </cell>
        </row>
      </sheetData>
      <sheetData sheetId="125">
        <row r="12">
          <cell r="I12">
            <v>3728057</v>
          </cell>
        </row>
        <row r="13">
          <cell r="I13">
            <v>654867</v>
          </cell>
        </row>
        <row r="14">
          <cell r="I14">
            <v>293449</v>
          </cell>
        </row>
      </sheetData>
      <sheetData sheetId="126">
        <row r="12">
          <cell r="I12">
            <v>23746580</v>
          </cell>
        </row>
        <row r="13">
          <cell r="I13">
            <v>401531</v>
          </cell>
        </row>
        <row r="14">
          <cell r="I14">
            <v>697095</v>
          </cell>
        </row>
      </sheetData>
      <sheetData sheetId="127">
        <row r="12">
          <cell r="I12">
            <v>10657963</v>
          </cell>
        </row>
        <row r="13">
          <cell r="I13">
            <v>4445251</v>
          </cell>
        </row>
        <row r="14">
          <cell r="I14">
            <v>951648</v>
          </cell>
        </row>
      </sheetData>
      <sheetData sheetId="128">
        <row r="12">
          <cell r="I12">
            <v>58360544</v>
          </cell>
        </row>
        <row r="13">
          <cell r="I13">
            <v>223335</v>
          </cell>
        </row>
        <row r="14">
          <cell r="I14">
            <v>8129843</v>
          </cell>
        </row>
      </sheetData>
      <sheetData sheetId="129">
        <row r="12">
          <cell r="I12">
            <v>23588200</v>
          </cell>
        </row>
        <row r="13">
          <cell r="I13">
            <v>1123521</v>
          </cell>
        </row>
        <row r="14">
          <cell r="I14">
            <v>65298</v>
          </cell>
        </row>
      </sheetData>
      <sheetData sheetId="130">
        <row r="12">
          <cell r="I12">
            <v>283313372</v>
          </cell>
        </row>
        <row r="13">
          <cell r="I13">
            <v>22152052</v>
          </cell>
        </row>
        <row r="14">
          <cell r="I14">
            <v>199019400</v>
          </cell>
        </row>
      </sheetData>
      <sheetData sheetId="131">
        <row r="12">
          <cell r="I12">
            <v>5685549</v>
          </cell>
        </row>
        <row r="13">
          <cell r="I13">
            <v>18373</v>
          </cell>
        </row>
        <row r="14">
          <cell r="I14">
            <v>0</v>
          </cell>
        </row>
      </sheetData>
      <sheetData sheetId="132">
        <row r="12">
          <cell r="I12">
            <v>34091996</v>
          </cell>
        </row>
        <row r="13">
          <cell r="I13">
            <v>6684500</v>
          </cell>
        </row>
        <row r="14">
          <cell r="I14">
            <v>9181030</v>
          </cell>
        </row>
      </sheetData>
      <sheetData sheetId="133">
        <row r="12">
          <cell r="I12">
            <v>13953877</v>
          </cell>
        </row>
        <row r="13">
          <cell r="I13">
            <v>893514</v>
          </cell>
        </row>
        <row r="14">
          <cell r="I14">
            <v>2515564</v>
          </cell>
        </row>
      </sheetData>
      <sheetData sheetId="134">
        <row r="12">
          <cell r="I12">
            <v>28273742</v>
          </cell>
        </row>
        <row r="13">
          <cell r="I13">
            <v>25190</v>
          </cell>
        </row>
        <row r="14">
          <cell r="I14">
            <v>4240</v>
          </cell>
        </row>
      </sheetData>
      <sheetData sheetId="135">
        <row r="12">
          <cell r="I12">
            <v>100208007</v>
          </cell>
        </row>
        <row r="13">
          <cell r="I13">
            <v>0</v>
          </cell>
        </row>
        <row r="14">
          <cell r="I14">
            <v>7406252</v>
          </cell>
        </row>
      </sheetData>
      <sheetData sheetId="136">
        <row r="12">
          <cell r="I12">
            <v>21260979</v>
          </cell>
        </row>
        <row r="13">
          <cell r="I13">
            <v>6779851</v>
          </cell>
        </row>
        <row r="14">
          <cell r="I14">
            <v>3236869</v>
          </cell>
        </row>
      </sheetData>
      <sheetData sheetId="137">
        <row r="12">
          <cell r="I12">
            <v>207167591</v>
          </cell>
        </row>
        <row r="13">
          <cell r="I13">
            <v>97930750</v>
          </cell>
        </row>
        <row r="14">
          <cell r="I14">
            <v>75691176</v>
          </cell>
        </row>
      </sheetData>
      <sheetData sheetId="138">
        <row r="12">
          <cell r="I12">
            <v>17546525</v>
          </cell>
        </row>
        <row r="13">
          <cell r="I13">
            <v>3998858</v>
          </cell>
        </row>
        <row r="14">
          <cell r="I14">
            <v>0</v>
          </cell>
        </row>
      </sheetData>
      <sheetData sheetId="139">
        <row r="12">
          <cell r="I12">
            <v>10525115</v>
          </cell>
        </row>
        <row r="13">
          <cell r="I13">
            <v>495739</v>
          </cell>
        </row>
        <row r="14">
          <cell r="I14">
            <v>0</v>
          </cell>
        </row>
      </sheetData>
      <sheetData sheetId="140">
        <row r="12">
          <cell r="I12">
            <v>61309372</v>
          </cell>
        </row>
        <row r="13">
          <cell r="I13">
            <v>0</v>
          </cell>
        </row>
        <row r="14">
          <cell r="I14">
            <v>24701910</v>
          </cell>
        </row>
      </sheetData>
      <sheetData sheetId="141">
        <row r="12">
          <cell r="I12">
            <v>18411944</v>
          </cell>
        </row>
        <row r="13">
          <cell r="I13">
            <v>261926</v>
          </cell>
        </row>
        <row r="14">
          <cell r="I14">
            <v>74910</v>
          </cell>
        </row>
      </sheetData>
      <sheetData sheetId="142">
        <row r="12">
          <cell r="I12">
            <v>5933858</v>
          </cell>
        </row>
        <row r="13">
          <cell r="I13">
            <v>1995871</v>
          </cell>
        </row>
        <row r="14">
          <cell r="I14">
            <v>410062</v>
          </cell>
        </row>
      </sheetData>
      <sheetData sheetId="143">
        <row r="12">
          <cell r="I12">
            <v>47866586</v>
          </cell>
        </row>
        <row r="13">
          <cell r="I13">
            <v>9709352</v>
          </cell>
        </row>
        <row r="14">
          <cell r="I14">
            <v>28785576</v>
          </cell>
        </row>
      </sheetData>
      <sheetData sheetId="144">
        <row r="12">
          <cell r="I12">
            <v>31775335</v>
          </cell>
        </row>
        <row r="13">
          <cell r="I13">
            <v>158847</v>
          </cell>
        </row>
        <row r="14">
          <cell r="I14">
            <v>283686</v>
          </cell>
        </row>
      </sheetData>
      <sheetData sheetId="145">
        <row r="12">
          <cell r="I12">
            <v>24348155</v>
          </cell>
        </row>
        <row r="13">
          <cell r="I13">
            <v>366360</v>
          </cell>
        </row>
        <row r="14">
          <cell r="I14">
            <v>221273</v>
          </cell>
        </row>
      </sheetData>
      <sheetData sheetId="146">
        <row r="12">
          <cell r="I12">
            <v>146399581</v>
          </cell>
        </row>
        <row r="13">
          <cell r="I13">
            <v>69243</v>
          </cell>
        </row>
        <row r="14">
          <cell r="I14">
            <v>6031639</v>
          </cell>
        </row>
      </sheetData>
      <sheetData sheetId="147">
        <row r="12">
          <cell r="I12">
            <v>46318197</v>
          </cell>
        </row>
        <row r="13">
          <cell r="I13">
            <v>3436330</v>
          </cell>
        </row>
        <row r="14">
          <cell r="I14">
            <v>3289906</v>
          </cell>
        </row>
      </sheetData>
      <sheetData sheetId="148">
        <row r="12">
          <cell r="I12">
            <v>35850912</v>
          </cell>
        </row>
        <row r="13">
          <cell r="I13">
            <v>1544037</v>
          </cell>
        </row>
        <row r="14">
          <cell r="I14">
            <v>3437524</v>
          </cell>
        </row>
      </sheetData>
      <sheetData sheetId="149">
        <row r="12">
          <cell r="I12">
            <v>144859404</v>
          </cell>
        </row>
        <row r="13">
          <cell r="I13">
            <v>-8692562</v>
          </cell>
        </row>
        <row r="14">
          <cell r="I14">
            <v>58452628</v>
          </cell>
        </row>
      </sheetData>
      <sheetData sheetId="150">
        <row r="12">
          <cell r="I12">
            <v>43672951</v>
          </cell>
        </row>
        <row r="13">
          <cell r="I13">
            <v>4798738</v>
          </cell>
        </row>
        <row r="14">
          <cell r="I14">
            <v>30996573</v>
          </cell>
        </row>
      </sheetData>
      <sheetData sheetId="151">
        <row r="12">
          <cell r="I12">
            <v>19244362</v>
          </cell>
        </row>
        <row r="13">
          <cell r="I13">
            <v>1508674</v>
          </cell>
        </row>
        <row r="14">
          <cell r="I14">
            <v>1041095</v>
          </cell>
        </row>
      </sheetData>
      <sheetData sheetId="152">
        <row r="12">
          <cell r="I12">
            <v>170062818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53">
        <row r="12">
          <cell r="I12">
            <v>27160206</v>
          </cell>
        </row>
        <row r="13">
          <cell r="I13">
            <v>1679275</v>
          </cell>
        </row>
        <row r="14">
          <cell r="I14">
            <v>11630296</v>
          </cell>
        </row>
      </sheetData>
      <sheetData sheetId="154">
        <row r="12">
          <cell r="I12">
            <v>14972081</v>
          </cell>
        </row>
        <row r="13">
          <cell r="I13">
            <v>554450</v>
          </cell>
        </row>
        <row r="14">
          <cell r="I14">
            <v>358156</v>
          </cell>
        </row>
      </sheetData>
      <sheetData sheetId="155">
        <row r="12">
          <cell r="I12">
            <v>99126268</v>
          </cell>
        </row>
        <row r="13">
          <cell r="I13">
            <v>1591353</v>
          </cell>
        </row>
        <row r="14">
          <cell r="I14">
            <v>12240255</v>
          </cell>
        </row>
      </sheetData>
      <sheetData sheetId="156">
        <row r="12">
          <cell r="I12">
            <v>142065749</v>
          </cell>
        </row>
        <row r="13">
          <cell r="I13">
            <v>4391778</v>
          </cell>
        </row>
        <row r="14">
          <cell r="I14">
            <v>45353788</v>
          </cell>
        </row>
      </sheetData>
      <sheetData sheetId="157">
        <row r="12">
          <cell r="I12">
            <v>1448699422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58">
        <row r="12">
          <cell r="I12">
            <v>3773884</v>
          </cell>
        </row>
        <row r="13">
          <cell r="I13">
            <v>848326</v>
          </cell>
        </row>
        <row r="14">
          <cell r="I14">
            <v>1417272</v>
          </cell>
        </row>
      </sheetData>
      <sheetData sheetId="159">
        <row r="12">
          <cell r="I12">
            <v>21159996</v>
          </cell>
        </row>
        <row r="13">
          <cell r="I13">
            <v>52951</v>
          </cell>
        </row>
        <row r="14">
          <cell r="I14">
            <v>0</v>
          </cell>
        </row>
      </sheetData>
      <sheetData sheetId="160">
        <row r="12">
          <cell r="I12">
            <v>18322897</v>
          </cell>
        </row>
        <row r="13">
          <cell r="I13">
            <v>875766</v>
          </cell>
        </row>
        <row r="14">
          <cell r="I14">
            <v>1310538</v>
          </cell>
        </row>
      </sheetData>
      <sheetData sheetId="161">
        <row r="12">
          <cell r="I12">
            <v>300542228</v>
          </cell>
        </row>
        <row r="13">
          <cell r="I13">
            <v>43607456</v>
          </cell>
        </row>
        <row r="14">
          <cell r="I14">
            <v>112395797</v>
          </cell>
        </row>
      </sheetData>
      <sheetData sheetId="162">
        <row r="12">
          <cell r="I12">
            <v>52779395</v>
          </cell>
        </row>
        <row r="13">
          <cell r="I13">
            <v>6899186</v>
          </cell>
        </row>
        <row r="14">
          <cell r="I14">
            <v>10089952</v>
          </cell>
        </row>
      </sheetData>
      <sheetData sheetId="163">
        <row r="12">
          <cell r="I12">
            <v>94249633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64">
        <row r="12">
          <cell r="I12">
            <v>62650632</v>
          </cell>
        </row>
        <row r="13">
          <cell r="I13">
            <v>2917579</v>
          </cell>
        </row>
        <row r="14">
          <cell r="I14">
            <v>8307315</v>
          </cell>
        </row>
      </sheetData>
      <sheetData sheetId="165">
        <row r="12">
          <cell r="I12">
            <v>71953869</v>
          </cell>
        </row>
        <row r="13">
          <cell r="I13">
            <v>4964935</v>
          </cell>
        </row>
        <row r="14">
          <cell r="I14">
            <v>22050310</v>
          </cell>
        </row>
      </sheetData>
      <sheetData sheetId="166">
        <row r="12">
          <cell r="I12">
            <v>13151184</v>
          </cell>
        </row>
        <row r="13">
          <cell r="I13">
            <v>921882</v>
          </cell>
        </row>
        <row r="14">
          <cell r="I14">
            <v>3268062</v>
          </cell>
        </row>
      </sheetData>
      <sheetData sheetId="167">
        <row r="12">
          <cell r="I12">
            <v>27662316</v>
          </cell>
        </row>
        <row r="13">
          <cell r="I13">
            <v>3386519</v>
          </cell>
        </row>
        <row r="14">
          <cell r="I14">
            <v>19850379</v>
          </cell>
        </row>
      </sheetData>
      <sheetData sheetId="168">
        <row r="12">
          <cell r="I12">
            <v>38593885</v>
          </cell>
        </row>
        <row r="13">
          <cell r="I13">
            <v>8722764</v>
          </cell>
        </row>
        <row r="14">
          <cell r="I14">
            <v>9484663</v>
          </cell>
        </row>
      </sheetData>
      <sheetData sheetId="169">
        <row r="12">
          <cell r="I12">
            <v>68552519</v>
          </cell>
        </row>
        <row r="13">
          <cell r="I13">
            <v>8926048</v>
          </cell>
        </row>
        <row r="14">
          <cell r="I14">
            <v>41340820</v>
          </cell>
        </row>
      </sheetData>
      <sheetData sheetId="170">
        <row r="12">
          <cell r="I12">
            <v>27762698</v>
          </cell>
        </row>
        <row r="13">
          <cell r="I13">
            <v>0</v>
          </cell>
        </row>
        <row r="14">
          <cell r="I14">
            <v>155314</v>
          </cell>
        </row>
      </sheetData>
      <sheetData sheetId="171">
        <row r="12">
          <cell r="I12">
            <v>37770378</v>
          </cell>
        </row>
        <row r="13">
          <cell r="I13">
            <v>1815883</v>
          </cell>
        </row>
        <row r="14">
          <cell r="I14">
            <v>8335701</v>
          </cell>
        </row>
      </sheetData>
      <sheetData sheetId="172">
        <row r="12">
          <cell r="I12">
            <v>27655897</v>
          </cell>
        </row>
        <row r="13">
          <cell r="I13">
            <v>1351434</v>
          </cell>
        </row>
        <row r="14">
          <cell r="I14">
            <v>10622395</v>
          </cell>
        </row>
      </sheetData>
      <sheetData sheetId="173">
        <row r="12">
          <cell r="I12">
            <v>12468637</v>
          </cell>
        </row>
        <row r="13">
          <cell r="I13">
            <v>3108392</v>
          </cell>
        </row>
        <row r="14">
          <cell r="I14">
            <v>0</v>
          </cell>
        </row>
      </sheetData>
      <sheetData sheetId="174">
        <row r="12">
          <cell r="I12">
            <v>14634105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75">
        <row r="12">
          <cell r="I12">
            <v>55022768</v>
          </cell>
        </row>
        <row r="13">
          <cell r="I13">
            <v>6716349</v>
          </cell>
        </row>
        <row r="14">
          <cell r="I14">
            <v>4246887</v>
          </cell>
        </row>
      </sheetData>
      <sheetData sheetId="176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77">
        <row r="12">
          <cell r="I12">
            <v>42162791</v>
          </cell>
        </row>
        <row r="13">
          <cell r="I13">
            <v>1844177</v>
          </cell>
        </row>
        <row r="14">
          <cell r="I14">
            <v>5150543</v>
          </cell>
        </row>
      </sheetData>
      <sheetData sheetId="178">
        <row r="12">
          <cell r="I12">
            <v>46846161</v>
          </cell>
        </row>
        <row r="13">
          <cell r="I13">
            <v>10612986</v>
          </cell>
        </row>
        <row r="14">
          <cell r="I14">
            <v>28908634</v>
          </cell>
        </row>
      </sheetData>
      <sheetData sheetId="179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80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81">
        <row r="12">
          <cell r="I12">
            <v>86734870</v>
          </cell>
        </row>
        <row r="13">
          <cell r="I13">
            <v>9825936</v>
          </cell>
        </row>
        <row r="14">
          <cell r="I14">
            <v>41789790</v>
          </cell>
        </row>
      </sheetData>
      <sheetData sheetId="182">
        <row r="12">
          <cell r="I12">
            <v>26164935</v>
          </cell>
        </row>
        <row r="13">
          <cell r="I13">
            <v>1741030</v>
          </cell>
        </row>
        <row r="14">
          <cell r="I14">
            <v>12489930</v>
          </cell>
        </row>
      </sheetData>
      <sheetData sheetId="183">
        <row r="12">
          <cell r="I12">
            <v>225079688</v>
          </cell>
        </row>
        <row r="13">
          <cell r="I13">
            <v>38822925</v>
          </cell>
        </row>
        <row r="14">
          <cell r="I14">
            <v>106371666</v>
          </cell>
        </row>
      </sheetData>
      <sheetData sheetId="184">
        <row r="12">
          <cell r="I12">
            <v>67931684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85">
        <row r="12">
          <cell r="I12">
            <v>43756370</v>
          </cell>
        </row>
        <row r="13">
          <cell r="I13">
            <v>6989794</v>
          </cell>
        </row>
        <row r="14">
          <cell r="I14">
            <v>24321351</v>
          </cell>
        </row>
      </sheetData>
      <sheetData sheetId="186">
        <row r="12">
          <cell r="I12">
            <v>225583296</v>
          </cell>
        </row>
        <row r="13">
          <cell r="I13">
            <v>4532168</v>
          </cell>
        </row>
        <row r="14">
          <cell r="I14">
            <v>172176128</v>
          </cell>
        </row>
      </sheetData>
      <sheetData sheetId="187">
        <row r="12">
          <cell r="I12">
            <v>168537270</v>
          </cell>
        </row>
        <row r="13">
          <cell r="I13">
            <v>37586483</v>
          </cell>
        </row>
        <row r="14">
          <cell r="I14">
            <v>82193206</v>
          </cell>
        </row>
      </sheetData>
      <sheetData sheetId="188">
        <row r="12">
          <cell r="I12">
            <v>12456541</v>
          </cell>
        </row>
        <row r="13">
          <cell r="I13">
            <v>2221573</v>
          </cell>
        </row>
        <row r="14">
          <cell r="I14">
            <v>9270458</v>
          </cell>
        </row>
      </sheetData>
      <sheetData sheetId="189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90">
        <row r="12">
          <cell r="I12">
            <v>15470074</v>
          </cell>
        </row>
        <row r="13">
          <cell r="I13">
            <v>0</v>
          </cell>
        </row>
        <row r="14">
          <cell r="I14">
            <v>3554297</v>
          </cell>
        </row>
      </sheetData>
      <sheetData sheetId="191">
        <row r="12">
          <cell r="I12">
            <v>73798651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92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93">
        <row r="12">
          <cell r="I12">
            <v>215518363</v>
          </cell>
        </row>
        <row r="13">
          <cell r="I13">
            <v>66156634</v>
          </cell>
        </row>
        <row r="14">
          <cell r="I14">
            <v>106476306</v>
          </cell>
        </row>
      </sheetData>
      <sheetData sheetId="194">
        <row r="12">
          <cell r="I12">
            <v>35795951</v>
          </cell>
        </row>
        <row r="13">
          <cell r="I13">
            <v>3727178</v>
          </cell>
        </row>
        <row r="14">
          <cell r="I14">
            <v>15347045</v>
          </cell>
        </row>
      </sheetData>
      <sheetData sheetId="195">
        <row r="12">
          <cell r="I12">
            <v>81163049</v>
          </cell>
        </row>
        <row r="13">
          <cell r="I13">
            <v>13057566</v>
          </cell>
        </row>
        <row r="14">
          <cell r="I14">
            <v>12053491</v>
          </cell>
        </row>
      </sheetData>
      <sheetData sheetId="196">
        <row r="12">
          <cell r="I12">
            <v>133564104</v>
          </cell>
        </row>
        <row r="13">
          <cell r="I13">
            <v>388353</v>
          </cell>
        </row>
        <row r="14">
          <cell r="I14">
            <v>31080535</v>
          </cell>
        </row>
      </sheetData>
      <sheetData sheetId="197">
        <row r="12">
          <cell r="I12">
            <v>57753555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98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199">
        <row r="12">
          <cell r="I12">
            <v>31815703</v>
          </cell>
        </row>
        <row r="13">
          <cell r="I13">
            <v>2035645</v>
          </cell>
        </row>
        <row r="14">
          <cell r="I14">
            <v>14069325</v>
          </cell>
        </row>
      </sheetData>
      <sheetData sheetId="200">
        <row r="12">
          <cell r="I12">
            <v>37066094</v>
          </cell>
        </row>
        <row r="13">
          <cell r="I13">
            <v>5174344</v>
          </cell>
        </row>
        <row r="14">
          <cell r="I14">
            <v>17261318</v>
          </cell>
        </row>
      </sheetData>
      <sheetData sheetId="201">
        <row r="12">
          <cell r="I12">
            <v>55167396</v>
          </cell>
        </row>
        <row r="13">
          <cell r="I13">
            <v>0</v>
          </cell>
        </row>
        <row r="14">
          <cell r="I14">
            <v>892104</v>
          </cell>
        </row>
      </sheetData>
      <sheetData sheetId="202">
        <row r="12">
          <cell r="I12">
            <v>4177310</v>
          </cell>
        </row>
        <row r="13">
          <cell r="I13">
            <v>91510</v>
          </cell>
        </row>
        <row r="14">
          <cell r="I14">
            <v>2027733</v>
          </cell>
        </row>
      </sheetData>
      <sheetData sheetId="203">
        <row r="12">
          <cell r="I12">
            <v>24847855</v>
          </cell>
        </row>
        <row r="13">
          <cell r="I13">
            <v>41990</v>
          </cell>
        </row>
        <row r="14">
          <cell r="I14">
            <v>15400229</v>
          </cell>
        </row>
      </sheetData>
      <sheetData sheetId="204">
        <row r="12">
          <cell r="I12">
            <v>11524616</v>
          </cell>
        </row>
        <row r="13">
          <cell r="I13">
            <v>0</v>
          </cell>
        </row>
        <row r="14">
          <cell r="I14">
            <v>2250089</v>
          </cell>
        </row>
      </sheetData>
      <sheetData sheetId="205">
        <row r="12">
          <cell r="I12">
            <v>6159546</v>
          </cell>
        </row>
        <row r="13">
          <cell r="I13">
            <v>271</v>
          </cell>
        </row>
        <row r="14">
          <cell r="I14">
            <v>5652086</v>
          </cell>
        </row>
      </sheetData>
      <sheetData sheetId="206">
        <row r="12">
          <cell r="I12">
            <v>9158474</v>
          </cell>
        </row>
        <row r="13">
          <cell r="I13">
            <v>48406</v>
          </cell>
        </row>
        <row r="14">
          <cell r="I14">
            <v>2277300</v>
          </cell>
        </row>
      </sheetData>
      <sheetData sheetId="207">
        <row r="12">
          <cell r="I12">
            <v>5786712</v>
          </cell>
        </row>
        <row r="13">
          <cell r="I13">
            <v>0</v>
          </cell>
        </row>
        <row r="14">
          <cell r="I14">
            <v>2561190</v>
          </cell>
        </row>
      </sheetData>
      <sheetData sheetId="208">
        <row r="12">
          <cell r="I12">
            <v>7767576</v>
          </cell>
        </row>
        <row r="13">
          <cell r="I13">
            <v>0</v>
          </cell>
        </row>
        <row r="14">
          <cell r="I14">
            <v>-34094</v>
          </cell>
        </row>
      </sheetData>
      <sheetData sheetId="209">
        <row r="12">
          <cell r="I12">
            <v>6803966</v>
          </cell>
        </row>
        <row r="13">
          <cell r="I13">
            <v>14683</v>
          </cell>
        </row>
        <row r="14">
          <cell r="I14">
            <v>4026261</v>
          </cell>
        </row>
      </sheetData>
      <sheetData sheetId="210">
        <row r="12">
          <cell r="I12">
            <v>18379212</v>
          </cell>
        </row>
        <row r="13">
          <cell r="I13">
            <v>399500</v>
          </cell>
        </row>
        <row r="14">
          <cell r="I14">
            <v>7136209</v>
          </cell>
        </row>
      </sheetData>
      <sheetData sheetId="211">
        <row r="12">
          <cell r="I12">
            <v>38040180</v>
          </cell>
        </row>
        <row r="13">
          <cell r="I13">
            <v>2115491</v>
          </cell>
        </row>
        <row r="14">
          <cell r="I14">
            <v>13762879</v>
          </cell>
        </row>
      </sheetData>
      <sheetData sheetId="212">
        <row r="12">
          <cell r="I12">
            <v>2372655</v>
          </cell>
        </row>
        <row r="13">
          <cell r="I13">
            <v>41894</v>
          </cell>
        </row>
        <row r="14">
          <cell r="I14">
            <v>1985111</v>
          </cell>
        </row>
      </sheetData>
      <sheetData sheetId="213">
        <row r="12">
          <cell r="I12">
            <v>3678198</v>
          </cell>
        </row>
        <row r="13">
          <cell r="I13">
            <v>292719</v>
          </cell>
        </row>
        <row r="14">
          <cell r="I14">
            <v>992916</v>
          </cell>
        </row>
      </sheetData>
      <sheetData sheetId="214">
        <row r="12">
          <cell r="I12">
            <v>2915306</v>
          </cell>
        </row>
        <row r="13">
          <cell r="I13">
            <v>0</v>
          </cell>
        </row>
        <row r="14">
          <cell r="I14">
            <v>2297382</v>
          </cell>
        </row>
      </sheetData>
      <sheetData sheetId="215">
        <row r="12">
          <cell r="I12">
            <v>22124849</v>
          </cell>
        </row>
        <row r="13">
          <cell r="I13">
            <v>7390</v>
          </cell>
        </row>
        <row r="14">
          <cell r="I14">
            <v>12433404</v>
          </cell>
        </row>
      </sheetData>
      <sheetData sheetId="216">
        <row r="12">
          <cell r="I12">
            <v>19069876</v>
          </cell>
        </row>
        <row r="13">
          <cell r="I13">
            <v>1312181</v>
          </cell>
        </row>
        <row r="14">
          <cell r="I14">
            <v>10774621</v>
          </cell>
        </row>
      </sheetData>
      <sheetData sheetId="217">
        <row r="12">
          <cell r="I12">
            <v>9876352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18">
        <row r="12">
          <cell r="I12">
            <v>6736989</v>
          </cell>
        </row>
        <row r="13">
          <cell r="I13">
            <v>0</v>
          </cell>
        </row>
        <row r="14">
          <cell r="I14">
            <v>617458</v>
          </cell>
        </row>
      </sheetData>
      <sheetData sheetId="219">
        <row r="12">
          <cell r="I12">
            <v>19175293</v>
          </cell>
        </row>
        <row r="13">
          <cell r="I13">
            <v>-13201</v>
          </cell>
        </row>
        <row r="14">
          <cell r="I14">
            <v>14632907</v>
          </cell>
        </row>
      </sheetData>
      <sheetData sheetId="220">
        <row r="12">
          <cell r="I12">
            <v>76968358</v>
          </cell>
        </row>
        <row r="13">
          <cell r="I13">
            <v>8246726</v>
          </cell>
        </row>
        <row r="14">
          <cell r="I14">
            <v>48350796</v>
          </cell>
        </row>
      </sheetData>
      <sheetData sheetId="221">
        <row r="12">
          <cell r="I12">
            <v>9929423</v>
          </cell>
        </row>
        <row r="13">
          <cell r="I13">
            <v>1009629</v>
          </cell>
        </row>
        <row r="14">
          <cell r="I14">
            <v>1538019</v>
          </cell>
        </row>
      </sheetData>
      <sheetData sheetId="222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23">
        <row r="12">
          <cell r="I12">
            <v>7790984</v>
          </cell>
        </row>
        <row r="13">
          <cell r="I13">
            <v>0</v>
          </cell>
        </row>
        <row r="14">
          <cell r="I14">
            <v>7568542</v>
          </cell>
        </row>
      </sheetData>
      <sheetData sheetId="224">
        <row r="12">
          <cell r="I12">
            <v>18830596</v>
          </cell>
        </row>
        <row r="13">
          <cell r="I13">
            <v>-2504</v>
          </cell>
        </row>
        <row r="14">
          <cell r="I14">
            <v>39317</v>
          </cell>
        </row>
      </sheetData>
      <sheetData sheetId="225">
        <row r="12">
          <cell r="I12">
            <v>192148425</v>
          </cell>
        </row>
        <row r="13">
          <cell r="I13">
            <v>-268605</v>
          </cell>
        </row>
        <row r="14">
          <cell r="I14">
            <v>160221027</v>
          </cell>
        </row>
      </sheetData>
      <sheetData sheetId="226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27">
        <row r="12">
          <cell r="I12">
            <v>9845101</v>
          </cell>
        </row>
        <row r="13">
          <cell r="I13">
            <v>6609744</v>
          </cell>
        </row>
        <row r="14">
          <cell r="I14">
            <v>-3278590</v>
          </cell>
        </row>
      </sheetData>
      <sheetData sheetId="228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29">
        <row r="12">
          <cell r="I12">
            <v>23485457</v>
          </cell>
        </row>
        <row r="13">
          <cell r="I13">
            <v>82632</v>
          </cell>
        </row>
        <row r="14">
          <cell r="I14">
            <v>6813</v>
          </cell>
        </row>
      </sheetData>
      <sheetData sheetId="230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31">
        <row r="12">
          <cell r="I12">
            <v>181977838</v>
          </cell>
        </row>
        <row r="13">
          <cell r="I13">
            <v>26889299</v>
          </cell>
        </row>
        <row r="14">
          <cell r="I14">
            <v>61290469</v>
          </cell>
        </row>
      </sheetData>
      <sheetData sheetId="232">
        <row r="12">
          <cell r="I12">
            <v>519918960</v>
          </cell>
        </row>
        <row r="13">
          <cell r="I13">
            <v>35171849</v>
          </cell>
        </row>
        <row r="14">
          <cell r="I14">
            <v>281204467</v>
          </cell>
        </row>
      </sheetData>
      <sheetData sheetId="233">
        <row r="12">
          <cell r="I12">
            <v>26636738</v>
          </cell>
        </row>
        <row r="13">
          <cell r="I13">
            <v>667511</v>
          </cell>
        </row>
        <row r="14">
          <cell r="I14">
            <v>3820644</v>
          </cell>
        </row>
      </sheetData>
      <sheetData sheetId="234">
        <row r="12">
          <cell r="I12">
            <v>130578369</v>
          </cell>
        </row>
        <row r="13">
          <cell r="I13">
            <v>5512824</v>
          </cell>
        </row>
        <row r="14">
          <cell r="I14">
            <v>11934416</v>
          </cell>
        </row>
      </sheetData>
      <sheetData sheetId="235">
        <row r="12">
          <cell r="I12">
            <v>98952451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36">
        <row r="12">
          <cell r="I12">
            <v>25350403</v>
          </cell>
        </row>
        <row r="13">
          <cell r="I13">
            <v>879</v>
          </cell>
        </row>
        <row r="14">
          <cell r="I14">
            <v>0</v>
          </cell>
        </row>
      </sheetData>
      <sheetData sheetId="237">
        <row r="12">
          <cell r="I12">
            <v>20182477</v>
          </cell>
        </row>
        <row r="13">
          <cell r="I13">
            <v>898671</v>
          </cell>
        </row>
        <row r="14">
          <cell r="I14">
            <v>5731603</v>
          </cell>
        </row>
      </sheetData>
      <sheetData sheetId="238">
        <row r="12">
          <cell r="I12">
            <v>168203030</v>
          </cell>
        </row>
        <row r="13">
          <cell r="I13">
            <v>0</v>
          </cell>
        </row>
        <row r="14">
          <cell r="I14">
            <v>135350660</v>
          </cell>
        </row>
      </sheetData>
      <sheetData sheetId="239">
        <row r="12">
          <cell r="I12">
            <v>38087179</v>
          </cell>
        </row>
        <row r="13">
          <cell r="I13">
            <v>5955339</v>
          </cell>
        </row>
        <row r="14">
          <cell r="I14">
            <v>24920757</v>
          </cell>
        </row>
      </sheetData>
      <sheetData sheetId="240">
        <row r="12">
          <cell r="I12">
            <v>28796114</v>
          </cell>
        </row>
        <row r="13">
          <cell r="I13">
            <v>2949051</v>
          </cell>
        </row>
        <row r="14">
          <cell r="I14">
            <v>9403643</v>
          </cell>
        </row>
      </sheetData>
      <sheetData sheetId="241">
        <row r="12">
          <cell r="I12">
            <v>108020529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42">
        <row r="12">
          <cell r="I12">
            <v>9059137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43">
        <row r="12">
          <cell r="I12">
            <v>20586178</v>
          </cell>
        </row>
        <row r="13">
          <cell r="I13">
            <v>68921</v>
          </cell>
        </row>
        <row r="14">
          <cell r="I14">
            <v>16861394</v>
          </cell>
        </row>
      </sheetData>
      <sheetData sheetId="244">
        <row r="12">
          <cell r="I12">
            <v>14048359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45">
        <row r="12">
          <cell r="I12">
            <v>38666190</v>
          </cell>
        </row>
        <row r="13">
          <cell r="I13">
            <v>844829</v>
          </cell>
        </row>
        <row r="14">
          <cell r="I14">
            <v>1344416</v>
          </cell>
        </row>
      </sheetData>
      <sheetData sheetId="246">
        <row r="12">
          <cell r="I12">
            <v>3185825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47">
        <row r="12">
          <cell r="I12">
            <v>39669577</v>
          </cell>
        </row>
        <row r="13">
          <cell r="I13">
            <v>1926484</v>
          </cell>
        </row>
        <row r="14">
          <cell r="I14">
            <v>17451574</v>
          </cell>
        </row>
      </sheetData>
      <sheetData sheetId="248">
        <row r="12">
          <cell r="I12">
            <v>65987780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49">
        <row r="12">
          <cell r="I12">
            <v>16992845</v>
          </cell>
        </row>
        <row r="13">
          <cell r="I13">
            <v>800484</v>
          </cell>
        </row>
        <row r="14">
          <cell r="I14">
            <v>6205014</v>
          </cell>
        </row>
      </sheetData>
      <sheetData sheetId="250">
        <row r="12">
          <cell r="I12">
            <v>132124993</v>
          </cell>
        </row>
        <row r="13">
          <cell r="I13">
            <v>14719363</v>
          </cell>
        </row>
        <row r="14">
          <cell r="I14">
            <v>100167830</v>
          </cell>
        </row>
      </sheetData>
      <sheetData sheetId="251">
        <row r="12">
          <cell r="I12">
            <v>426041233</v>
          </cell>
        </row>
        <row r="13">
          <cell r="I13">
            <v>67416865</v>
          </cell>
        </row>
        <row r="14">
          <cell r="I14">
            <v>187276693</v>
          </cell>
        </row>
      </sheetData>
      <sheetData sheetId="252">
        <row r="12">
          <cell r="I12">
            <v>38967855</v>
          </cell>
        </row>
        <row r="13">
          <cell r="I13">
            <v>4601601</v>
          </cell>
        </row>
        <row r="14">
          <cell r="I14">
            <v>17751613</v>
          </cell>
        </row>
      </sheetData>
      <sheetData sheetId="253">
        <row r="12">
          <cell r="I12">
            <v>4796850</v>
          </cell>
        </row>
        <row r="13">
          <cell r="I13">
            <v>0</v>
          </cell>
        </row>
        <row r="14">
          <cell r="I14">
            <v>0</v>
          </cell>
        </row>
      </sheetData>
      <sheetData sheetId="254">
        <row r="12">
          <cell r="I12">
            <v>6438268413</v>
          </cell>
        </row>
        <row r="13">
          <cell r="I13">
            <v>1048005243</v>
          </cell>
        </row>
        <row r="14">
          <cell r="I14">
            <v>2216602373</v>
          </cell>
        </row>
      </sheetData>
      <sheetData sheetId="255">
        <row r="12">
          <cell r="I12">
            <v>33259225</v>
          </cell>
        </row>
        <row r="13">
          <cell r="I13">
            <v>5121962</v>
          </cell>
        </row>
        <row r="14">
          <cell r="I14">
            <v>19585484</v>
          </cell>
        </row>
      </sheetData>
      <sheetData sheetId="256">
        <row r="12">
          <cell r="I12">
            <v>30221472</v>
          </cell>
        </row>
        <row r="13">
          <cell r="I13">
            <v>7285692</v>
          </cell>
        </row>
        <row r="14">
          <cell r="I14">
            <v>14575598</v>
          </cell>
        </row>
      </sheetData>
      <sheetData sheetId="257">
        <row r="12">
          <cell r="I12">
            <v>31406081</v>
          </cell>
        </row>
        <row r="13">
          <cell r="I13">
            <v>5238321</v>
          </cell>
        </row>
        <row r="14">
          <cell r="I14">
            <v>19896952</v>
          </cell>
        </row>
      </sheetData>
      <sheetData sheetId="258">
        <row r="12">
          <cell r="I12">
            <v>61552886</v>
          </cell>
        </row>
        <row r="13">
          <cell r="I13">
            <v>3186825</v>
          </cell>
        </row>
        <row r="14">
          <cell r="I14">
            <v>41027821</v>
          </cell>
        </row>
      </sheetData>
      <sheetData sheetId="259">
        <row r="12">
          <cell r="I12">
            <v>72672078</v>
          </cell>
        </row>
        <row r="13">
          <cell r="I13">
            <v>12703789</v>
          </cell>
        </row>
        <row r="14">
          <cell r="I14">
            <v>41088994</v>
          </cell>
        </row>
      </sheetData>
      <sheetData sheetId="260">
        <row r="12">
          <cell r="I12">
            <v>56342864</v>
          </cell>
        </row>
        <row r="13">
          <cell r="I13">
            <v>0</v>
          </cell>
        </row>
        <row r="14">
          <cell r="I14">
            <v>22749405</v>
          </cell>
        </row>
      </sheetData>
      <sheetData sheetId="261">
        <row r="12">
          <cell r="I12">
            <v>51139413</v>
          </cell>
        </row>
        <row r="13">
          <cell r="I13">
            <v>214967</v>
          </cell>
        </row>
        <row r="14">
          <cell r="I14">
            <v>37800797</v>
          </cell>
        </row>
      </sheetData>
      <sheetData sheetId="262">
        <row r="12">
          <cell r="I12">
            <v>224936020</v>
          </cell>
        </row>
        <row r="13">
          <cell r="I13">
            <v>41470924</v>
          </cell>
        </row>
        <row r="14">
          <cell r="I14">
            <v>168735538</v>
          </cell>
        </row>
      </sheetData>
      <sheetData sheetId="263">
        <row r="12">
          <cell r="I12">
            <v>134711351</v>
          </cell>
        </row>
        <row r="13">
          <cell r="I13">
            <v>2714856</v>
          </cell>
        </row>
        <row r="14">
          <cell r="I14">
            <v>86973639</v>
          </cell>
        </row>
      </sheetData>
      <sheetData sheetId="264">
        <row r="12">
          <cell r="I12">
            <v>104639290</v>
          </cell>
        </row>
        <row r="13">
          <cell r="I13">
            <v>19580618</v>
          </cell>
        </row>
        <row r="14">
          <cell r="I14">
            <v>71125689</v>
          </cell>
        </row>
      </sheetData>
      <sheetData sheetId="265">
        <row r="12">
          <cell r="I12">
            <v>75171690</v>
          </cell>
        </row>
        <row r="13">
          <cell r="I13">
            <v>55341</v>
          </cell>
        </row>
        <row r="14">
          <cell r="I14">
            <v>60197969</v>
          </cell>
        </row>
      </sheetData>
      <sheetData sheetId="266">
        <row r="12">
          <cell r="I12">
            <v>72684608</v>
          </cell>
        </row>
        <row r="13">
          <cell r="I13">
            <v>394388</v>
          </cell>
        </row>
        <row r="14">
          <cell r="I14">
            <v>0</v>
          </cell>
        </row>
      </sheetData>
      <sheetData sheetId="267">
        <row r="12">
          <cell r="I12">
            <v>66457138</v>
          </cell>
        </row>
        <row r="13">
          <cell r="I13">
            <v>5377564</v>
          </cell>
        </row>
        <row r="14">
          <cell r="I14">
            <v>29283123</v>
          </cell>
        </row>
      </sheetData>
      <sheetData sheetId="268">
        <row r="12">
          <cell r="I12">
            <v>136924649</v>
          </cell>
        </row>
        <row r="13">
          <cell r="I13">
            <v>29254524</v>
          </cell>
        </row>
        <row r="14">
          <cell r="I14">
            <v>79909514</v>
          </cell>
        </row>
      </sheetData>
      <sheetData sheetId="269">
        <row r="12">
          <cell r="I12">
            <v>28610356</v>
          </cell>
        </row>
        <row r="13">
          <cell r="I13">
            <v>1907939</v>
          </cell>
        </row>
        <row r="14">
          <cell r="I14">
            <v>17672026</v>
          </cell>
        </row>
      </sheetData>
      <sheetData sheetId="270">
        <row r="12">
          <cell r="I12">
            <v>18523171</v>
          </cell>
        </row>
        <row r="13">
          <cell r="I13">
            <v>245184</v>
          </cell>
        </row>
        <row r="14">
          <cell r="I14">
            <v>12481272</v>
          </cell>
        </row>
      </sheetData>
      <sheetData sheetId="271">
        <row r="12">
          <cell r="I12">
            <v>24228996</v>
          </cell>
        </row>
        <row r="13">
          <cell r="I13">
            <v>0</v>
          </cell>
        </row>
        <row r="14">
          <cell r="I14">
            <v>740332</v>
          </cell>
        </row>
      </sheetData>
      <sheetData sheetId="272">
        <row r="12">
          <cell r="I12">
            <v>14847202</v>
          </cell>
        </row>
        <row r="13">
          <cell r="I13">
            <v>414428</v>
          </cell>
        </row>
        <row r="14">
          <cell r="I14">
            <v>10082294</v>
          </cell>
        </row>
      </sheetData>
      <sheetData sheetId="273">
        <row r="12">
          <cell r="I12">
            <v>47169141</v>
          </cell>
        </row>
        <row r="13">
          <cell r="I13">
            <v>2624591</v>
          </cell>
        </row>
        <row r="14">
          <cell r="I14">
            <v>26559418</v>
          </cell>
        </row>
      </sheetData>
      <sheetData sheetId="274">
        <row r="12">
          <cell r="I12">
            <v>89681244</v>
          </cell>
        </row>
        <row r="13">
          <cell r="I13">
            <v>701120</v>
          </cell>
        </row>
        <row r="14">
          <cell r="I14">
            <v>65806139</v>
          </cell>
        </row>
      </sheetData>
      <sheetData sheetId="275">
        <row r="12">
          <cell r="I12">
            <v>129509055</v>
          </cell>
        </row>
        <row r="13">
          <cell r="I13">
            <v>858835</v>
          </cell>
        </row>
        <row r="14">
          <cell r="I14">
            <v>93186724</v>
          </cell>
        </row>
      </sheetData>
      <sheetData sheetId="276">
        <row r="12">
          <cell r="I12">
            <v>44347348</v>
          </cell>
        </row>
        <row r="13">
          <cell r="I13">
            <v>234201</v>
          </cell>
        </row>
        <row r="14">
          <cell r="I14">
            <v>32792668</v>
          </cell>
        </row>
      </sheetData>
      <sheetData sheetId="277">
        <row r="12">
          <cell r="I12">
            <v>42552643</v>
          </cell>
        </row>
        <row r="13">
          <cell r="I13">
            <v>66219</v>
          </cell>
        </row>
        <row r="14">
          <cell r="I14">
            <v>21246140</v>
          </cell>
        </row>
      </sheetData>
      <sheetData sheetId="278">
        <row r="12">
          <cell r="I12">
            <v>75829368</v>
          </cell>
        </row>
        <row r="13">
          <cell r="I13">
            <v>5831760</v>
          </cell>
        </row>
        <row r="14">
          <cell r="I14">
            <v>27286771</v>
          </cell>
        </row>
      </sheetData>
      <sheetData sheetId="279">
        <row r="12">
          <cell r="I12">
            <v>49024816</v>
          </cell>
        </row>
        <row r="13">
          <cell r="I13">
            <v>117771</v>
          </cell>
        </row>
        <row r="14">
          <cell r="I14">
            <v>4854046</v>
          </cell>
        </row>
      </sheetData>
      <sheetData sheetId="280">
        <row r="12">
          <cell r="I12">
            <v>4979763</v>
          </cell>
        </row>
        <row r="13">
          <cell r="I13">
            <v>1326076</v>
          </cell>
        </row>
        <row r="14">
          <cell r="I14">
            <v>1792491</v>
          </cell>
        </row>
      </sheetData>
      <sheetData sheetId="281">
        <row r="12">
          <cell r="I12">
            <v>3329746</v>
          </cell>
        </row>
        <row r="13">
          <cell r="I13">
            <v>111366</v>
          </cell>
        </row>
        <row r="14">
          <cell r="I14">
            <v>877667</v>
          </cell>
        </row>
      </sheetData>
      <sheetData sheetId="282">
        <row r="12">
          <cell r="I12">
            <v>78372463</v>
          </cell>
        </row>
        <row r="13">
          <cell r="I13">
            <v>52083</v>
          </cell>
        </row>
        <row r="14">
          <cell r="I14">
            <v>14379778</v>
          </cell>
        </row>
      </sheetData>
      <sheetData sheetId="283">
        <row r="12">
          <cell r="I12">
            <v>7494293</v>
          </cell>
        </row>
        <row r="13">
          <cell r="I13">
            <v>84218</v>
          </cell>
        </row>
        <row r="14">
          <cell r="I14">
            <v>761848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45">
          <cell r="G45">
            <v>9363137646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</sheetNames>
    <sheetDataSet>
      <sheetData sheetId="1">
        <row r="45">
          <cell r="G45">
            <v>102916568</v>
          </cell>
        </row>
      </sheetData>
      <sheetData sheetId="2">
        <row r="45">
          <cell r="G45">
            <v>1145226550</v>
          </cell>
        </row>
      </sheetData>
      <sheetData sheetId="3">
        <row r="45">
          <cell r="G45">
            <v>712809676</v>
          </cell>
        </row>
      </sheetData>
      <sheetData sheetId="4">
        <row r="45">
          <cell r="G45">
            <v>68394000</v>
          </cell>
        </row>
      </sheetData>
      <sheetData sheetId="5">
        <row r="45">
          <cell r="G45">
            <v>23943000</v>
          </cell>
        </row>
      </sheetData>
      <sheetData sheetId="6">
        <row r="45">
          <cell r="G45">
            <v>3485000</v>
          </cell>
        </row>
      </sheetData>
      <sheetData sheetId="7">
        <row r="45">
          <cell r="G45">
            <v>27359550</v>
          </cell>
        </row>
      </sheetData>
      <sheetData sheetId="8">
        <row r="45">
          <cell r="G45">
            <v>8197000</v>
          </cell>
        </row>
      </sheetData>
      <sheetData sheetId="9">
        <row r="45">
          <cell r="G45">
            <v>9452000</v>
          </cell>
        </row>
      </sheetData>
      <sheetData sheetId="10">
        <row r="45">
          <cell r="G45">
            <v>6875000</v>
          </cell>
        </row>
      </sheetData>
      <sheetData sheetId="11">
        <row r="45">
          <cell r="G45">
            <v>14134000</v>
          </cell>
        </row>
      </sheetData>
      <sheetData sheetId="12">
        <row r="45">
          <cell r="G45">
            <v>750000</v>
          </cell>
        </row>
      </sheetData>
      <sheetData sheetId="13">
        <row r="45">
          <cell r="G45">
            <v>9477000</v>
          </cell>
        </row>
      </sheetData>
      <sheetData sheetId="14">
        <row r="45">
          <cell r="G45">
            <v>5694000</v>
          </cell>
        </row>
      </sheetData>
      <sheetData sheetId="15">
        <row r="45">
          <cell r="G45">
            <v>2050000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</sheetNames>
    <sheetDataSet>
      <sheetData sheetId="1">
        <row r="45">
          <cell r="G45">
            <v>1096054000</v>
          </cell>
        </row>
      </sheetData>
      <sheetData sheetId="2">
        <row r="45">
          <cell r="G45">
            <v>3070000</v>
          </cell>
        </row>
      </sheetData>
      <sheetData sheetId="3">
        <row r="45">
          <cell r="G45">
            <v>12085000</v>
          </cell>
        </row>
      </sheetData>
      <sheetData sheetId="4">
        <row r="45">
          <cell r="G45">
            <v>3541000</v>
          </cell>
        </row>
      </sheetData>
      <sheetData sheetId="5">
        <row r="45">
          <cell r="G45">
            <v>3063000</v>
          </cell>
        </row>
      </sheetData>
      <sheetData sheetId="6">
        <row r="45">
          <cell r="G45">
            <v>1735000</v>
          </cell>
        </row>
      </sheetData>
      <sheetData sheetId="7">
        <row r="45">
          <cell r="G45">
            <v>1479000</v>
          </cell>
        </row>
      </sheetData>
      <sheetData sheetId="8">
        <row r="45">
          <cell r="G45">
            <v>11001000</v>
          </cell>
        </row>
      </sheetData>
      <sheetData sheetId="9">
        <row r="45">
          <cell r="G45">
            <v>2103000</v>
          </cell>
        </row>
      </sheetData>
      <sheetData sheetId="10">
        <row r="45">
          <cell r="G45">
            <v>22106000</v>
          </cell>
        </row>
      </sheetData>
      <sheetData sheetId="11">
        <row r="45">
          <cell r="G45">
            <v>2235000</v>
          </cell>
        </row>
      </sheetData>
      <sheetData sheetId="12">
        <row r="45">
          <cell r="G45">
            <v>1799000</v>
          </cell>
        </row>
      </sheetData>
      <sheetData sheetId="13">
        <row r="45">
          <cell r="G45">
            <v>14272000</v>
          </cell>
        </row>
      </sheetData>
      <sheetData sheetId="14">
        <row r="45">
          <cell r="G45">
            <v>2505000</v>
          </cell>
        </row>
      </sheetData>
      <sheetData sheetId="15">
        <row r="45">
          <cell r="G45">
            <v>31450000</v>
          </cell>
        </row>
      </sheetData>
      <sheetData sheetId="16">
        <row r="45">
          <cell r="G45">
            <v>1485000</v>
          </cell>
        </row>
      </sheetData>
      <sheetData sheetId="17">
        <row r="45">
          <cell r="G45">
            <v>6128000</v>
          </cell>
        </row>
      </sheetData>
      <sheetData sheetId="18">
        <row r="45">
          <cell r="G45">
            <v>3278000</v>
          </cell>
        </row>
      </sheetData>
      <sheetData sheetId="19">
        <row r="45">
          <cell r="G45">
            <v>2526000</v>
          </cell>
        </row>
      </sheetData>
      <sheetData sheetId="20">
        <row r="45">
          <cell r="G45">
            <v>28874000</v>
          </cell>
        </row>
      </sheetData>
      <sheetData sheetId="21">
        <row r="45">
          <cell r="G45">
            <v>2289000</v>
          </cell>
        </row>
      </sheetData>
      <sheetData sheetId="22">
        <row r="45">
          <cell r="G45">
            <v>7445000</v>
          </cell>
        </row>
      </sheetData>
      <sheetData sheetId="23">
        <row r="45">
          <cell r="G45">
            <v>1485000</v>
          </cell>
        </row>
      </sheetData>
      <sheetData sheetId="24">
        <row r="45">
          <cell r="G45">
            <v>6883000</v>
          </cell>
        </row>
      </sheetData>
      <sheetData sheetId="25">
        <row r="45">
          <cell r="G45">
            <v>11170000</v>
          </cell>
        </row>
      </sheetData>
      <sheetData sheetId="26">
        <row r="45">
          <cell r="G45">
            <v>756000</v>
          </cell>
        </row>
      </sheetData>
      <sheetData sheetId="27">
        <row r="45">
          <cell r="G45">
            <v>4285000</v>
          </cell>
        </row>
      </sheetData>
      <sheetData sheetId="28">
        <row r="45">
          <cell r="G45">
            <v>1298000</v>
          </cell>
        </row>
      </sheetData>
      <sheetData sheetId="29">
        <row r="45">
          <cell r="G45">
            <v>1883000</v>
          </cell>
        </row>
      </sheetData>
      <sheetData sheetId="30">
        <row r="45">
          <cell r="G45">
            <v>3485000</v>
          </cell>
        </row>
      </sheetData>
      <sheetData sheetId="31">
        <row r="45">
          <cell r="G45">
            <v>11191000</v>
          </cell>
        </row>
      </sheetData>
      <sheetData sheetId="32">
        <row r="45">
          <cell r="G45">
            <v>18041000</v>
          </cell>
        </row>
      </sheetData>
      <sheetData sheetId="33">
        <row r="45">
          <cell r="G45">
            <v>17508000</v>
          </cell>
        </row>
      </sheetData>
      <sheetData sheetId="34">
        <row r="45">
          <cell r="G45">
            <v>17642000</v>
          </cell>
        </row>
      </sheetData>
      <sheetData sheetId="35">
        <row r="45">
          <cell r="G45">
            <v>50769000</v>
          </cell>
        </row>
      </sheetData>
      <sheetData sheetId="36">
        <row r="45">
          <cell r="G45">
            <v>8287000</v>
          </cell>
        </row>
      </sheetData>
      <sheetData sheetId="37">
        <row r="45">
          <cell r="G45">
            <v>36168000</v>
          </cell>
        </row>
      </sheetData>
      <sheetData sheetId="38">
        <row r="45">
          <cell r="G45">
            <v>2330000</v>
          </cell>
        </row>
      </sheetData>
      <sheetData sheetId="39">
        <row r="45">
          <cell r="G45">
            <v>3108000</v>
          </cell>
        </row>
      </sheetData>
      <sheetData sheetId="40">
        <row r="45">
          <cell r="G45">
            <v>1735000</v>
          </cell>
        </row>
      </sheetData>
      <sheetData sheetId="41">
        <row r="45">
          <cell r="G45">
            <v>2820000</v>
          </cell>
        </row>
      </sheetData>
      <sheetData sheetId="42">
        <row r="45">
          <cell r="G45">
            <v>4107000</v>
          </cell>
        </row>
      </sheetData>
      <sheetData sheetId="43">
        <row r="45">
          <cell r="G45">
            <v>27259000</v>
          </cell>
        </row>
      </sheetData>
      <sheetData sheetId="44">
        <row r="45">
          <cell r="G45">
            <v>36248000</v>
          </cell>
        </row>
      </sheetData>
      <sheetData sheetId="45">
        <row r="45">
          <cell r="G45">
            <v>5100000</v>
          </cell>
        </row>
      </sheetData>
      <sheetData sheetId="46">
        <row r="45">
          <cell r="G45">
            <v>20068000</v>
          </cell>
        </row>
      </sheetData>
      <sheetData sheetId="47">
        <row r="45">
          <cell r="G45">
            <v>14469000</v>
          </cell>
        </row>
      </sheetData>
      <sheetData sheetId="48">
        <row r="45">
          <cell r="G45">
            <v>55717000</v>
          </cell>
        </row>
      </sheetData>
      <sheetData sheetId="49">
        <row r="45">
          <cell r="G45">
            <v>5243000</v>
          </cell>
        </row>
      </sheetData>
      <sheetData sheetId="50">
        <row r="45">
          <cell r="G45">
            <v>3664000</v>
          </cell>
        </row>
      </sheetData>
      <sheetData sheetId="51">
        <row r="45">
          <cell r="G45">
            <v>16190000</v>
          </cell>
        </row>
      </sheetData>
      <sheetData sheetId="52">
        <row r="45">
          <cell r="G45">
            <v>5485000</v>
          </cell>
        </row>
      </sheetData>
      <sheetData sheetId="53">
        <row r="45">
          <cell r="G45">
            <v>3129000</v>
          </cell>
        </row>
      </sheetData>
      <sheetData sheetId="54">
        <row r="45">
          <cell r="G45">
            <v>3373000</v>
          </cell>
        </row>
      </sheetData>
      <sheetData sheetId="55">
        <row r="45">
          <cell r="G45">
            <v>2571000</v>
          </cell>
        </row>
      </sheetData>
      <sheetData sheetId="56">
        <row r="45">
          <cell r="G45">
            <v>1683000</v>
          </cell>
        </row>
      </sheetData>
      <sheetData sheetId="57">
        <row r="45">
          <cell r="G45">
            <v>3235000</v>
          </cell>
        </row>
      </sheetData>
      <sheetData sheetId="58">
        <row r="45">
          <cell r="G45">
            <v>14081000</v>
          </cell>
        </row>
      </sheetData>
      <sheetData sheetId="59">
        <row r="45">
          <cell r="G45">
            <v>1749000</v>
          </cell>
        </row>
      </sheetData>
      <sheetData sheetId="60">
        <row r="45">
          <cell r="G45">
            <v>18810000</v>
          </cell>
        </row>
      </sheetData>
      <sheetData sheetId="61">
        <row r="45">
          <cell r="G45">
            <v>2842000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</sheetNames>
    <sheetDataSet>
      <sheetData sheetId="1">
        <row r="45">
          <cell r="G45">
            <v>10570000</v>
          </cell>
        </row>
      </sheetData>
      <sheetData sheetId="2">
        <row r="45">
          <cell r="G45">
            <v>17453000</v>
          </cell>
        </row>
      </sheetData>
      <sheetData sheetId="3">
        <row r="45">
          <cell r="G45">
            <v>38791000</v>
          </cell>
        </row>
      </sheetData>
      <sheetData sheetId="4">
        <row r="45">
          <cell r="G45">
            <v>26358000</v>
          </cell>
        </row>
      </sheetData>
      <sheetData sheetId="5">
        <row r="45">
          <cell r="G45">
            <v>7472000</v>
          </cell>
        </row>
      </sheetData>
      <sheetData sheetId="6">
        <row r="45">
          <cell r="G45">
            <v>71895000</v>
          </cell>
        </row>
      </sheetData>
      <sheetData sheetId="7">
        <row r="45">
          <cell r="G45">
            <v>4085000</v>
          </cell>
        </row>
      </sheetData>
      <sheetData sheetId="8">
        <row r="45">
          <cell r="G45">
            <v>10888000</v>
          </cell>
        </row>
      </sheetData>
      <sheetData sheetId="9">
        <row r="45">
          <cell r="G45">
            <v>22204000</v>
          </cell>
        </row>
      </sheetData>
      <sheetData sheetId="10">
        <row r="45">
          <cell r="G45">
            <v>15575000</v>
          </cell>
        </row>
      </sheetData>
      <sheetData sheetId="11">
        <row r="45">
          <cell r="G45">
            <v>179103000</v>
          </cell>
        </row>
      </sheetData>
      <sheetData sheetId="12">
        <row r="45">
          <cell r="G45">
            <v>18340000</v>
          </cell>
        </row>
      </sheetData>
      <sheetData sheetId="13">
        <row r="45">
          <cell r="G45">
            <v>9529000</v>
          </cell>
        </row>
      </sheetData>
      <sheetData sheetId="14">
        <row r="45">
          <cell r="G45">
            <v>5466000</v>
          </cell>
        </row>
      </sheetData>
      <sheetData sheetId="15">
        <row r="45">
          <cell r="G45">
            <v>239657000</v>
          </cell>
        </row>
      </sheetData>
      <sheetData sheetId="16">
        <row r="45">
          <cell r="G45">
            <v>11888000</v>
          </cell>
        </row>
      </sheetData>
      <sheetData sheetId="17">
        <row r="45">
          <cell r="G45">
            <v>149210000</v>
          </cell>
        </row>
      </sheetData>
      <sheetData sheetId="18">
        <row r="45">
          <cell r="G45">
            <v>2485000</v>
          </cell>
        </row>
      </sheetData>
      <sheetData sheetId="19">
        <row r="45">
          <cell r="G45">
            <v>20498000</v>
          </cell>
        </row>
      </sheetData>
      <sheetData sheetId="20">
        <row r="45">
          <cell r="G45">
            <v>13976000</v>
          </cell>
        </row>
      </sheetData>
      <sheetData sheetId="21">
        <row r="45">
          <cell r="G45">
            <v>3485000</v>
          </cell>
        </row>
      </sheetData>
      <sheetData sheetId="22">
        <row r="45">
          <cell r="G45">
            <v>10764000</v>
          </cell>
        </row>
      </sheetData>
      <sheetData sheetId="23">
        <row r="45">
          <cell r="G45">
            <v>81734000</v>
          </cell>
        </row>
      </sheetData>
      <sheetData sheetId="24">
        <row r="45">
          <cell r="G45">
            <v>1986000</v>
          </cell>
        </row>
      </sheetData>
      <sheetData sheetId="25">
        <row r="45">
          <cell r="G45">
            <v>3373000</v>
          </cell>
        </row>
      </sheetData>
      <sheetData sheetId="26">
        <row r="45">
          <cell r="G45">
            <v>16451000</v>
          </cell>
        </row>
      </sheetData>
      <sheetData sheetId="27">
        <row r="45">
          <cell r="G45">
            <v>18659000</v>
          </cell>
        </row>
      </sheetData>
      <sheetData sheetId="28">
        <row r="45">
          <cell r="G45">
            <v>20035000</v>
          </cell>
        </row>
      </sheetData>
      <sheetData sheetId="29">
        <row r="45">
          <cell r="G45">
            <v>27503000</v>
          </cell>
        </row>
      </sheetData>
      <sheetData sheetId="30">
        <row r="45">
          <cell r="G45">
            <v>132486000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1">
        <row r="45">
          <cell r="G45">
            <v>44714000</v>
          </cell>
        </row>
      </sheetData>
      <sheetData sheetId="2">
        <row r="45">
          <cell r="G45">
            <v>6625000</v>
          </cell>
        </row>
      </sheetData>
      <sheetData sheetId="3">
        <row r="45">
          <cell r="G45">
            <v>13465000</v>
          </cell>
        </row>
      </sheetData>
      <sheetData sheetId="4">
        <row r="45">
          <cell r="G45">
            <v>1568000</v>
          </cell>
        </row>
      </sheetData>
      <sheetData sheetId="5">
        <row r="45">
          <cell r="G45">
            <v>20036000</v>
          </cell>
        </row>
      </sheetData>
      <sheetData sheetId="6">
        <row r="45">
          <cell r="G45">
            <v>1735000</v>
          </cell>
        </row>
      </sheetData>
      <sheetData sheetId="7">
        <row r="45">
          <cell r="G45">
            <v>4083000</v>
          </cell>
        </row>
      </sheetData>
      <sheetData sheetId="8">
        <row r="45">
          <cell r="G45">
            <v>2385000</v>
          </cell>
        </row>
      </sheetData>
      <sheetData sheetId="9">
        <row r="45">
          <cell r="G45">
            <v>4844000</v>
          </cell>
        </row>
      </sheetData>
      <sheetData sheetId="10">
        <row r="45">
          <cell r="G45">
            <v>5542000</v>
          </cell>
        </row>
      </sheetData>
      <sheetData sheetId="11">
        <row r="45">
          <cell r="G45">
            <v>10262000</v>
          </cell>
        </row>
      </sheetData>
      <sheetData sheetId="12">
        <row r="45">
          <cell r="G45">
            <v>1735000</v>
          </cell>
        </row>
      </sheetData>
      <sheetData sheetId="13">
        <row r="45">
          <cell r="G45">
            <v>31736000</v>
          </cell>
        </row>
      </sheetData>
      <sheetData sheetId="14">
        <row r="45">
          <cell r="G45">
            <v>60882000</v>
          </cell>
        </row>
      </sheetData>
      <sheetData sheetId="15">
        <row r="45">
          <cell r="G45">
            <v>1770000</v>
          </cell>
        </row>
      </sheetData>
      <sheetData sheetId="16">
        <row r="45">
          <cell r="G45">
            <v>10573000</v>
          </cell>
        </row>
      </sheetData>
      <sheetData sheetId="17">
        <row r="45">
          <cell r="G45">
            <v>314985001</v>
          </cell>
        </row>
      </sheetData>
      <sheetData sheetId="18">
        <row r="45">
          <cell r="G45">
            <v>10559000</v>
          </cell>
        </row>
      </sheetData>
      <sheetData sheetId="19">
        <row r="45">
          <cell r="G45">
            <v>59492000</v>
          </cell>
        </row>
      </sheetData>
      <sheetData sheetId="20">
        <row r="45">
          <cell r="G45">
            <v>86567000</v>
          </cell>
        </row>
      </sheetData>
      <sheetData sheetId="21">
        <row r="45">
          <cell r="G45">
            <v>1485000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1">
        <row r="45">
          <cell r="G45">
            <v>15464000</v>
          </cell>
        </row>
      </sheetData>
      <sheetData sheetId="2">
        <row r="45">
          <cell r="G45">
            <v>19262000</v>
          </cell>
        </row>
      </sheetData>
      <sheetData sheetId="3">
        <row r="45">
          <cell r="G45">
            <v>26100000</v>
          </cell>
        </row>
      </sheetData>
      <sheetData sheetId="4">
        <row r="45">
          <cell r="G45">
            <v>1526000</v>
          </cell>
        </row>
      </sheetData>
      <sheetData sheetId="5">
        <row r="45">
          <cell r="G45">
            <v>1600000</v>
          </cell>
        </row>
      </sheetData>
      <sheetData sheetId="6">
        <row r="45">
          <cell r="G45">
            <v>21730000</v>
          </cell>
        </row>
      </sheetData>
      <sheetData sheetId="7">
        <row r="45">
          <cell r="G45">
            <v>1600000</v>
          </cell>
        </row>
      </sheetData>
      <sheetData sheetId="8">
        <row r="45">
          <cell r="G45">
            <v>1600000</v>
          </cell>
        </row>
      </sheetData>
      <sheetData sheetId="9">
        <row r="45">
          <cell r="G45">
            <v>3600000</v>
          </cell>
        </row>
      </sheetData>
      <sheetData sheetId="10">
        <row r="45">
          <cell r="G45">
            <v>3600000</v>
          </cell>
        </row>
      </sheetData>
      <sheetData sheetId="11">
        <row r="45">
          <cell r="G45">
            <v>1602000</v>
          </cell>
        </row>
      </sheetData>
      <sheetData sheetId="12">
        <row r="45">
          <cell r="G45">
            <v>3612000</v>
          </cell>
        </row>
      </sheetData>
      <sheetData sheetId="13">
        <row r="45">
          <cell r="G45">
            <v>2972000</v>
          </cell>
        </row>
      </sheetData>
      <sheetData sheetId="14">
        <row r="45">
          <cell r="G45">
            <v>2308000</v>
          </cell>
        </row>
      </sheetData>
      <sheetData sheetId="15">
        <row r="45">
          <cell r="G45">
            <v>2050000</v>
          </cell>
        </row>
      </sheetData>
      <sheetData sheetId="16">
        <row r="45">
          <cell r="G45">
            <v>2898000</v>
          </cell>
        </row>
      </sheetData>
      <sheetData sheetId="17">
        <row r="45">
          <cell r="G45">
            <v>2121000</v>
          </cell>
        </row>
      </sheetData>
      <sheetData sheetId="18">
        <row r="45">
          <cell r="G45">
            <v>2129000</v>
          </cell>
        </row>
      </sheetData>
      <sheetData sheetId="19">
        <row r="45">
          <cell r="G45">
            <v>2812000</v>
          </cell>
        </row>
      </sheetData>
      <sheetData sheetId="20">
        <row r="45">
          <cell r="G45">
            <v>2050000</v>
          </cell>
        </row>
      </sheetData>
      <sheetData sheetId="21">
        <row r="45">
          <cell r="G45">
            <v>1850000</v>
          </cell>
        </row>
      </sheetData>
      <sheetData sheetId="22">
        <row r="45">
          <cell r="G45">
            <v>2300000</v>
          </cell>
        </row>
      </sheetData>
      <sheetData sheetId="23">
        <row r="45">
          <cell r="G45">
            <v>5033000</v>
          </cell>
        </row>
      </sheetData>
      <sheetData sheetId="24">
        <row r="45">
          <cell r="G45">
            <v>1600000</v>
          </cell>
        </row>
      </sheetData>
      <sheetData sheetId="25">
        <row r="45">
          <cell r="G45">
            <v>5852000</v>
          </cell>
        </row>
      </sheetData>
      <sheetData sheetId="26">
        <row r="45">
          <cell r="G45">
            <v>1850000</v>
          </cell>
        </row>
      </sheetData>
      <sheetData sheetId="27">
        <row r="45">
          <cell r="G45">
            <v>1632000</v>
          </cell>
        </row>
      </sheetData>
      <sheetData sheetId="28">
        <row r="45">
          <cell r="G45">
            <v>7738000</v>
          </cell>
        </row>
      </sheetData>
      <sheetData sheetId="29">
        <row r="45">
          <cell r="G45">
            <v>4286000</v>
          </cell>
        </row>
      </sheetData>
      <sheetData sheetId="30">
        <row r="45">
          <cell r="G45">
            <v>2871000</v>
          </cell>
        </row>
      </sheetData>
      <sheetData sheetId="31">
        <row r="45">
          <cell r="G45">
            <v>9099000</v>
          </cell>
        </row>
      </sheetData>
      <sheetData sheetId="32">
        <row r="45">
          <cell r="G45">
            <v>19900000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</sheetNames>
    <sheetDataSet>
      <sheetData sheetId="1">
        <row r="45">
          <cell r="G45">
            <v>8590000</v>
          </cell>
        </row>
      </sheetData>
      <sheetData sheetId="2">
        <row r="45">
          <cell r="G45">
            <v>12462000</v>
          </cell>
        </row>
      </sheetData>
      <sheetData sheetId="3">
        <row r="45">
          <cell r="G45">
            <v>163357000</v>
          </cell>
        </row>
      </sheetData>
      <sheetData sheetId="4">
        <row r="45">
          <cell r="G45">
            <v>3485000</v>
          </cell>
        </row>
      </sheetData>
      <sheetData sheetId="5">
        <row r="45">
          <cell r="G45">
            <v>7570000</v>
          </cell>
        </row>
      </sheetData>
      <sheetData sheetId="6">
        <row r="45">
          <cell r="G45">
            <v>1083000</v>
          </cell>
        </row>
      </sheetData>
      <sheetData sheetId="7">
        <row r="45">
          <cell r="G45">
            <v>1735000</v>
          </cell>
        </row>
      </sheetData>
      <sheetData sheetId="8">
        <row r="45">
          <cell r="G45">
            <v>1735000</v>
          </cell>
        </row>
      </sheetData>
      <sheetData sheetId="9">
        <row r="45">
          <cell r="G45">
            <v>1735000</v>
          </cell>
        </row>
      </sheetData>
      <sheetData sheetId="10">
        <row r="45">
          <cell r="G45">
            <v>1735000</v>
          </cell>
        </row>
      </sheetData>
      <sheetData sheetId="11">
        <row r="45">
          <cell r="G45">
            <v>4213000</v>
          </cell>
        </row>
      </sheetData>
      <sheetData sheetId="12">
        <row r="45">
          <cell r="G45">
            <v>35931000</v>
          </cell>
        </row>
      </sheetData>
      <sheetData sheetId="13">
        <row r="45">
          <cell r="G45">
            <v>1250000</v>
          </cell>
        </row>
      </sheetData>
      <sheetData sheetId="14">
        <row r="45">
          <cell r="G45">
            <v>11485000</v>
          </cell>
        </row>
      </sheetData>
      <sheetData sheetId="15">
        <row r="45">
          <cell r="G45">
            <v>1250000</v>
          </cell>
        </row>
      </sheetData>
      <sheetData sheetId="16">
        <row r="45">
          <cell r="G45">
            <v>3185000</v>
          </cell>
        </row>
      </sheetData>
      <sheetData sheetId="17">
        <row r="45">
          <cell r="G45">
            <v>1735000</v>
          </cell>
        </row>
      </sheetData>
      <sheetData sheetId="18">
        <row r="45">
          <cell r="G45">
            <v>3662000</v>
          </cell>
        </row>
      </sheetData>
      <sheetData sheetId="19">
        <row r="45">
          <cell r="G45">
            <v>26659000</v>
          </cell>
        </row>
      </sheetData>
      <sheetData sheetId="20">
        <row r="45">
          <cell r="G45">
            <v>1485000</v>
          </cell>
        </row>
      </sheetData>
      <sheetData sheetId="21">
        <row r="45">
          <cell r="G45">
            <v>2150000</v>
          </cell>
        </row>
      </sheetData>
      <sheetData sheetId="22">
        <row r="45">
          <cell r="G45">
            <v>9700000</v>
          </cell>
        </row>
      </sheetData>
      <sheetData sheetId="23">
        <row r="45">
          <cell r="G45">
            <v>4285000</v>
          </cell>
        </row>
      </sheetData>
      <sheetData sheetId="24">
        <row r="45">
          <cell r="G45">
            <v>2050000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75" zoomScaleNormal="75" zoomScalePageLayoutView="0" workbookViewId="0" topLeftCell="A1">
      <selection activeCell="B2" sqref="B2:F2"/>
    </sheetView>
  </sheetViews>
  <sheetFormatPr defaultColWidth="9.140625" defaultRowHeight="12.75"/>
  <cols>
    <col min="1" max="1" width="18.421875" style="0" customWidth="1"/>
    <col min="2" max="3" width="9.28125" style="0" bestFit="1" customWidth="1"/>
    <col min="4" max="4" width="7.57421875" style="0" customWidth="1"/>
    <col min="5" max="5" width="9.28125" style="0" bestFit="1" customWidth="1"/>
    <col min="6" max="6" width="8.28125" style="0" bestFit="1" customWidth="1"/>
    <col min="8" max="8" width="8.8515625" style="0" bestFit="1" customWidth="1"/>
    <col min="9" max="9" width="7.140625" style="0" customWidth="1"/>
    <col min="10" max="10" width="9.28125" style="0" customWidth="1"/>
    <col min="11" max="11" width="7.28125" style="0" bestFit="1" customWidth="1"/>
    <col min="13" max="13" width="8.8515625" style="0" bestFit="1" customWidth="1"/>
    <col min="14" max="14" width="7.28125" style="0" bestFit="1" customWidth="1"/>
    <col min="15" max="15" width="9.28125" style="0" bestFit="1" customWidth="1"/>
    <col min="16" max="16" width="7.28125" style="0" bestFit="1" customWidth="1"/>
  </cols>
  <sheetData>
    <row r="1" ht="25.5" customHeight="1">
      <c r="A1" t="s">
        <v>0</v>
      </c>
    </row>
    <row r="2" spans="1:16" ht="21" customHeight="1">
      <c r="A2" t="s">
        <v>14</v>
      </c>
      <c r="B2" s="145" t="s">
        <v>7</v>
      </c>
      <c r="C2" s="146"/>
      <c r="D2" s="146"/>
      <c r="E2" s="146"/>
      <c r="F2" s="147"/>
      <c r="G2" s="145" t="s">
        <v>15</v>
      </c>
      <c r="H2" s="146"/>
      <c r="I2" s="146"/>
      <c r="J2" s="146"/>
      <c r="K2" s="147"/>
      <c r="L2" s="145" t="s">
        <v>16</v>
      </c>
      <c r="M2" s="146"/>
      <c r="N2" s="146"/>
      <c r="O2" s="146"/>
      <c r="P2" s="147"/>
    </row>
    <row r="3" spans="2:16" ht="25.5">
      <c r="B3" s="1" t="s">
        <v>17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</row>
    <row r="4" spans="1:17" ht="12.75">
      <c r="A4" t="s">
        <v>1</v>
      </c>
      <c r="B4" s="3">
        <v>0.1</v>
      </c>
      <c r="C4" s="3">
        <v>0.32</v>
      </c>
      <c r="D4" s="3">
        <v>0.128</v>
      </c>
      <c r="E4" s="3">
        <v>0.128</v>
      </c>
      <c r="F4" s="2">
        <v>0.41</v>
      </c>
      <c r="G4" s="2">
        <v>0.06</v>
      </c>
      <c r="H4" s="4">
        <v>0.06</v>
      </c>
      <c r="I4" s="4">
        <v>0.06</v>
      </c>
      <c r="J4" s="4">
        <v>0.06</v>
      </c>
      <c r="K4" s="4">
        <v>0.05</v>
      </c>
      <c r="L4" s="2">
        <v>0.05</v>
      </c>
      <c r="M4" s="2">
        <v>0.06</v>
      </c>
      <c r="N4" s="2">
        <v>0.06</v>
      </c>
      <c r="O4" s="2">
        <v>0.06</v>
      </c>
      <c r="P4" s="2">
        <v>0.05</v>
      </c>
      <c r="Q4" t="s">
        <v>18</v>
      </c>
    </row>
    <row r="5" spans="1:17" ht="12.75">
      <c r="A5" t="s">
        <v>2</v>
      </c>
      <c r="B5" s="8">
        <v>0.095</v>
      </c>
      <c r="C5" s="8">
        <v>0.333</v>
      </c>
      <c r="D5" s="8">
        <v>0.127</v>
      </c>
      <c r="E5" s="8">
        <v>0.097</v>
      </c>
      <c r="F5" s="5">
        <v>0.12</v>
      </c>
      <c r="G5" s="5">
        <v>0.07</v>
      </c>
      <c r="H5" s="5">
        <v>0.22</v>
      </c>
      <c r="I5" s="5">
        <v>0.15</v>
      </c>
      <c r="J5" s="5">
        <v>0.07</v>
      </c>
      <c r="K5" s="5">
        <v>0.25</v>
      </c>
      <c r="L5" s="5">
        <v>0.07</v>
      </c>
      <c r="M5" s="5">
        <v>0.22</v>
      </c>
      <c r="N5" s="5">
        <v>0.13</v>
      </c>
      <c r="O5" s="5">
        <v>0.07</v>
      </c>
      <c r="P5" s="5">
        <v>0.22</v>
      </c>
      <c r="Q5" t="s">
        <v>19</v>
      </c>
    </row>
    <row r="6" spans="1:17" ht="12.75">
      <c r="A6" t="s">
        <v>3</v>
      </c>
      <c r="B6" s="5">
        <v>0</v>
      </c>
      <c r="C6" s="8">
        <v>0.3</v>
      </c>
      <c r="D6" s="8">
        <v>0.099</v>
      </c>
      <c r="E6" s="5"/>
      <c r="F6" s="5" t="s">
        <v>12</v>
      </c>
      <c r="G6" s="8">
        <v>0.098</v>
      </c>
      <c r="H6" s="6">
        <v>0.16</v>
      </c>
      <c r="I6" s="6">
        <v>0.1</v>
      </c>
      <c r="J6" s="5"/>
      <c r="K6" s="5">
        <v>0.1</v>
      </c>
      <c r="L6" s="8">
        <v>0.207</v>
      </c>
      <c r="M6" s="5">
        <v>0.12</v>
      </c>
      <c r="N6" s="8">
        <v>0.099</v>
      </c>
      <c r="O6" s="5"/>
      <c r="P6" s="5">
        <v>0.1</v>
      </c>
      <c r="Q6" t="s">
        <v>19</v>
      </c>
    </row>
    <row r="7" spans="1:17" ht="12.75">
      <c r="A7" t="s">
        <v>4</v>
      </c>
      <c r="B7" s="5">
        <v>0.13</v>
      </c>
      <c r="C7" s="8">
        <v>0.34</v>
      </c>
      <c r="D7" s="5">
        <v>0.13</v>
      </c>
      <c r="E7" s="5">
        <v>0.13</v>
      </c>
      <c r="F7" s="5">
        <v>0.17</v>
      </c>
      <c r="G7" s="8">
        <v>0.1</v>
      </c>
      <c r="H7" s="5">
        <v>0.1</v>
      </c>
      <c r="I7" s="8">
        <v>0.1</v>
      </c>
      <c r="J7" s="8">
        <v>0.099</v>
      </c>
      <c r="K7" s="8">
        <v>0.1</v>
      </c>
      <c r="L7" s="8">
        <v>0.099</v>
      </c>
      <c r="M7" s="8">
        <v>0.099</v>
      </c>
      <c r="N7" s="8">
        <v>0.1</v>
      </c>
      <c r="O7" s="8">
        <v>0.099</v>
      </c>
      <c r="P7" s="8">
        <v>0.099</v>
      </c>
      <c r="Q7" t="s">
        <v>19</v>
      </c>
    </row>
    <row r="8" spans="1:17" ht="12.75">
      <c r="A8" t="s">
        <v>5</v>
      </c>
      <c r="B8" s="5" t="s">
        <v>13</v>
      </c>
      <c r="C8" s="5">
        <v>0.3</v>
      </c>
      <c r="D8" s="8">
        <v>0.093</v>
      </c>
      <c r="E8" s="8">
        <v>0.158</v>
      </c>
      <c r="F8" s="5">
        <v>0.15</v>
      </c>
      <c r="G8" s="5">
        <v>0.1</v>
      </c>
      <c r="H8" s="5">
        <v>0.2</v>
      </c>
      <c r="I8" s="5">
        <v>0.15</v>
      </c>
      <c r="J8" s="5">
        <v>0.15</v>
      </c>
      <c r="K8" s="5">
        <v>0.15</v>
      </c>
      <c r="L8" s="5">
        <v>0.1</v>
      </c>
      <c r="M8" s="5">
        <v>0.2</v>
      </c>
      <c r="N8" s="5">
        <v>0.15</v>
      </c>
      <c r="O8" s="5">
        <v>0.15</v>
      </c>
      <c r="P8" s="5">
        <v>0.15</v>
      </c>
      <c r="Q8" t="s">
        <v>19</v>
      </c>
    </row>
    <row r="9" spans="1:17" ht="12.75">
      <c r="A9" t="s">
        <v>6</v>
      </c>
      <c r="B9" s="7">
        <v>0.1</v>
      </c>
      <c r="C9" s="7">
        <v>0.2</v>
      </c>
      <c r="D9" s="7">
        <v>0.11</v>
      </c>
      <c r="E9" s="7">
        <v>0.09</v>
      </c>
      <c r="F9" s="7">
        <v>0.1</v>
      </c>
      <c r="G9" s="7">
        <v>0.1</v>
      </c>
      <c r="H9" s="7">
        <v>0.2</v>
      </c>
      <c r="I9" s="7">
        <v>0.11</v>
      </c>
      <c r="J9" s="7">
        <v>0.09</v>
      </c>
      <c r="K9" s="7">
        <v>0.1</v>
      </c>
      <c r="L9" s="7">
        <v>0.1</v>
      </c>
      <c r="M9" s="7">
        <v>0.2</v>
      </c>
      <c r="N9" s="7">
        <v>0.1</v>
      </c>
      <c r="O9" s="7">
        <v>0.09</v>
      </c>
      <c r="P9" s="7">
        <v>0.1</v>
      </c>
      <c r="Q9" t="s">
        <v>19</v>
      </c>
    </row>
  </sheetData>
  <sheetProtection password="F954" sheet="1" objects="1" scenarios="1"/>
  <mergeCells count="3">
    <mergeCell ref="B2:F2"/>
    <mergeCell ref="G2:K2"/>
    <mergeCell ref="L2:P2"/>
  </mergeCells>
  <printOptions horizontalCentered="1"/>
  <pageMargins left="0" right="0" top="0.984251968503937" bottom="0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446"/>
  <sheetViews>
    <sheetView showGridLines="0" tabSelected="1" zoomScale="80" zoomScaleNormal="80" zoomScaleSheetLayoutView="80" zoomScalePageLayoutView="0" workbookViewId="0" topLeftCell="A398">
      <selection activeCell="F446" sqref="F445:G446"/>
    </sheetView>
  </sheetViews>
  <sheetFormatPr defaultColWidth="9.140625" defaultRowHeight="12.75"/>
  <cols>
    <col min="1" max="1" width="5.00390625" style="9" customWidth="1"/>
    <col min="2" max="2" width="36.140625" style="11" customWidth="1"/>
    <col min="3" max="3" width="9.421875" style="11" customWidth="1"/>
    <col min="4" max="5" width="10.7109375" style="11" customWidth="1"/>
    <col min="6" max="6" width="14.421875" style="11" customWidth="1"/>
    <col min="7" max="7" width="13.7109375" style="11" customWidth="1"/>
    <col min="8" max="8" width="10.7109375" style="11" customWidth="1"/>
    <col min="9" max="11" width="10.7109375" style="12" hidden="1" customWidth="1"/>
    <col min="12" max="13" width="10.7109375" style="9" hidden="1" customWidth="1"/>
    <col min="14" max="18" width="10.7109375" style="9" customWidth="1"/>
    <col min="19" max="23" width="13.7109375" style="9" hidden="1" customWidth="1"/>
    <col min="24" max="24" width="4.57421875" style="0" hidden="1" customWidth="1"/>
    <col min="25" max="25" width="15.57421875" style="9" hidden="1" customWidth="1"/>
    <col min="26" max="26" width="16.00390625" style="0" customWidth="1"/>
    <col min="198" max="16384" width="9.140625" style="9" customWidth="1"/>
  </cols>
  <sheetData>
    <row r="1" ht="12.75">
      <c r="B1" s="10"/>
    </row>
    <row r="2" ht="15.75">
      <c r="A2" s="114" t="s">
        <v>683</v>
      </c>
    </row>
    <row r="3" spans="1:25" ht="13.5" customHeight="1">
      <c r="A3" s="148" t="s">
        <v>678</v>
      </c>
      <c r="B3" s="149"/>
      <c r="C3" s="154" t="s">
        <v>20</v>
      </c>
      <c r="D3" s="164" t="s">
        <v>679</v>
      </c>
      <c r="E3" s="165"/>
      <c r="F3" s="165"/>
      <c r="G3" s="165"/>
      <c r="H3" s="166"/>
      <c r="I3" s="164" t="s">
        <v>679</v>
      </c>
      <c r="J3" s="165"/>
      <c r="K3" s="165"/>
      <c r="L3" s="165"/>
      <c r="M3" s="166"/>
      <c r="N3" s="164" t="s">
        <v>680</v>
      </c>
      <c r="O3" s="165"/>
      <c r="P3" s="165"/>
      <c r="Q3" s="165"/>
      <c r="R3" s="166"/>
      <c r="S3" s="164" t="s">
        <v>593</v>
      </c>
      <c r="T3" s="165"/>
      <c r="U3" s="165"/>
      <c r="V3" s="165"/>
      <c r="W3" s="166"/>
      <c r="X3" s="90"/>
      <c r="Y3" s="157" t="s">
        <v>618</v>
      </c>
    </row>
    <row r="4" spans="1:25" ht="12.75" customHeight="1">
      <c r="A4" s="150"/>
      <c r="B4" s="151"/>
      <c r="C4" s="155"/>
      <c r="D4" s="167" t="s">
        <v>574</v>
      </c>
      <c r="E4" s="168"/>
      <c r="F4" s="168"/>
      <c r="G4" s="160" t="s">
        <v>596</v>
      </c>
      <c r="H4" s="162" t="s">
        <v>571</v>
      </c>
      <c r="I4" s="167" t="s">
        <v>574</v>
      </c>
      <c r="J4" s="168"/>
      <c r="K4" s="168"/>
      <c r="L4" s="160" t="s">
        <v>596</v>
      </c>
      <c r="M4" s="162" t="s">
        <v>571</v>
      </c>
      <c r="N4" s="167" t="s">
        <v>574</v>
      </c>
      <c r="O4" s="168"/>
      <c r="P4" s="168"/>
      <c r="Q4" s="160" t="s">
        <v>597</v>
      </c>
      <c r="R4" s="162" t="s">
        <v>571</v>
      </c>
      <c r="S4" s="167" t="s">
        <v>574</v>
      </c>
      <c r="T4" s="168"/>
      <c r="U4" s="168"/>
      <c r="V4" s="160" t="s">
        <v>597</v>
      </c>
      <c r="W4" s="162" t="s">
        <v>571</v>
      </c>
      <c r="X4" s="88"/>
      <c r="Y4" s="158"/>
    </row>
    <row r="5" spans="1:25" ht="30" customHeight="1">
      <c r="A5" s="152"/>
      <c r="B5" s="153"/>
      <c r="C5" s="156"/>
      <c r="D5" s="20" t="s">
        <v>17</v>
      </c>
      <c r="E5" s="21" t="s">
        <v>569</v>
      </c>
      <c r="F5" s="21" t="s">
        <v>570</v>
      </c>
      <c r="G5" s="161"/>
      <c r="H5" s="163"/>
      <c r="I5" s="20" t="s">
        <v>17</v>
      </c>
      <c r="J5" s="21" t="s">
        <v>569</v>
      </c>
      <c r="K5" s="21" t="s">
        <v>570</v>
      </c>
      <c r="L5" s="161"/>
      <c r="M5" s="163"/>
      <c r="N5" s="20" t="s">
        <v>17</v>
      </c>
      <c r="O5" s="21" t="s">
        <v>569</v>
      </c>
      <c r="P5" s="21" t="s">
        <v>570</v>
      </c>
      <c r="Q5" s="161"/>
      <c r="R5" s="163"/>
      <c r="S5" s="20" t="s">
        <v>17</v>
      </c>
      <c r="T5" s="21" t="s">
        <v>569</v>
      </c>
      <c r="U5" s="21" t="s">
        <v>570</v>
      </c>
      <c r="V5" s="161"/>
      <c r="W5" s="163"/>
      <c r="X5" s="88"/>
      <c r="Y5" s="159"/>
    </row>
    <row r="6" spans="1:197" s="27" customFormat="1" ht="15.75" customHeight="1">
      <c r="A6" s="24"/>
      <c r="B6" s="25"/>
      <c r="C6" s="26"/>
      <c r="D6" s="26"/>
      <c r="E6" s="26"/>
      <c r="F6" s="26"/>
      <c r="G6" s="26"/>
      <c r="H6" s="26"/>
      <c r="I6" s="63"/>
      <c r="J6" s="48"/>
      <c r="K6" s="48"/>
      <c r="L6" s="48"/>
      <c r="M6" s="48"/>
      <c r="N6" s="107"/>
      <c r="O6" s="110"/>
      <c r="P6" s="63"/>
      <c r="Q6" s="48"/>
      <c r="R6" s="110"/>
      <c r="S6" s="63"/>
      <c r="T6" s="48"/>
      <c r="U6" s="48"/>
      <c r="V6" s="48"/>
      <c r="W6" s="48"/>
      <c r="X6" s="86"/>
      <c r="Y6" s="87" t="s">
        <v>22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</row>
    <row r="7" spans="1:197" s="31" customFormat="1" ht="16.5" customHeight="1">
      <c r="A7" s="28"/>
      <c r="B7" s="29" t="s">
        <v>21</v>
      </c>
      <c r="C7" s="30"/>
      <c r="D7" s="30"/>
      <c r="E7" s="30"/>
      <c r="F7" s="30"/>
      <c r="G7" s="30"/>
      <c r="H7" s="30"/>
      <c r="I7" s="50"/>
      <c r="J7" s="49" t="s">
        <v>22</v>
      </c>
      <c r="K7" s="49"/>
      <c r="L7" s="49"/>
      <c r="M7" s="50" t="s">
        <v>22</v>
      </c>
      <c r="N7" s="108"/>
      <c r="O7" s="50"/>
      <c r="P7" s="50"/>
      <c r="Q7" s="49"/>
      <c r="R7" s="112"/>
      <c r="S7" s="50"/>
      <c r="T7" s="49" t="s">
        <v>22</v>
      </c>
      <c r="U7" s="49"/>
      <c r="V7" s="49"/>
      <c r="W7" s="50" t="s">
        <v>22</v>
      </c>
      <c r="Y7" s="50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</row>
    <row r="8" spans="1:197" s="31" customFormat="1" ht="16.5" customHeight="1">
      <c r="A8" s="28"/>
      <c r="B8" s="29"/>
      <c r="C8" s="30"/>
      <c r="D8" s="30"/>
      <c r="E8" s="30"/>
      <c r="F8" s="30"/>
      <c r="G8" s="30"/>
      <c r="H8" s="30"/>
      <c r="I8" s="64"/>
      <c r="J8" s="51"/>
      <c r="K8" s="51"/>
      <c r="L8" s="51"/>
      <c r="M8" s="50"/>
      <c r="N8" s="108"/>
      <c r="O8" s="50"/>
      <c r="P8" s="50"/>
      <c r="Q8" s="51"/>
      <c r="R8" s="112"/>
      <c r="S8" s="64"/>
      <c r="T8" s="51"/>
      <c r="U8" s="51"/>
      <c r="V8" s="51"/>
      <c r="W8" s="50"/>
      <c r="Y8" s="50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26" ht="12.75" customHeight="1">
      <c r="A9" s="32" t="s">
        <v>23</v>
      </c>
      <c r="B9" s="33" t="s">
        <v>24</v>
      </c>
      <c r="C9" s="34" t="s">
        <v>617</v>
      </c>
      <c r="D9" s="104">
        <f>'[30]NMA'!$I$13</f>
        <v>1260481</v>
      </c>
      <c r="E9" s="104">
        <f>'[30]NMA'!$I$14</f>
        <v>641278171</v>
      </c>
      <c r="F9" s="104">
        <f>H9-SUM(D9:E9,G9)</f>
        <v>74337955</v>
      </c>
      <c r="G9" s="104">
        <f>'[2]NMA'!$G$45</f>
        <v>299576101</v>
      </c>
      <c r="H9" s="104">
        <f>'[30]NMA'!$I$12</f>
        <v>1016452708</v>
      </c>
      <c r="I9" s="83">
        <v>759862.962</v>
      </c>
      <c r="J9" s="82">
        <v>513150.547</v>
      </c>
      <c r="K9" s="82">
        <f>M9-(I9+J9+L9)</f>
        <v>128983.69099999988</v>
      </c>
      <c r="L9" s="82">
        <v>118802</v>
      </c>
      <c r="M9" s="82">
        <v>1520799.2</v>
      </c>
      <c r="N9" s="83">
        <f>'[29]NMA'!$M$13/1000</f>
        <v>-21677.146</v>
      </c>
      <c r="O9" s="83">
        <f>'[29]NMA'!$M$14/1000+O8</f>
        <v>433929.979</v>
      </c>
      <c r="P9" s="82">
        <f>R9-SUM(N9:O9,Q9)</f>
        <v>-422862.4650000001</v>
      </c>
      <c r="Q9" s="82">
        <f>'[26]EC000'!$I$39/1000</f>
        <v>837861</v>
      </c>
      <c r="R9" s="82">
        <f>'[29]NMA'!$M$12/1000</f>
        <v>827251.368</v>
      </c>
      <c r="S9" s="82">
        <v>720492</v>
      </c>
      <c r="T9" s="82">
        <v>448055</v>
      </c>
      <c r="U9" s="82">
        <f>W9-(S9+T9+V9)</f>
        <v>-147691</v>
      </c>
      <c r="V9" s="82">
        <v>420072</v>
      </c>
      <c r="W9" s="82">
        <v>1440928</v>
      </c>
      <c r="X9" s="88"/>
      <c r="Y9" s="113">
        <f>IF($R9=0,0,$H9/$R9-1)</f>
        <v>1227.7108215455983</v>
      </c>
      <c r="Z9" s="140"/>
    </row>
    <row r="10" spans="1:26" ht="12.75" customHeight="1">
      <c r="A10" s="32"/>
      <c r="B10" s="33"/>
      <c r="C10" s="34"/>
      <c r="D10" s="104"/>
      <c r="E10" s="34"/>
      <c r="F10" s="104"/>
      <c r="G10" s="82"/>
      <c r="H10" s="34"/>
      <c r="I10" s="8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8"/>
      <c r="Y10" s="68"/>
      <c r="Z10" s="140"/>
    </row>
    <row r="11" spans="1:25" ht="16.5" customHeight="1">
      <c r="A11" s="32"/>
      <c r="B11" s="35" t="s">
        <v>527</v>
      </c>
      <c r="C11" s="34"/>
      <c r="D11" s="34"/>
      <c r="E11" s="34"/>
      <c r="F11" s="104"/>
      <c r="G11" s="82"/>
      <c r="H11" s="34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8"/>
      <c r="Y11" s="68"/>
    </row>
    <row r="12" spans="1:25" ht="12.75" customHeight="1">
      <c r="A12" s="32" t="s">
        <v>25</v>
      </c>
      <c r="B12" s="33" t="s">
        <v>26</v>
      </c>
      <c r="C12" s="34" t="s">
        <v>27</v>
      </c>
      <c r="D12" s="104">
        <f>'[30]EC101'!$I$13</f>
        <v>189816</v>
      </c>
      <c r="E12" s="104">
        <f>'[30]EC101'!$I$14</f>
        <v>12880562</v>
      </c>
      <c r="F12" s="104">
        <f aca="true" t="shared" si="0" ref="F12:F21">H12-SUM(D12:E12,G12)</f>
        <v>483971</v>
      </c>
      <c r="G12" s="104">
        <f>'[2]EC101'!$G$45</f>
        <v>8500000</v>
      </c>
      <c r="H12" s="104">
        <f>'[30]EC101'!$I$12</f>
        <v>22054349</v>
      </c>
      <c r="I12" s="83">
        <v>13316.137</v>
      </c>
      <c r="J12" s="82">
        <v>16315.885</v>
      </c>
      <c r="K12" s="82">
        <f aca="true" t="shared" si="1" ref="K12:K21">M12-(I12+J12+L12)</f>
        <v>7108.800000000003</v>
      </c>
      <c r="L12" s="82">
        <v>6000</v>
      </c>
      <c r="M12" s="82">
        <v>42740.822</v>
      </c>
      <c r="N12" s="83">
        <f>'[29]EC101'!$M$13/1000</f>
        <v>0</v>
      </c>
      <c r="O12" s="83">
        <f>'[29]EC101'!$M$14/1000</f>
        <v>484.372</v>
      </c>
      <c r="P12" s="82">
        <f aca="true" t="shared" si="2" ref="P12:P21">R12-SUM(N12:O12,Q12)</f>
        <v>-5293.122</v>
      </c>
      <c r="Q12" s="82">
        <f>'[26]EC101'!$I$39/1000</f>
        <v>6985</v>
      </c>
      <c r="R12" s="82">
        <f>'[29]EC101'!$M$12/1000</f>
        <v>2176.25</v>
      </c>
      <c r="S12" s="82">
        <v>8481</v>
      </c>
      <c r="T12" s="82">
        <v>0</v>
      </c>
      <c r="U12" s="82">
        <f aca="true" t="shared" si="3" ref="U12:U21">W12-(S12+T12+V12)</f>
        <v>8820</v>
      </c>
      <c r="V12" s="82">
        <v>985</v>
      </c>
      <c r="W12" s="82">
        <v>18286</v>
      </c>
      <c r="X12" s="88"/>
      <c r="Y12" s="68">
        <f aca="true" t="shared" si="4" ref="Y12:Y21">IF(ISERROR((H12-R12)/H12),0,(H12-R12)/H12)</f>
        <v>0.9999013233172287</v>
      </c>
    </row>
    <row r="13" spans="1:25" ht="12.75" customHeight="1">
      <c r="A13" s="32" t="s">
        <v>25</v>
      </c>
      <c r="B13" s="33" t="s">
        <v>28</v>
      </c>
      <c r="C13" s="34" t="s">
        <v>29</v>
      </c>
      <c r="D13" s="104">
        <f>'[30]EC102'!$I$13</f>
        <v>90</v>
      </c>
      <c r="E13" s="104">
        <f>'[30]EC102'!$I$14</f>
        <v>16915293</v>
      </c>
      <c r="F13" s="104">
        <f t="shared" si="0"/>
        <v>11602229</v>
      </c>
      <c r="G13" s="104">
        <f>'[2]EC102'!$G$45</f>
        <v>1735000</v>
      </c>
      <c r="H13" s="104">
        <f>'[30]EC102'!$I$12</f>
        <v>30252612</v>
      </c>
      <c r="I13" s="83">
        <v>36648.44</v>
      </c>
      <c r="J13" s="82">
        <v>13994.417</v>
      </c>
      <c r="K13" s="82">
        <f t="shared" si="1"/>
        <v>14826.410000000003</v>
      </c>
      <c r="L13" s="82">
        <v>1485</v>
      </c>
      <c r="M13" s="82">
        <v>66954.267</v>
      </c>
      <c r="N13" s="83">
        <f>'[29]EC102'!$M$13/1000</f>
        <v>-387.322</v>
      </c>
      <c r="O13" s="83">
        <f>'[29]EC102'!$M$14/1000</f>
        <v>12939.45</v>
      </c>
      <c r="P13" s="82">
        <f t="shared" si="2"/>
        <v>11977.855</v>
      </c>
      <c r="Q13" s="82">
        <f>'[26]EC102'!$I$39/1000</f>
        <v>985</v>
      </c>
      <c r="R13" s="82">
        <f>'[29]EC102'!$M$12/1000</f>
        <v>25514.983</v>
      </c>
      <c r="S13" s="82">
        <v>31862</v>
      </c>
      <c r="T13" s="82">
        <v>11085</v>
      </c>
      <c r="U13" s="82">
        <f t="shared" si="3"/>
        <v>9063</v>
      </c>
      <c r="V13" s="82">
        <v>985</v>
      </c>
      <c r="W13" s="82">
        <v>52995</v>
      </c>
      <c r="X13" s="88"/>
      <c r="Y13" s="68">
        <f t="shared" si="4"/>
        <v>0.9991566023125541</v>
      </c>
    </row>
    <row r="14" spans="1:25" ht="12.75" customHeight="1">
      <c r="A14" s="32" t="s">
        <v>25</v>
      </c>
      <c r="B14" s="33" t="s">
        <v>30</v>
      </c>
      <c r="C14" s="34" t="s">
        <v>31</v>
      </c>
      <c r="D14" s="104">
        <f>'[30]EC103'!$I$13</f>
        <v>0</v>
      </c>
      <c r="E14" s="104">
        <f>'[30]EC103'!$I$14</f>
        <v>1437567</v>
      </c>
      <c r="F14" s="104">
        <f t="shared" si="0"/>
        <v>-6235154</v>
      </c>
      <c r="G14" s="104">
        <f>'[2]EC103'!$G$45</f>
        <v>9694000</v>
      </c>
      <c r="H14" s="104">
        <f>'[30]EC103'!$I$12</f>
        <v>4896413</v>
      </c>
      <c r="I14" s="83">
        <v>0</v>
      </c>
      <c r="J14" s="82">
        <v>0</v>
      </c>
      <c r="K14" s="82">
        <f t="shared" si="1"/>
        <v>-7250</v>
      </c>
      <c r="L14" s="82">
        <v>7250</v>
      </c>
      <c r="M14" s="82">
        <v>0</v>
      </c>
      <c r="N14" s="83">
        <f>'[29]EC103'!$M$13/1000</f>
        <v>-0.707</v>
      </c>
      <c r="O14" s="83">
        <f>'[29]EC103'!$M$14/1000</f>
        <v>1229.43</v>
      </c>
      <c r="P14" s="82">
        <f t="shared" si="2"/>
        <v>3233.803</v>
      </c>
      <c r="Q14" s="82">
        <f>'[26]EC103'!$I$39/1000</f>
        <v>1485</v>
      </c>
      <c r="R14" s="82">
        <f>'[29]EC103'!$M$12/1000</f>
        <v>5947.526</v>
      </c>
      <c r="S14" s="82">
        <v>1272</v>
      </c>
      <c r="T14" s="82">
        <v>1181</v>
      </c>
      <c r="U14" s="82">
        <f t="shared" si="3"/>
        <v>2122</v>
      </c>
      <c r="V14" s="82">
        <v>735</v>
      </c>
      <c r="W14" s="82">
        <v>5310</v>
      </c>
      <c r="X14" s="88"/>
      <c r="Y14" s="68">
        <f t="shared" si="4"/>
        <v>0.998785329995652</v>
      </c>
    </row>
    <row r="15" spans="1:25" ht="12.75" customHeight="1">
      <c r="A15" s="32" t="s">
        <v>25</v>
      </c>
      <c r="B15" s="33" t="s">
        <v>32</v>
      </c>
      <c r="C15" s="34" t="s">
        <v>33</v>
      </c>
      <c r="D15" s="104">
        <f>'[30]EC104'!$I$13</f>
        <v>13234944</v>
      </c>
      <c r="E15" s="104">
        <f>'[30]EC104'!$I$14</f>
        <v>39779849</v>
      </c>
      <c r="F15" s="104">
        <f t="shared" si="0"/>
        <v>-21316109</v>
      </c>
      <c r="G15" s="104">
        <f>'[2]EC104'!$G$45</f>
        <v>25556000</v>
      </c>
      <c r="H15" s="104">
        <f>'[30]EC104'!$I$12</f>
        <v>57254684</v>
      </c>
      <c r="I15" s="83">
        <v>-243.15</v>
      </c>
      <c r="J15" s="82">
        <v>21747.338</v>
      </c>
      <c r="K15" s="82">
        <f t="shared" si="1"/>
        <v>8608.296000000002</v>
      </c>
      <c r="L15" s="82">
        <v>13141</v>
      </c>
      <c r="M15" s="82">
        <v>43253.484</v>
      </c>
      <c r="N15" s="83">
        <f>'[29]EC104'!$M$13/1000</f>
        <v>4272.332</v>
      </c>
      <c r="O15" s="83">
        <f>'[29]EC104'!$M$14/1000</f>
        <v>20120.09</v>
      </c>
      <c r="P15" s="82">
        <f t="shared" si="2"/>
        <v>6874.220999999998</v>
      </c>
      <c r="Q15" s="82">
        <f>'[26]EC104'!$I$39/1000</f>
        <v>13413</v>
      </c>
      <c r="R15" s="82">
        <f>'[29]EC104'!$M$12/1000</f>
        <v>44679.643</v>
      </c>
      <c r="S15" s="82">
        <v>16938</v>
      </c>
      <c r="T15" s="82">
        <v>27846</v>
      </c>
      <c r="U15" s="82">
        <f t="shared" si="3"/>
        <v>5710</v>
      </c>
      <c r="V15" s="82">
        <v>1400</v>
      </c>
      <c r="W15" s="82">
        <v>51894</v>
      </c>
      <c r="X15" s="88"/>
      <c r="Y15" s="68">
        <f t="shared" si="4"/>
        <v>0.9992196334015222</v>
      </c>
    </row>
    <row r="16" spans="1:25" ht="12.75" customHeight="1">
      <c r="A16" s="32" t="s">
        <v>25</v>
      </c>
      <c r="B16" s="33" t="s">
        <v>34</v>
      </c>
      <c r="C16" s="34" t="s">
        <v>35</v>
      </c>
      <c r="D16" s="104">
        <f>'[30]EC105'!$I$13</f>
        <v>10878468</v>
      </c>
      <c r="E16" s="104">
        <f>'[30]EC105'!$I$14</f>
        <v>3671461</v>
      </c>
      <c r="F16" s="104">
        <f t="shared" si="0"/>
        <v>27348147</v>
      </c>
      <c r="G16" s="104">
        <f>'[2]EC105'!$G$45</f>
        <v>8300000</v>
      </c>
      <c r="H16" s="104">
        <f>'[30]EC105'!$I$12</f>
        <v>50198076</v>
      </c>
      <c r="I16" s="83">
        <v>127.029</v>
      </c>
      <c r="J16" s="82">
        <v>3748.957</v>
      </c>
      <c r="K16" s="82">
        <f t="shared" si="1"/>
        <v>26894.26</v>
      </c>
      <c r="L16" s="82">
        <v>7300</v>
      </c>
      <c r="M16" s="82">
        <v>38070.246</v>
      </c>
      <c r="N16" s="83">
        <f>'[29]EC105'!$M$13/1000</f>
        <v>5676.79</v>
      </c>
      <c r="O16" s="83">
        <f>'[29]EC105'!$M$14/1000</f>
        <v>3294.077</v>
      </c>
      <c r="P16" s="82">
        <f t="shared" si="2"/>
        <v>13938.075000000004</v>
      </c>
      <c r="Q16" s="82">
        <f>'[26]EC105'!$I$39/1000</f>
        <v>13735</v>
      </c>
      <c r="R16" s="82">
        <f>'[29]EC105'!$M$12/1000</f>
        <v>36643.942</v>
      </c>
      <c r="S16" s="82">
        <v>15983</v>
      </c>
      <c r="T16" s="82">
        <v>3228</v>
      </c>
      <c r="U16" s="82">
        <f t="shared" si="3"/>
        <v>27436</v>
      </c>
      <c r="V16" s="82">
        <v>2235</v>
      </c>
      <c r="W16" s="82">
        <v>48882</v>
      </c>
      <c r="X16" s="88"/>
      <c r="Y16" s="68">
        <f t="shared" si="4"/>
        <v>0.9992700130180288</v>
      </c>
    </row>
    <row r="17" spans="1:25" ht="12.75" customHeight="1">
      <c r="A17" s="32" t="s">
        <v>25</v>
      </c>
      <c r="B17" s="33" t="s">
        <v>36</v>
      </c>
      <c r="C17" s="34" t="s">
        <v>37</v>
      </c>
      <c r="D17" s="104">
        <f>'[30]EC106'!$I$13</f>
        <v>1438984</v>
      </c>
      <c r="E17" s="104">
        <f>'[30]EC106'!$I$14</f>
        <v>2534843</v>
      </c>
      <c r="F17" s="104">
        <f t="shared" si="0"/>
        <v>2797673</v>
      </c>
      <c r="G17" s="104">
        <f>'[2]EC106'!$G$45</f>
        <v>5627000</v>
      </c>
      <c r="H17" s="104">
        <f>'[30]EC106'!$I$12</f>
        <v>12398500</v>
      </c>
      <c r="I17" s="83">
        <v>675.027</v>
      </c>
      <c r="J17" s="82">
        <v>3111.517</v>
      </c>
      <c r="K17" s="82">
        <f t="shared" si="1"/>
        <v>-1107.1859999999997</v>
      </c>
      <c r="L17" s="82">
        <v>2800</v>
      </c>
      <c r="M17" s="82">
        <v>5479.358</v>
      </c>
      <c r="N17" s="83">
        <f>'[29]EC106'!$M$13/1000</f>
        <v>867.069</v>
      </c>
      <c r="O17" s="83">
        <f>'[29]EC106'!$M$14/1000</f>
        <v>3608.153</v>
      </c>
      <c r="P17" s="82">
        <f t="shared" si="2"/>
        <v>7182.804</v>
      </c>
      <c r="Q17" s="82">
        <f>'[26]EC106'!$I$39/1000</f>
        <v>3235</v>
      </c>
      <c r="R17" s="82">
        <f>'[29]EC106'!$M$12/1000</f>
        <v>14893.026</v>
      </c>
      <c r="S17" s="82">
        <v>4518</v>
      </c>
      <c r="T17" s="82">
        <v>4612</v>
      </c>
      <c r="U17" s="82">
        <f t="shared" si="3"/>
        <v>7149</v>
      </c>
      <c r="V17" s="82">
        <v>2235</v>
      </c>
      <c r="W17" s="82">
        <v>18514</v>
      </c>
      <c r="X17" s="88"/>
      <c r="Y17" s="68">
        <f t="shared" si="4"/>
        <v>0.9987988042101866</v>
      </c>
    </row>
    <row r="18" spans="1:25" ht="12.75" customHeight="1">
      <c r="A18" s="32" t="s">
        <v>25</v>
      </c>
      <c r="B18" s="33" t="s">
        <v>38</v>
      </c>
      <c r="C18" s="34" t="s">
        <v>39</v>
      </c>
      <c r="D18" s="104">
        <f>'[30]EC107'!$I$13</f>
        <v>665</v>
      </c>
      <c r="E18" s="104">
        <f>'[30]EC107'!$I$14</f>
        <v>2558797</v>
      </c>
      <c r="F18" s="104">
        <f t="shared" si="0"/>
        <v>7829919</v>
      </c>
      <c r="G18" s="104">
        <f>'[2]EC107'!$G$45</f>
        <v>1981000</v>
      </c>
      <c r="H18" s="104">
        <f>'[30]EC107'!$I$12</f>
        <v>12370381</v>
      </c>
      <c r="I18" s="83">
        <v>0</v>
      </c>
      <c r="J18" s="82">
        <v>0</v>
      </c>
      <c r="K18" s="82">
        <f t="shared" si="1"/>
        <v>-1400</v>
      </c>
      <c r="L18" s="82">
        <v>1400</v>
      </c>
      <c r="M18" s="82">
        <v>0</v>
      </c>
      <c r="N18" s="83">
        <f>'[29]EC107'!$M$13/1000</f>
        <v>226.215</v>
      </c>
      <c r="O18" s="83">
        <f>'[29]EC107'!$M$14/1000</f>
        <v>1961.851</v>
      </c>
      <c r="P18" s="82">
        <f t="shared" si="2"/>
        <v>-177.3680000000004</v>
      </c>
      <c r="Q18" s="82">
        <f>'[26]EC107'!$I$39/1000</f>
        <v>5040</v>
      </c>
      <c r="R18" s="82">
        <f>'[29]EC107'!$M$12/1000</f>
        <v>7050.698</v>
      </c>
      <c r="S18" s="82">
        <v>1149</v>
      </c>
      <c r="T18" s="82">
        <v>1790</v>
      </c>
      <c r="U18" s="82">
        <f t="shared" si="3"/>
        <v>2113</v>
      </c>
      <c r="V18" s="82">
        <v>900</v>
      </c>
      <c r="W18" s="82">
        <v>5952</v>
      </c>
      <c r="X18" s="88"/>
      <c r="Y18" s="68">
        <f t="shared" si="4"/>
        <v>0.9994300338849709</v>
      </c>
    </row>
    <row r="19" spans="1:25" ht="12.75" customHeight="1">
      <c r="A19" s="32" t="s">
        <v>25</v>
      </c>
      <c r="B19" s="33" t="s">
        <v>40</v>
      </c>
      <c r="C19" s="34" t="s">
        <v>41</v>
      </c>
      <c r="D19" s="104">
        <f>'[30]EC108'!$I$13</f>
        <v>5734596</v>
      </c>
      <c r="E19" s="104">
        <f>'[30]EC108'!$I$14</f>
        <v>50756311</v>
      </c>
      <c r="F19" s="104">
        <f t="shared" si="0"/>
        <v>-56376</v>
      </c>
      <c r="G19" s="104">
        <f>'[2]EC108'!$G$45</f>
        <v>27436000</v>
      </c>
      <c r="H19" s="104">
        <f>'[30]EC108'!$I$12</f>
        <v>83870531</v>
      </c>
      <c r="I19" s="83">
        <v>0</v>
      </c>
      <c r="J19" s="82">
        <v>0</v>
      </c>
      <c r="K19" s="82">
        <f t="shared" si="1"/>
        <v>-21150</v>
      </c>
      <c r="L19" s="82">
        <v>21150</v>
      </c>
      <c r="M19" s="82">
        <v>0</v>
      </c>
      <c r="N19" s="83">
        <f>'[29]EC108'!$M$13/1000</f>
        <v>21593.045</v>
      </c>
      <c r="O19" s="83">
        <f>'[29]EC108'!$M$14/1000</f>
        <v>31092.46</v>
      </c>
      <c r="P19" s="82">
        <f t="shared" si="2"/>
        <v>17759.58000000001</v>
      </c>
      <c r="Q19" s="82">
        <f>'[26]EC108'!$I$39/1000</f>
        <v>9897</v>
      </c>
      <c r="R19" s="82">
        <f>'[29]EC108'!$M$12/1000</f>
        <v>80342.085</v>
      </c>
      <c r="S19" s="82">
        <v>19790</v>
      </c>
      <c r="T19" s="82">
        <v>36292</v>
      </c>
      <c r="U19" s="82">
        <f t="shared" si="3"/>
        <v>15557</v>
      </c>
      <c r="V19" s="82">
        <v>1100</v>
      </c>
      <c r="W19" s="82">
        <v>72739</v>
      </c>
      <c r="X19" s="88"/>
      <c r="Y19" s="68">
        <f t="shared" si="4"/>
        <v>0.9990420701521492</v>
      </c>
    </row>
    <row r="20" spans="1:25" ht="12.75" customHeight="1">
      <c r="A20" s="32" t="s">
        <v>25</v>
      </c>
      <c r="B20" s="33" t="s">
        <v>42</v>
      </c>
      <c r="C20" s="34" t="s">
        <v>43</v>
      </c>
      <c r="D20" s="104">
        <f>'[30]EC109'!$I$13</f>
        <v>394222</v>
      </c>
      <c r="E20" s="104">
        <f>'[30]EC109'!$I$14</f>
        <v>838806</v>
      </c>
      <c r="F20" s="104">
        <f t="shared" si="0"/>
        <v>41326890</v>
      </c>
      <c r="G20" s="104">
        <f>'[2]EC109'!$G$45</f>
        <v>3957000</v>
      </c>
      <c r="H20" s="104">
        <f>'[30]EC109'!$I$12</f>
        <v>46516918</v>
      </c>
      <c r="I20" s="83">
        <v>210.283</v>
      </c>
      <c r="J20" s="82">
        <v>547.934</v>
      </c>
      <c r="K20" s="82">
        <f t="shared" si="1"/>
        <v>5641.544</v>
      </c>
      <c r="L20" s="82">
        <v>3150</v>
      </c>
      <c r="M20" s="82">
        <v>9549.761</v>
      </c>
      <c r="N20" s="83">
        <f>'[29]EC109'!$M$13/1000</f>
        <v>414.242</v>
      </c>
      <c r="O20" s="83">
        <f>'[29]EC109'!$M$14/1000</f>
        <v>602.547</v>
      </c>
      <c r="P20" s="82">
        <f t="shared" si="2"/>
        <v>5105.723</v>
      </c>
      <c r="Q20" s="82">
        <f>'[26]EC109'!$I$39/1000</f>
        <v>1650</v>
      </c>
      <c r="R20" s="82">
        <f>'[29]EC109'!$M$12/1000</f>
        <v>7772.512</v>
      </c>
      <c r="S20" s="82">
        <v>64</v>
      </c>
      <c r="T20" s="82">
        <v>241</v>
      </c>
      <c r="U20" s="82">
        <f t="shared" si="3"/>
        <v>-1255</v>
      </c>
      <c r="V20" s="82">
        <v>1650</v>
      </c>
      <c r="W20" s="82">
        <v>700</v>
      </c>
      <c r="X20" s="88"/>
      <c r="Y20" s="68">
        <f t="shared" si="4"/>
        <v>0.9998329099963157</v>
      </c>
    </row>
    <row r="21" spans="1:25" ht="12.75" customHeight="1">
      <c r="A21" s="32" t="s">
        <v>44</v>
      </c>
      <c r="B21" s="33" t="s">
        <v>45</v>
      </c>
      <c r="C21" s="34" t="s">
        <v>46</v>
      </c>
      <c r="D21" s="104">
        <f>'[30]DC10'!$I$13</f>
        <v>-9839</v>
      </c>
      <c r="E21" s="104">
        <f>'[30]DC10'!$I$14</f>
        <v>66412</v>
      </c>
      <c r="F21" s="104">
        <f t="shared" si="0"/>
        <v>75468603</v>
      </c>
      <c r="G21" s="104">
        <f>'[2]DC10'!$G$45</f>
        <v>6485000</v>
      </c>
      <c r="H21" s="104">
        <f>'[30]DC10'!$I$12</f>
        <v>82010176</v>
      </c>
      <c r="I21" s="83">
        <v>183.97</v>
      </c>
      <c r="J21" s="82">
        <v>43.693</v>
      </c>
      <c r="K21" s="82">
        <f t="shared" si="1"/>
        <v>61964.612</v>
      </c>
      <c r="L21" s="82">
        <v>750</v>
      </c>
      <c r="M21" s="82">
        <v>62942.275</v>
      </c>
      <c r="N21" s="83">
        <f>'[29]DC10'!$M$13/1000</f>
        <v>0</v>
      </c>
      <c r="O21" s="83">
        <f>'[29]DC10'!$M$14/1000</f>
        <v>65.291</v>
      </c>
      <c r="P21" s="82">
        <f t="shared" si="2"/>
        <v>61142.445</v>
      </c>
      <c r="Q21" s="82">
        <f>'[26]DC10'!$I$39/1000</f>
        <v>1485</v>
      </c>
      <c r="R21" s="82">
        <f>'[29]DC10'!$M$12/1000</f>
        <v>62692.736</v>
      </c>
      <c r="S21" s="82">
        <v>28</v>
      </c>
      <c r="T21" s="82">
        <v>44</v>
      </c>
      <c r="U21" s="82">
        <f t="shared" si="3"/>
        <v>45133</v>
      </c>
      <c r="V21" s="82">
        <v>1485</v>
      </c>
      <c r="W21" s="82">
        <v>46690</v>
      </c>
      <c r="X21" s="88"/>
      <c r="Y21" s="68">
        <f t="shared" si="4"/>
        <v>0.9992355493054911</v>
      </c>
    </row>
    <row r="22" spans="1:26" ht="12.75" customHeight="1">
      <c r="A22" s="32"/>
      <c r="B22" s="36"/>
      <c r="C22" s="34"/>
      <c r="D22" s="104"/>
      <c r="E22" s="104"/>
      <c r="F22" s="104"/>
      <c r="G22" s="104"/>
      <c r="H22" s="104"/>
      <c r="I22" s="83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8"/>
      <c r="Y22" s="68"/>
      <c r="Z22" s="140"/>
    </row>
    <row r="23" spans="1:25" ht="16.5" customHeight="1">
      <c r="A23" s="32"/>
      <c r="B23" s="35" t="s">
        <v>528</v>
      </c>
      <c r="C23" s="34"/>
      <c r="D23" s="104"/>
      <c r="E23" s="104"/>
      <c r="F23" s="104"/>
      <c r="G23" s="104"/>
      <c r="H23" s="104"/>
      <c r="I23" s="83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8"/>
      <c r="Y23" s="68"/>
    </row>
    <row r="24" spans="1:25" ht="12.75" customHeight="1">
      <c r="A24" s="32" t="s">
        <v>25</v>
      </c>
      <c r="B24" s="33" t="s">
        <v>47</v>
      </c>
      <c r="C24" s="34" t="s">
        <v>48</v>
      </c>
      <c r="D24" s="104">
        <f>'[30]EC121'!$I$13</f>
        <v>353635</v>
      </c>
      <c r="E24" s="104">
        <f>'[30]EC121'!$I$14</f>
        <v>0</v>
      </c>
      <c r="F24" s="104">
        <f aca="true" t="shared" si="5" ref="F24:F32">H24-SUM(D24:E24,G24)</f>
        <v>6397105</v>
      </c>
      <c r="G24" s="104">
        <f>'[2]EC121'!$G$45</f>
        <v>32462000</v>
      </c>
      <c r="H24" s="104">
        <f>'[30]EC121'!$I$12</f>
        <v>39212740</v>
      </c>
      <c r="I24" s="83">
        <v>0</v>
      </c>
      <c r="J24" s="82">
        <v>0</v>
      </c>
      <c r="K24" s="82">
        <f aca="true" t="shared" si="6" ref="K24:K32">M24-(I24+J24+L24)</f>
        <v>-5735</v>
      </c>
      <c r="L24" s="82">
        <v>5735</v>
      </c>
      <c r="M24" s="82">
        <v>0</v>
      </c>
      <c r="N24" s="83">
        <f>'[29]EC121'!$M$13/1000</f>
        <v>225.435</v>
      </c>
      <c r="O24" s="83">
        <f>'[29]EC121'!$M$14/1000</f>
        <v>18.968</v>
      </c>
      <c r="P24" s="82">
        <f aca="true" t="shared" si="7" ref="P24:P32">R24-SUM(N24:O24,Q24)</f>
        <v>25651.073</v>
      </c>
      <c r="Q24" s="82">
        <f>'[26]EC121'!$I$39/1000</f>
        <v>1235</v>
      </c>
      <c r="R24" s="82">
        <f>'[29]EC121'!$M$12/1000</f>
        <v>27130.476</v>
      </c>
      <c r="S24" s="82">
        <v>5</v>
      </c>
      <c r="T24" s="82">
        <v>0</v>
      </c>
      <c r="U24" s="82">
        <f aca="true" t="shared" si="8" ref="U24:U32">W24-(S24+T24+V24)</f>
        <v>15356</v>
      </c>
      <c r="V24" s="82">
        <v>735</v>
      </c>
      <c r="W24" s="82">
        <v>16096</v>
      </c>
      <c r="X24" s="88"/>
      <c r="Y24" s="68">
        <f aca="true" t="shared" si="9" ref="Y24:Y32">IF(ISERROR((H24-R24)/H24),0,(H24-R24)/H24)</f>
        <v>0.9993081208811218</v>
      </c>
    </row>
    <row r="25" spans="1:25" ht="12.75" customHeight="1">
      <c r="A25" s="32" t="s">
        <v>25</v>
      </c>
      <c r="B25" s="33" t="s">
        <v>49</v>
      </c>
      <c r="C25" s="34" t="s">
        <v>50</v>
      </c>
      <c r="D25" s="104">
        <f>'[30]EC122'!$I$13</f>
        <v>3878420</v>
      </c>
      <c r="E25" s="104">
        <f>'[30]EC122'!$I$14</f>
        <v>293612</v>
      </c>
      <c r="F25" s="104">
        <f t="shared" si="5"/>
        <v>-27568134</v>
      </c>
      <c r="G25" s="104">
        <f>'[2]EC122'!$G$45</f>
        <v>32464000</v>
      </c>
      <c r="H25" s="104">
        <f>'[30]EC122'!$I$12</f>
        <v>9067898</v>
      </c>
      <c r="I25" s="83">
        <v>0</v>
      </c>
      <c r="J25" s="82">
        <v>0</v>
      </c>
      <c r="K25" s="82">
        <f t="shared" si="6"/>
        <v>-1485</v>
      </c>
      <c r="L25" s="82">
        <v>1485</v>
      </c>
      <c r="M25" s="82">
        <v>0</v>
      </c>
      <c r="N25" s="83">
        <f>'[29]EC122'!$M$13/1000</f>
        <v>1750.652</v>
      </c>
      <c r="O25" s="83">
        <f>'[29]EC122'!$M$14/1000</f>
        <v>315.422</v>
      </c>
      <c r="P25" s="82">
        <f t="shared" si="7"/>
        <v>33828.293</v>
      </c>
      <c r="Q25" s="82">
        <f>'[26]EC122'!$I$39/1000</f>
        <v>1235</v>
      </c>
      <c r="R25" s="82">
        <f>'[29]EC122'!$M$12/1000</f>
        <v>37129.367</v>
      </c>
      <c r="S25" s="82">
        <v>3270</v>
      </c>
      <c r="T25" s="82">
        <v>286</v>
      </c>
      <c r="U25" s="82">
        <f t="shared" si="8"/>
        <v>23806</v>
      </c>
      <c r="V25" s="82">
        <v>1235</v>
      </c>
      <c r="W25" s="82">
        <v>28597</v>
      </c>
      <c r="X25" s="88"/>
      <c r="Y25" s="68">
        <f t="shared" si="9"/>
        <v>0.9959054053100288</v>
      </c>
    </row>
    <row r="26" spans="1:25" ht="12.75" customHeight="1">
      <c r="A26" s="32" t="s">
        <v>25</v>
      </c>
      <c r="B26" s="33" t="s">
        <v>51</v>
      </c>
      <c r="C26" s="34" t="s">
        <v>52</v>
      </c>
      <c r="D26" s="104">
        <f>'[30]EC123'!$I$13</f>
        <v>589830</v>
      </c>
      <c r="E26" s="104">
        <f>'[30]EC123'!$I$14</f>
        <v>1422401</v>
      </c>
      <c r="F26" s="104">
        <f t="shared" si="5"/>
        <v>9384148</v>
      </c>
      <c r="G26" s="104">
        <f>'[2]EC123'!$G$45</f>
        <v>1735000</v>
      </c>
      <c r="H26" s="104">
        <f>'[30]EC123'!$I$12</f>
        <v>13131379</v>
      </c>
      <c r="I26" s="83">
        <v>0</v>
      </c>
      <c r="J26" s="82">
        <v>0</v>
      </c>
      <c r="K26" s="82">
        <f t="shared" si="6"/>
        <v>-1735</v>
      </c>
      <c r="L26" s="82">
        <v>1735</v>
      </c>
      <c r="M26" s="82">
        <v>0</v>
      </c>
      <c r="N26" s="83">
        <f>'[29]EC123'!$M$13/1000</f>
        <v>577.081</v>
      </c>
      <c r="O26" s="83">
        <f>'[29]EC123'!$M$14/1000</f>
        <v>1405.63</v>
      </c>
      <c r="P26" s="82">
        <f t="shared" si="7"/>
        <v>-7259.937999999999</v>
      </c>
      <c r="Q26" s="82">
        <f>'[26]EC123'!$I$39/1000</f>
        <v>7700</v>
      </c>
      <c r="R26" s="82">
        <f>'[29]EC123'!$M$12/1000</f>
        <v>2422.773</v>
      </c>
      <c r="S26" s="82">
        <v>1712</v>
      </c>
      <c r="T26" s="82">
        <v>2096</v>
      </c>
      <c r="U26" s="82">
        <f t="shared" si="8"/>
        <v>7387</v>
      </c>
      <c r="V26" s="82">
        <v>2700</v>
      </c>
      <c r="W26" s="82">
        <v>13895</v>
      </c>
      <c r="X26" s="88"/>
      <c r="Y26" s="68">
        <f t="shared" si="9"/>
        <v>0.9998154974431855</v>
      </c>
    </row>
    <row r="27" spans="1:25" ht="12.75" customHeight="1">
      <c r="A27" s="32" t="s">
        <v>25</v>
      </c>
      <c r="B27" s="103" t="s">
        <v>602</v>
      </c>
      <c r="C27" s="34" t="s">
        <v>53</v>
      </c>
      <c r="D27" s="104">
        <f>'[30]EC124'!$I$13</f>
        <v>52009</v>
      </c>
      <c r="E27" s="104">
        <f>'[30]EC124'!$I$14</f>
        <v>4893792</v>
      </c>
      <c r="F27" s="104">
        <f t="shared" si="5"/>
        <v>9844913</v>
      </c>
      <c r="G27" s="104">
        <f>'[2]EC124'!$G$45</f>
        <v>13544000</v>
      </c>
      <c r="H27" s="104">
        <f>'[30]EC124'!$I$12</f>
        <v>28334714</v>
      </c>
      <c r="I27" s="83">
        <v>0</v>
      </c>
      <c r="J27" s="82">
        <v>0</v>
      </c>
      <c r="K27" s="82">
        <f t="shared" si="6"/>
        <v>-1000</v>
      </c>
      <c r="L27" s="82">
        <v>1000</v>
      </c>
      <c r="M27" s="82">
        <v>0</v>
      </c>
      <c r="N27" s="83">
        <f>'[29]EC124'!$M$13/1000</f>
        <v>-48.563</v>
      </c>
      <c r="O27" s="83">
        <f>'[29]EC124'!$M$14/1000</f>
        <v>6977.697</v>
      </c>
      <c r="P27" s="82">
        <f t="shared" si="7"/>
        <v>20003.637000000002</v>
      </c>
      <c r="Q27" s="82">
        <f>'[26]EC124'!$I$39/1000</f>
        <v>1235</v>
      </c>
      <c r="R27" s="82">
        <f>'[29]EC124'!$M$12/1000</f>
        <v>28167.771</v>
      </c>
      <c r="S27" s="82">
        <v>0</v>
      </c>
      <c r="T27" s="82">
        <v>0</v>
      </c>
      <c r="U27" s="82">
        <v>0</v>
      </c>
      <c r="V27" s="82">
        <v>1235</v>
      </c>
      <c r="W27" s="82">
        <v>0</v>
      </c>
      <c r="X27" s="88"/>
      <c r="Y27" s="68">
        <f t="shared" si="9"/>
        <v>0.9990058918187774</v>
      </c>
    </row>
    <row r="28" spans="1:25" ht="12.75" customHeight="1">
      <c r="A28" s="32" t="s">
        <v>25</v>
      </c>
      <c r="B28" s="33" t="s">
        <v>54</v>
      </c>
      <c r="C28" s="34" t="s">
        <v>55</v>
      </c>
      <c r="D28" s="104">
        <f>'[30]EC125'!$I$13</f>
        <v>-9650964</v>
      </c>
      <c r="E28" s="104">
        <f>'[30]EC125'!$I$14</f>
        <v>296927140</v>
      </c>
      <c r="F28" s="104">
        <f t="shared" si="5"/>
        <v>261833635</v>
      </c>
      <c r="G28" s="104">
        <f>'[2]EC125'!$G$45</f>
        <v>39505000</v>
      </c>
      <c r="H28" s="104">
        <f>'[30]EC125'!$I$12</f>
        <v>588614811</v>
      </c>
      <c r="I28" s="83">
        <v>457102.044</v>
      </c>
      <c r="J28" s="82">
        <v>384903.58</v>
      </c>
      <c r="K28" s="82">
        <f t="shared" si="6"/>
        <v>213268.00399999996</v>
      </c>
      <c r="L28" s="82">
        <v>11578</v>
      </c>
      <c r="M28" s="82">
        <v>1066851.628</v>
      </c>
      <c r="N28" s="83">
        <f>'[29]EC125'!$M$13/1000</f>
        <v>3062.026</v>
      </c>
      <c r="O28" s="83">
        <f>'[29]EC125'!$M$14/1000</f>
        <v>256047.597</v>
      </c>
      <c r="P28" s="82">
        <f t="shared" si="7"/>
        <v>188292.35699999996</v>
      </c>
      <c r="Q28" s="82">
        <f>'[26]EC125'!$I$39/1000</f>
        <v>52057</v>
      </c>
      <c r="R28" s="82">
        <f>'[29]EC125'!$M$12/1000</f>
        <v>499458.98</v>
      </c>
      <c r="S28" s="82">
        <v>360773</v>
      </c>
      <c r="T28" s="82">
        <v>325783</v>
      </c>
      <c r="U28" s="82">
        <f t="shared" si="8"/>
        <v>167237</v>
      </c>
      <c r="V28" s="82">
        <v>12401</v>
      </c>
      <c r="W28" s="82">
        <v>866194</v>
      </c>
      <c r="X28" s="88"/>
      <c r="Y28" s="68">
        <f t="shared" si="9"/>
        <v>0.9991514671892957</v>
      </c>
    </row>
    <row r="29" spans="1:25" ht="12.75" customHeight="1">
      <c r="A29" s="32" t="s">
        <v>25</v>
      </c>
      <c r="B29" s="33" t="s">
        <v>56</v>
      </c>
      <c r="C29" s="34" t="s">
        <v>57</v>
      </c>
      <c r="D29" s="104">
        <f>'[30]EC126'!$I$13</f>
        <v>3103144</v>
      </c>
      <c r="E29" s="104">
        <f>'[30]EC126'!$I$14</f>
        <v>118734</v>
      </c>
      <c r="F29" s="104">
        <f t="shared" si="5"/>
        <v>-3874821</v>
      </c>
      <c r="G29" s="104">
        <f>'[2]EC126'!$G$45</f>
        <v>4918000</v>
      </c>
      <c r="H29" s="104">
        <f>'[30]EC126'!$I$12</f>
        <v>4265057</v>
      </c>
      <c r="I29" s="83">
        <v>0</v>
      </c>
      <c r="J29" s="82">
        <v>0</v>
      </c>
      <c r="K29" s="82">
        <f t="shared" si="6"/>
        <v>-1250</v>
      </c>
      <c r="L29" s="82">
        <v>1250</v>
      </c>
      <c r="M29" s="82">
        <v>0</v>
      </c>
      <c r="N29" s="83">
        <f>'[29]EC126'!$M$13/1000</f>
        <v>223.137</v>
      </c>
      <c r="O29" s="83">
        <f>'[29]EC126'!$M$14/1000</f>
        <v>86.196</v>
      </c>
      <c r="P29" s="82">
        <f t="shared" si="7"/>
        <v>-4469.116999999999</v>
      </c>
      <c r="Q29" s="82">
        <f>'[26]EC126'!$I$39/1000</f>
        <v>4900</v>
      </c>
      <c r="R29" s="82">
        <f>'[29]EC126'!$M$12/1000</f>
        <v>740.216</v>
      </c>
      <c r="S29" s="82">
        <v>224</v>
      </c>
      <c r="T29" s="82">
        <v>37</v>
      </c>
      <c r="U29" s="82">
        <f t="shared" si="8"/>
        <v>-2279</v>
      </c>
      <c r="V29" s="82">
        <v>2900</v>
      </c>
      <c r="W29" s="82">
        <v>882</v>
      </c>
      <c r="X29" s="88"/>
      <c r="Y29" s="68">
        <f t="shared" si="9"/>
        <v>0.9998264463991923</v>
      </c>
    </row>
    <row r="30" spans="1:25" ht="12.75" customHeight="1">
      <c r="A30" s="32" t="s">
        <v>25</v>
      </c>
      <c r="B30" s="33" t="s">
        <v>58</v>
      </c>
      <c r="C30" s="34" t="s">
        <v>59</v>
      </c>
      <c r="D30" s="104">
        <f>'[30]EC127'!$I$13</f>
        <v>322068</v>
      </c>
      <c r="E30" s="104">
        <f>'[30]EC127'!$I$14</f>
        <v>-2803820</v>
      </c>
      <c r="F30" s="104">
        <f t="shared" si="5"/>
        <v>-2405118</v>
      </c>
      <c r="G30" s="104">
        <f>'[2]EC127'!$G$45</f>
        <v>10660000</v>
      </c>
      <c r="H30" s="104">
        <f>'[30]EC127'!$I$12</f>
        <v>5773130</v>
      </c>
      <c r="I30" s="83">
        <v>0</v>
      </c>
      <c r="J30" s="82">
        <v>0</v>
      </c>
      <c r="K30" s="82">
        <f t="shared" si="6"/>
        <v>-1735</v>
      </c>
      <c r="L30" s="82">
        <v>1735</v>
      </c>
      <c r="M30" s="82">
        <v>0</v>
      </c>
      <c r="N30" s="83">
        <f>'[29]EC127'!$M$13/1000</f>
        <v>532.823</v>
      </c>
      <c r="O30" s="83">
        <f>'[29]EC127'!$M$14/1000</f>
        <v>2737.005</v>
      </c>
      <c r="P30" s="82">
        <f t="shared" si="7"/>
        <v>35050.396</v>
      </c>
      <c r="Q30" s="82">
        <f>'[26]EC127'!$I$39/1000</f>
        <v>1235</v>
      </c>
      <c r="R30" s="82">
        <f>'[29]EC127'!$M$12/1000</f>
        <v>39555.224</v>
      </c>
      <c r="S30" s="82">
        <v>3313</v>
      </c>
      <c r="T30" s="82">
        <v>4316</v>
      </c>
      <c r="U30" s="82">
        <f t="shared" si="8"/>
        <v>21892</v>
      </c>
      <c r="V30" s="82">
        <v>1235</v>
      </c>
      <c r="W30" s="82">
        <v>30756</v>
      </c>
      <c r="X30" s="88"/>
      <c r="Y30" s="68">
        <f t="shared" si="9"/>
        <v>0.9931483919468295</v>
      </c>
    </row>
    <row r="31" spans="1:25" ht="12.75" customHeight="1">
      <c r="A31" s="32" t="s">
        <v>25</v>
      </c>
      <c r="B31" s="33" t="s">
        <v>60</v>
      </c>
      <c r="C31" s="34" t="s">
        <v>61</v>
      </c>
      <c r="D31" s="104">
        <f>'[30]EC128'!$I$13</f>
        <v>179715</v>
      </c>
      <c r="E31" s="104">
        <f>'[30]EC128'!$I$14</f>
        <v>621387</v>
      </c>
      <c r="F31" s="104">
        <f t="shared" si="5"/>
        <v>6085667</v>
      </c>
      <c r="G31" s="104">
        <f>'[2]EC128'!$G$45</f>
        <v>1735000</v>
      </c>
      <c r="H31" s="104">
        <f>'[30]EC128'!$I$12</f>
        <v>8621769</v>
      </c>
      <c r="I31" s="83">
        <v>0</v>
      </c>
      <c r="J31" s="82">
        <v>0</v>
      </c>
      <c r="K31" s="82">
        <f t="shared" si="6"/>
        <v>-1485</v>
      </c>
      <c r="L31" s="82">
        <v>1485</v>
      </c>
      <c r="M31" s="82">
        <v>0</v>
      </c>
      <c r="N31" s="83">
        <f>'[29]EC128'!$M$13/1000</f>
        <v>208.605</v>
      </c>
      <c r="O31" s="83">
        <f>'[29]EC128'!$M$14/1000</f>
        <v>742.41</v>
      </c>
      <c r="P31" s="82">
        <f t="shared" si="7"/>
        <v>9317.355000000001</v>
      </c>
      <c r="Q31" s="82">
        <f>'[26]EC128'!$I$39/1000</f>
        <v>1260</v>
      </c>
      <c r="R31" s="82">
        <f>'[29]EC128'!$M$12/1000</f>
        <v>11528.37</v>
      </c>
      <c r="S31" s="82">
        <v>124</v>
      </c>
      <c r="T31" s="82">
        <v>579</v>
      </c>
      <c r="U31" s="82">
        <f t="shared" si="8"/>
        <v>-1151</v>
      </c>
      <c r="V31" s="82">
        <v>1260</v>
      </c>
      <c r="W31" s="82">
        <v>812</v>
      </c>
      <c r="X31" s="88"/>
      <c r="Y31" s="68">
        <f t="shared" si="9"/>
        <v>0.9986628764932116</v>
      </c>
    </row>
    <row r="32" spans="1:25" ht="12.75" customHeight="1">
      <c r="A32" s="32" t="s">
        <v>44</v>
      </c>
      <c r="B32" s="33" t="s">
        <v>62</v>
      </c>
      <c r="C32" s="34" t="s">
        <v>63</v>
      </c>
      <c r="D32" s="104">
        <f>'[30]DC12'!$I$13</f>
        <v>0</v>
      </c>
      <c r="E32" s="104">
        <f>'[30]DC12'!$I$14</f>
        <v>19755020</v>
      </c>
      <c r="F32" s="104">
        <f t="shared" si="5"/>
        <v>91249266</v>
      </c>
      <c r="G32" s="104">
        <f>'[2]DC12'!$G$45</f>
        <v>30704000</v>
      </c>
      <c r="H32" s="104">
        <f>'[30]DC12'!$I$12</f>
        <v>141708286</v>
      </c>
      <c r="I32" s="83">
        <v>0</v>
      </c>
      <c r="J32" s="82">
        <v>22764.514</v>
      </c>
      <c r="K32" s="82">
        <f t="shared" si="6"/>
        <v>170307.172</v>
      </c>
      <c r="L32" s="82">
        <v>7629</v>
      </c>
      <c r="M32" s="82">
        <v>200700.686</v>
      </c>
      <c r="N32" s="83">
        <f>'[29]DC12'!$M$13/1000</f>
        <v>0</v>
      </c>
      <c r="O32" s="83">
        <f>'[29]DC12'!$M$14/1000</f>
        <v>21003.64</v>
      </c>
      <c r="P32" s="82">
        <f t="shared" si="7"/>
        <v>92283.719</v>
      </c>
      <c r="Q32" s="82">
        <f>'[26]DC12'!$I$39/1000</f>
        <v>65785</v>
      </c>
      <c r="R32" s="82">
        <f>'[29]DC12'!$M$12/1000</f>
        <v>179072.359</v>
      </c>
      <c r="S32" s="82">
        <v>0</v>
      </c>
      <c r="T32" s="82">
        <v>18562</v>
      </c>
      <c r="U32" s="82">
        <f t="shared" si="8"/>
        <v>126590</v>
      </c>
      <c r="V32" s="82">
        <v>7559</v>
      </c>
      <c r="W32" s="82">
        <v>152711</v>
      </c>
      <c r="X32" s="88"/>
      <c r="Y32" s="68">
        <f t="shared" si="9"/>
        <v>0.9987363310639435</v>
      </c>
    </row>
    <row r="33" spans="1:25" ht="12.75" customHeight="1">
      <c r="A33" s="32"/>
      <c r="B33" s="33"/>
      <c r="C33" s="34"/>
      <c r="D33" s="104"/>
      <c r="E33" s="104"/>
      <c r="F33" s="104"/>
      <c r="G33" s="104"/>
      <c r="H33" s="104"/>
      <c r="I33" s="83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8"/>
      <c r="Y33" s="68"/>
    </row>
    <row r="34" spans="1:25" ht="16.5" customHeight="1">
      <c r="A34" s="32"/>
      <c r="B34" s="35" t="s">
        <v>529</v>
      </c>
      <c r="C34" s="34"/>
      <c r="D34" s="104"/>
      <c r="E34" s="104"/>
      <c r="F34" s="104"/>
      <c r="G34" s="104"/>
      <c r="H34" s="104"/>
      <c r="I34" s="83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8"/>
      <c r="Y34" s="68"/>
    </row>
    <row r="35" spans="1:25" ht="12.75" customHeight="1">
      <c r="A35" s="32" t="s">
        <v>25</v>
      </c>
      <c r="B35" s="33" t="s">
        <v>64</v>
      </c>
      <c r="C35" s="34" t="s">
        <v>65</v>
      </c>
      <c r="D35" s="104">
        <f>'[30]EC131'!$I$13</f>
        <v>-13188</v>
      </c>
      <c r="E35" s="104">
        <f>'[30]EC131'!$I$14</f>
        <v>750283035</v>
      </c>
      <c r="F35" s="104">
        <f aca="true" t="shared" si="10" ref="F35:F43">H35-SUM(D35:E35,G35)</f>
        <v>-3282482</v>
      </c>
      <c r="G35" s="104">
        <f>'[2]EC131'!$G$45</f>
        <v>4900000</v>
      </c>
      <c r="H35" s="104">
        <f>'[30]EC131'!$I$12</f>
        <v>751887365</v>
      </c>
      <c r="I35" s="83">
        <v>0</v>
      </c>
      <c r="J35" s="82">
        <v>0</v>
      </c>
      <c r="K35" s="82">
        <f aca="true" t="shared" si="11" ref="K35:K43">M35-(I35+J35+L35)</f>
        <v>-4400</v>
      </c>
      <c r="L35" s="82">
        <v>4400</v>
      </c>
      <c r="M35" s="82">
        <v>0</v>
      </c>
      <c r="N35" s="83">
        <f>'[29]EC131'!$M$13/1000</f>
        <v>8.145</v>
      </c>
      <c r="O35" s="83">
        <f>'[29]EC131'!$M$14/1000</f>
        <v>17773.4</v>
      </c>
      <c r="P35" s="82">
        <f aca="true" t="shared" si="12" ref="P35:P43">R35-SUM(N35:O35,Q35)</f>
        <v>-3184.028000000002</v>
      </c>
      <c r="Q35" s="82">
        <f>'[26]EC131'!$I$39/1000</f>
        <v>4950</v>
      </c>
      <c r="R35" s="82">
        <f>'[29]EC131'!$M$12/1000</f>
        <v>19547.517</v>
      </c>
      <c r="S35" s="82">
        <v>12572</v>
      </c>
      <c r="T35" s="82">
        <v>27116</v>
      </c>
      <c r="U35" s="82">
        <f aca="true" t="shared" si="13" ref="U35:U42">W35-(S35+T35+V35)</f>
        <v>2275</v>
      </c>
      <c r="V35" s="82">
        <v>950</v>
      </c>
      <c r="W35" s="82">
        <v>42913</v>
      </c>
      <c r="X35" s="88"/>
      <c r="Y35" s="68">
        <f aca="true" t="shared" si="14" ref="Y35:Y43">IF(ISERROR((H35-R35)/H35),0,(H35-R35)/H35)</f>
        <v>0.9999740020674507</v>
      </c>
    </row>
    <row r="36" spans="1:25" ht="12.75" customHeight="1">
      <c r="A36" s="32" t="s">
        <v>25</v>
      </c>
      <c r="B36" s="103" t="s">
        <v>603</v>
      </c>
      <c r="C36" s="34" t="s">
        <v>66</v>
      </c>
      <c r="D36" s="104">
        <f>'[30]EC132'!$I$13</f>
        <v>74501</v>
      </c>
      <c r="E36" s="104">
        <f>'[30]EC132'!$I$14</f>
        <v>6276428</v>
      </c>
      <c r="F36" s="104">
        <f t="shared" si="10"/>
        <v>2169461</v>
      </c>
      <c r="G36" s="104">
        <f>'[2]EC132'!$G$45</f>
        <v>10985000</v>
      </c>
      <c r="H36" s="104">
        <f>'[30]EC132'!$I$12</f>
        <v>19505390</v>
      </c>
      <c r="I36" s="83">
        <v>0</v>
      </c>
      <c r="J36" s="82">
        <v>0</v>
      </c>
      <c r="K36" s="82">
        <f t="shared" si="11"/>
        <v>-8485</v>
      </c>
      <c r="L36" s="82">
        <v>8485</v>
      </c>
      <c r="M36" s="82">
        <v>0</v>
      </c>
      <c r="N36" s="83">
        <f>'[29]EC132'!$M$13/1000</f>
        <v>168.422</v>
      </c>
      <c r="O36" s="83">
        <f>'[29]EC132'!$M$14/1000</f>
        <v>1474.74</v>
      </c>
      <c r="P36" s="82">
        <f t="shared" si="12"/>
        <v>3000.523</v>
      </c>
      <c r="Q36" s="82">
        <f>'[26]EC132'!$I$39/1000</f>
        <v>1985</v>
      </c>
      <c r="R36" s="82">
        <f>'[29]EC132'!$M$12/1000</f>
        <v>6628.685</v>
      </c>
      <c r="S36" s="82">
        <v>0</v>
      </c>
      <c r="T36" s="82">
        <v>0</v>
      </c>
      <c r="U36" s="82">
        <v>0</v>
      </c>
      <c r="V36" s="82">
        <v>1985</v>
      </c>
      <c r="W36" s="82">
        <v>0</v>
      </c>
      <c r="X36" s="88"/>
      <c r="Y36" s="68">
        <f t="shared" si="14"/>
        <v>0.9996601613707802</v>
      </c>
    </row>
    <row r="37" spans="1:25" ht="12.75" customHeight="1">
      <c r="A37" s="32" t="s">
        <v>25</v>
      </c>
      <c r="B37" s="33" t="s">
        <v>67</v>
      </c>
      <c r="C37" s="34" t="s">
        <v>68</v>
      </c>
      <c r="D37" s="104">
        <f>'[30]EC133'!$I$13</f>
        <v>141153</v>
      </c>
      <c r="E37" s="104">
        <f>'[30]EC133'!$I$14</f>
        <v>1222974</v>
      </c>
      <c r="F37" s="104">
        <f t="shared" si="10"/>
        <v>-1947242</v>
      </c>
      <c r="G37" s="104">
        <f>'[2]EC133'!$G$45</f>
        <v>2485000</v>
      </c>
      <c r="H37" s="104">
        <f>'[30]EC133'!$I$12</f>
        <v>1901885</v>
      </c>
      <c r="I37" s="83">
        <v>0</v>
      </c>
      <c r="J37" s="82">
        <v>0</v>
      </c>
      <c r="K37" s="82">
        <f t="shared" si="11"/>
        <v>20138.31</v>
      </c>
      <c r="L37" s="82">
        <v>2485</v>
      </c>
      <c r="M37" s="82">
        <v>22623.31</v>
      </c>
      <c r="N37" s="83">
        <f>'[29]EC133'!$M$13/1000</f>
        <v>525.981</v>
      </c>
      <c r="O37" s="83">
        <f>'[29]EC133'!$M$14/1000</f>
        <v>983.359</v>
      </c>
      <c r="P37" s="82">
        <f t="shared" si="12"/>
        <v>3136.321</v>
      </c>
      <c r="Q37" s="82">
        <f>'[26]EC133'!$I$39/1000</f>
        <v>1235</v>
      </c>
      <c r="R37" s="82">
        <f>'[29]EC133'!$M$12/1000</f>
        <v>5880.661</v>
      </c>
      <c r="S37" s="82">
        <v>457</v>
      </c>
      <c r="T37" s="82">
        <v>873</v>
      </c>
      <c r="U37" s="82">
        <f t="shared" si="13"/>
        <v>2704</v>
      </c>
      <c r="V37" s="82">
        <v>735</v>
      </c>
      <c r="W37" s="82">
        <v>4769</v>
      </c>
      <c r="X37" s="88"/>
      <c r="Y37" s="68">
        <f t="shared" si="14"/>
        <v>0.9969079828696267</v>
      </c>
    </row>
    <row r="38" spans="1:25" ht="12.75" customHeight="1">
      <c r="A38" s="32" t="s">
        <v>25</v>
      </c>
      <c r="B38" s="33" t="s">
        <v>69</v>
      </c>
      <c r="C38" s="34" t="s">
        <v>70</v>
      </c>
      <c r="D38" s="104">
        <f>'[30]EC134'!$I$13</f>
        <v>-1526294</v>
      </c>
      <c r="E38" s="104">
        <f>'[30]EC134'!$I$14</f>
        <v>32769723</v>
      </c>
      <c r="F38" s="104">
        <f t="shared" si="10"/>
        <v>38864332</v>
      </c>
      <c r="G38" s="104">
        <f>'[2]EC134'!$G$45</f>
        <v>4784000</v>
      </c>
      <c r="H38" s="104">
        <f>'[30]EC134'!$I$12</f>
        <v>74891761</v>
      </c>
      <c r="I38" s="83">
        <v>34292.244</v>
      </c>
      <c r="J38" s="82">
        <v>45207.696</v>
      </c>
      <c r="K38" s="82">
        <f t="shared" si="11"/>
        <v>51045.782999999996</v>
      </c>
      <c r="L38" s="82">
        <v>1485</v>
      </c>
      <c r="M38" s="82">
        <v>132030.723</v>
      </c>
      <c r="N38" s="83">
        <f>'[29]EC134'!$M$13/1000</f>
        <v>2155.275</v>
      </c>
      <c r="O38" s="83">
        <f>'[29]EC134'!$M$14/1000</f>
        <v>27093.003</v>
      </c>
      <c r="P38" s="82">
        <f t="shared" si="12"/>
        <v>44236.59999999999</v>
      </c>
      <c r="Q38" s="82">
        <f>'[26]EC134'!$I$39/1000</f>
        <v>1235</v>
      </c>
      <c r="R38" s="82">
        <f>'[29]EC134'!$M$12/1000</f>
        <v>74719.878</v>
      </c>
      <c r="S38" s="82">
        <v>21338</v>
      </c>
      <c r="T38" s="82">
        <v>42920</v>
      </c>
      <c r="U38" s="82">
        <f t="shared" si="13"/>
        <v>43684</v>
      </c>
      <c r="V38" s="82">
        <v>1235</v>
      </c>
      <c r="W38" s="82">
        <v>109177</v>
      </c>
      <c r="X38" s="88"/>
      <c r="Y38" s="68">
        <f t="shared" si="14"/>
        <v>0.9990022950855701</v>
      </c>
    </row>
    <row r="39" spans="1:25" ht="12.75" customHeight="1">
      <c r="A39" s="32" t="s">
        <v>25</v>
      </c>
      <c r="B39" s="33" t="s">
        <v>71</v>
      </c>
      <c r="C39" s="34" t="s">
        <v>72</v>
      </c>
      <c r="D39" s="104">
        <f>'[30]EC135'!$I$13</f>
        <v>0</v>
      </c>
      <c r="E39" s="104">
        <f>'[30]EC135'!$I$14</f>
        <v>0</v>
      </c>
      <c r="F39" s="104">
        <f t="shared" si="10"/>
        <v>-30184000</v>
      </c>
      <c r="G39" s="104">
        <f>'[2]EC135'!$G$45</f>
        <v>30184000</v>
      </c>
      <c r="H39" s="104">
        <f>'[30]EC135'!$I$12</f>
        <v>0</v>
      </c>
      <c r="I39" s="83">
        <v>0</v>
      </c>
      <c r="J39" s="82">
        <v>0</v>
      </c>
      <c r="K39" s="82">
        <f t="shared" si="11"/>
        <v>-1000</v>
      </c>
      <c r="L39" s="82">
        <v>1000</v>
      </c>
      <c r="M39" s="82">
        <v>0</v>
      </c>
      <c r="N39" s="83">
        <f>'[29]EC135'!$M$13/1000</f>
        <v>261.075</v>
      </c>
      <c r="O39" s="83">
        <f>'[29]EC135'!$M$14/1000</f>
        <v>129.675</v>
      </c>
      <c r="P39" s="82">
        <f t="shared" si="12"/>
        <v>-883.682</v>
      </c>
      <c r="Q39" s="82">
        <f>'[26]EC135'!$I$39/1000</f>
        <v>985</v>
      </c>
      <c r="R39" s="82">
        <f>'[29]EC135'!$M$12/1000</f>
        <v>492.068</v>
      </c>
      <c r="S39" s="82">
        <v>0</v>
      </c>
      <c r="T39" s="82">
        <v>0</v>
      </c>
      <c r="U39" s="82">
        <f t="shared" si="13"/>
        <v>13356</v>
      </c>
      <c r="V39" s="82">
        <v>735</v>
      </c>
      <c r="W39" s="82">
        <v>14091</v>
      </c>
      <c r="X39" s="88"/>
      <c r="Y39" s="68">
        <f t="shared" si="14"/>
        <v>0</v>
      </c>
    </row>
    <row r="40" spans="1:25" ht="12.75" customHeight="1">
      <c r="A40" s="32" t="s">
        <v>25</v>
      </c>
      <c r="B40" s="33" t="s">
        <v>73</v>
      </c>
      <c r="C40" s="34" t="s">
        <v>74</v>
      </c>
      <c r="D40" s="104">
        <f>'[30]EC136'!$I$13</f>
        <v>0</v>
      </c>
      <c r="E40" s="104">
        <f>'[30]EC136'!$I$14</f>
        <v>3378963</v>
      </c>
      <c r="F40" s="104">
        <f t="shared" si="10"/>
        <v>-26299713</v>
      </c>
      <c r="G40" s="104">
        <f>'[2]EC136'!$G$45</f>
        <v>31392000</v>
      </c>
      <c r="H40" s="104">
        <f>'[30]EC136'!$I$12</f>
        <v>8471250</v>
      </c>
      <c r="I40" s="83">
        <v>0</v>
      </c>
      <c r="J40" s="82">
        <v>0</v>
      </c>
      <c r="K40" s="82">
        <f t="shared" si="11"/>
        <v>-1735</v>
      </c>
      <c r="L40" s="82">
        <v>1735</v>
      </c>
      <c r="M40" s="82">
        <v>0</v>
      </c>
      <c r="N40" s="83">
        <f>'[29]EC136'!$M$13/1000</f>
        <v>0</v>
      </c>
      <c r="O40" s="83">
        <f>'[29]EC136'!$M$14/1000</f>
        <v>2018.837</v>
      </c>
      <c r="P40" s="82">
        <f t="shared" si="12"/>
        <v>21535.268</v>
      </c>
      <c r="Q40" s="82">
        <f>'[26]EC136'!$I$39/1000</f>
        <v>1235</v>
      </c>
      <c r="R40" s="82">
        <f>'[29]EC136'!$M$12/1000</f>
        <v>24789.105</v>
      </c>
      <c r="S40" s="82">
        <v>2603</v>
      </c>
      <c r="T40" s="82">
        <v>2587</v>
      </c>
      <c r="U40" s="82">
        <f t="shared" si="13"/>
        <v>11582</v>
      </c>
      <c r="V40" s="82">
        <v>735</v>
      </c>
      <c r="W40" s="82">
        <v>17507</v>
      </c>
      <c r="X40" s="88"/>
      <c r="Y40" s="68">
        <f t="shared" si="14"/>
        <v>0.9970737370517928</v>
      </c>
    </row>
    <row r="41" spans="1:25" ht="12.75" customHeight="1">
      <c r="A41" s="32" t="s">
        <v>25</v>
      </c>
      <c r="B41" s="33" t="s">
        <v>75</v>
      </c>
      <c r="C41" s="34" t="s">
        <v>76</v>
      </c>
      <c r="D41" s="104">
        <f>'[30]EC137'!$I$13</f>
        <v>0</v>
      </c>
      <c r="E41" s="104">
        <f>'[30]EC137'!$I$14</f>
        <v>0</v>
      </c>
      <c r="F41" s="104">
        <f t="shared" si="10"/>
        <v>-93022000</v>
      </c>
      <c r="G41" s="104">
        <f>'[2]EC137'!$G$45</f>
        <v>93022000</v>
      </c>
      <c r="H41" s="104">
        <f>'[30]EC137'!$I$12</f>
        <v>0</v>
      </c>
      <c r="I41" s="83">
        <v>0</v>
      </c>
      <c r="J41" s="82">
        <v>0</v>
      </c>
      <c r="K41" s="82">
        <f t="shared" si="11"/>
        <v>-41250</v>
      </c>
      <c r="L41" s="82">
        <v>41250</v>
      </c>
      <c r="M41" s="82">
        <v>0</v>
      </c>
      <c r="N41" s="83">
        <f>'[29]EC137'!$M$13/1000</f>
        <v>267.492</v>
      </c>
      <c r="O41" s="83">
        <f>'[29]EC137'!$M$14/1000</f>
        <v>594.768</v>
      </c>
      <c r="P41" s="82">
        <f t="shared" si="12"/>
        <v>11027.901</v>
      </c>
      <c r="Q41" s="82">
        <f>'[26]EC137'!$I$39/1000</f>
        <v>2235</v>
      </c>
      <c r="R41" s="82">
        <f>'[29]EC137'!$M$12/1000</f>
        <v>14125.161</v>
      </c>
      <c r="S41" s="82">
        <v>382</v>
      </c>
      <c r="T41" s="82">
        <v>574</v>
      </c>
      <c r="U41" s="82">
        <f t="shared" si="13"/>
        <v>12368</v>
      </c>
      <c r="V41" s="82">
        <v>735</v>
      </c>
      <c r="W41" s="82">
        <v>14059</v>
      </c>
      <c r="X41" s="88"/>
      <c r="Y41" s="68">
        <f t="shared" si="14"/>
        <v>0</v>
      </c>
    </row>
    <row r="42" spans="1:25" ht="12.75" customHeight="1">
      <c r="A42" s="32" t="s">
        <v>25</v>
      </c>
      <c r="B42" s="33" t="s">
        <v>77</v>
      </c>
      <c r="C42" s="34" t="s">
        <v>78</v>
      </c>
      <c r="D42" s="104">
        <f>'[30]EC138'!$I$13</f>
        <v>352867</v>
      </c>
      <c r="E42" s="104">
        <f>'[30]EC138'!$I$14</f>
        <v>1463461</v>
      </c>
      <c r="F42" s="104">
        <f t="shared" si="10"/>
        <v>-19195</v>
      </c>
      <c r="G42" s="104">
        <f>'[2]EC138'!$G$45</f>
        <v>3696000</v>
      </c>
      <c r="H42" s="104">
        <f>'[30]EC138'!$I$12</f>
        <v>5493133</v>
      </c>
      <c r="I42" s="83">
        <v>0</v>
      </c>
      <c r="J42" s="82">
        <v>0</v>
      </c>
      <c r="K42" s="82">
        <f t="shared" si="11"/>
        <v>-3485</v>
      </c>
      <c r="L42" s="82">
        <v>3485</v>
      </c>
      <c r="M42" s="82">
        <v>0</v>
      </c>
      <c r="N42" s="83">
        <f>'[29]EC138'!$M$13/1000</f>
        <v>176.542</v>
      </c>
      <c r="O42" s="83">
        <f>'[29]EC138'!$M$14/1000</f>
        <v>1819.307</v>
      </c>
      <c r="P42" s="82">
        <f t="shared" si="12"/>
        <v>19052.364999999998</v>
      </c>
      <c r="Q42" s="82">
        <f>'[26]EC138'!$I$39/1000</f>
        <v>4985</v>
      </c>
      <c r="R42" s="82">
        <f>'[29]EC138'!$M$12/1000</f>
        <v>26033.214</v>
      </c>
      <c r="S42" s="82">
        <v>310</v>
      </c>
      <c r="T42" s="82">
        <v>1384</v>
      </c>
      <c r="U42" s="82">
        <f t="shared" si="13"/>
        <v>2682</v>
      </c>
      <c r="V42" s="82">
        <v>1985</v>
      </c>
      <c r="W42" s="82">
        <v>6361</v>
      </c>
      <c r="X42" s="88"/>
      <c r="Y42" s="68">
        <f t="shared" si="14"/>
        <v>0.9952607712210865</v>
      </c>
    </row>
    <row r="43" spans="1:25" ht="12.75" customHeight="1">
      <c r="A43" s="32" t="s">
        <v>44</v>
      </c>
      <c r="B43" s="103" t="s">
        <v>604</v>
      </c>
      <c r="C43" s="34" t="s">
        <v>79</v>
      </c>
      <c r="D43" s="104">
        <f>'[30]DC13'!$I$13</f>
        <v>0</v>
      </c>
      <c r="E43" s="104">
        <f>'[30]DC13'!$I$14</f>
        <v>0</v>
      </c>
      <c r="F43" s="104">
        <f t="shared" si="10"/>
        <v>-34171000</v>
      </c>
      <c r="G43" s="104">
        <f>'[2]DC13'!$G$45</f>
        <v>34171000</v>
      </c>
      <c r="H43" s="104">
        <f>'[30]DC13'!$I$12</f>
        <v>0</v>
      </c>
      <c r="I43" s="83">
        <v>0</v>
      </c>
      <c r="J43" s="82">
        <v>0</v>
      </c>
      <c r="K43" s="82">
        <f t="shared" si="11"/>
        <v>-7345</v>
      </c>
      <c r="L43" s="82">
        <v>7345</v>
      </c>
      <c r="M43" s="82">
        <v>0</v>
      </c>
      <c r="N43" s="83">
        <f>'[29]DC13'!$M$13/1000</f>
        <v>0</v>
      </c>
      <c r="O43" s="83">
        <f>'[29]DC13'!$M$14/1000</f>
        <v>0</v>
      </c>
      <c r="P43" s="82">
        <f t="shared" si="12"/>
        <v>-51326</v>
      </c>
      <c r="Q43" s="82">
        <f>'[26]DC13'!$I$39/1000</f>
        <v>51326</v>
      </c>
      <c r="R43" s="82">
        <f>'[29]DC13'!$M$12/1000</f>
        <v>0</v>
      </c>
      <c r="S43" s="82">
        <v>0</v>
      </c>
      <c r="T43" s="82">
        <v>0</v>
      </c>
      <c r="U43" s="82">
        <v>0</v>
      </c>
      <c r="V43" s="82">
        <v>9970</v>
      </c>
      <c r="W43" s="82">
        <v>0</v>
      </c>
      <c r="X43" s="88"/>
      <c r="Y43" s="68">
        <f t="shared" si="14"/>
        <v>0</v>
      </c>
    </row>
    <row r="44" spans="1:25" ht="12.75" customHeight="1">
      <c r="A44" s="32"/>
      <c r="B44" s="36"/>
      <c r="C44" s="34"/>
      <c r="D44" s="104"/>
      <c r="E44" s="104"/>
      <c r="F44" s="104"/>
      <c r="G44" s="104"/>
      <c r="H44" s="104"/>
      <c r="I44" s="83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8"/>
      <c r="Y44" s="68"/>
    </row>
    <row r="45" spans="1:25" ht="16.5" customHeight="1">
      <c r="A45" s="32"/>
      <c r="B45" s="35" t="s">
        <v>530</v>
      </c>
      <c r="C45" s="34"/>
      <c r="D45" s="104"/>
      <c r="E45" s="104"/>
      <c r="F45" s="104"/>
      <c r="G45" s="104"/>
      <c r="H45" s="104"/>
      <c r="I45" s="83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8"/>
      <c r="Y45" s="68"/>
    </row>
    <row r="46" spans="1:25" ht="12.75" customHeight="1">
      <c r="A46" s="32" t="s">
        <v>25</v>
      </c>
      <c r="B46" s="33" t="s">
        <v>80</v>
      </c>
      <c r="C46" s="34" t="s">
        <v>81</v>
      </c>
      <c r="D46" s="104">
        <f>'[30]EC141'!$I$13</f>
        <v>646391</v>
      </c>
      <c r="E46" s="104">
        <f>'[30]EC141'!$I$14</f>
        <v>3359173</v>
      </c>
      <c r="F46" s="104">
        <f>H46-SUM(D46:E46,G46)</f>
        <v>-26846838</v>
      </c>
      <c r="G46" s="104">
        <f>'[2]EC141'!$G$45</f>
        <v>31728000</v>
      </c>
      <c r="H46" s="104">
        <f>'[30]EC141'!$I$12</f>
        <v>8886726</v>
      </c>
      <c r="I46" s="83">
        <v>0</v>
      </c>
      <c r="J46" s="82">
        <v>0</v>
      </c>
      <c r="K46" s="82">
        <f>M46-(I46+J46+L46)</f>
        <v>-4735</v>
      </c>
      <c r="L46" s="82">
        <v>4735</v>
      </c>
      <c r="M46" s="82">
        <v>0</v>
      </c>
      <c r="N46" s="83">
        <f>'[29]EC141'!$M$13/1000</f>
        <v>398.314</v>
      </c>
      <c r="O46" s="83">
        <f>'[29]EC141'!$M$14/1000</f>
        <v>3406.114</v>
      </c>
      <c r="P46" s="82">
        <f>R46-SUM(N46:O46,Q46)</f>
        <v>16115.782</v>
      </c>
      <c r="Q46" s="82">
        <f>'[26]EC141'!$I$39/1000</f>
        <v>5985</v>
      </c>
      <c r="R46" s="82">
        <f>'[29]EC141'!$M$12/1000</f>
        <v>25905.21</v>
      </c>
      <c r="S46" s="82">
        <v>106</v>
      </c>
      <c r="T46" s="82">
        <v>557</v>
      </c>
      <c r="U46" s="82">
        <f>W46-(S46+T46+V46)</f>
        <v>10196</v>
      </c>
      <c r="V46" s="82">
        <v>735</v>
      </c>
      <c r="W46" s="82">
        <v>11594</v>
      </c>
      <c r="X46" s="88"/>
      <c r="Y46" s="68">
        <f>IF(ISERROR((H46-R46)/H46),0,(H46-R46)/H46)</f>
        <v>0.997084954571571</v>
      </c>
    </row>
    <row r="47" spans="1:25" ht="12.75" customHeight="1">
      <c r="A47" s="32" t="s">
        <v>25</v>
      </c>
      <c r="B47" s="33" t="s">
        <v>82</v>
      </c>
      <c r="C47" s="34" t="s">
        <v>83</v>
      </c>
      <c r="D47" s="104">
        <f>'[30]EC142'!$I$13</f>
        <v>761460</v>
      </c>
      <c r="E47" s="104">
        <f>'[30]EC142'!$I$14</f>
        <v>5074101</v>
      </c>
      <c r="F47" s="104">
        <f>H47-SUM(D47:E47,G47)</f>
        <v>15446858</v>
      </c>
      <c r="G47" s="104">
        <f>'[2]EC142'!$G$45</f>
        <v>5713000</v>
      </c>
      <c r="H47" s="104">
        <f>'[30]EC142'!$I$12</f>
        <v>26995419</v>
      </c>
      <c r="I47" s="83">
        <v>0</v>
      </c>
      <c r="J47" s="82">
        <v>0</v>
      </c>
      <c r="K47" s="82">
        <f>M47-(I47+J47+L47)</f>
        <v>-750</v>
      </c>
      <c r="L47" s="82">
        <v>750</v>
      </c>
      <c r="M47" s="82">
        <v>0</v>
      </c>
      <c r="N47" s="83">
        <f>'[29]EC142'!$M$13/1000</f>
        <v>231.478</v>
      </c>
      <c r="O47" s="83">
        <f>'[29]EC142'!$M$14/1000</f>
        <v>3865.224</v>
      </c>
      <c r="P47" s="82">
        <f>R47-SUM(N47:O47,Q47)</f>
        <v>-2688.5740000000005</v>
      </c>
      <c r="Q47" s="82">
        <f>'[26]EC142'!$I$39/1000</f>
        <v>3591</v>
      </c>
      <c r="R47" s="82">
        <f>'[29]EC142'!$M$12/1000</f>
        <v>4999.128</v>
      </c>
      <c r="S47" s="82">
        <v>2518</v>
      </c>
      <c r="T47" s="82">
        <v>4744</v>
      </c>
      <c r="U47" s="82">
        <f>W47-(S47+T47+V47)</f>
        <v>16867</v>
      </c>
      <c r="V47" s="82">
        <v>1000</v>
      </c>
      <c r="W47" s="82">
        <v>25129</v>
      </c>
      <c r="X47" s="88"/>
      <c r="Y47" s="68">
        <f>IF(ISERROR((H47-R47)/H47),0,(H47-R47)/H47)</f>
        <v>0.9998148156915069</v>
      </c>
    </row>
    <row r="48" spans="1:25" ht="12.75" customHeight="1">
      <c r="A48" s="32" t="s">
        <v>25</v>
      </c>
      <c r="B48" s="103" t="s">
        <v>605</v>
      </c>
      <c r="C48" s="34" t="s">
        <v>84</v>
      </c>
      <c r="D48" s="104">
        <f>'[30]EC143'!$I$13</f>
        <v>236793</v>
      </c>
      <c r="E48" s="104">
        <f>'[30]EC143'!$I$14</f>
        <v>9645193</v>
      </c>
      <c r="F48" s="104">
        <f>H48-SUM(D48:E48,G48)</f>
        <v>1105805</v>
      </c>
      <c r="G48" s="104">
        <f>'[2]EC143'!$G$45</f>
        <v>4500000</v>
      </c>
      <c r="H48" s="104">
        <f>'[30]EC143'!$I$12</f>
        <v>15487791</v>
      </c>
      <c r="I48" s="83">
        <v>0</v>
      </c>
      <c r="J48" s="82">
        <v>0</v>
      </c>
      <c r="K48" s="82">
        <f>M48-(I48+J48+L48)</f>
        <v>-4500</v>
      </c>
      <c r="L48" s="82">
        <v>4500</v>
      </c>
      <c r="M48" s="82">
        <v>0</v>
      </c>
      <c r="N48" s="83">
        <f>'[29]EC143'!$M$13/1000</f>
        <v>1657.795</v>
      </c>
      <c r="O48" s="83">
        <f>'[29]EC143'!$M$14/1000</f>
        <v>7176.741</v>
      </c>
      <c r="P48" s="82">
        <f>R48-SUM(N48:O48,Q48)</f>
        <v>-4613.414000000001</v>
      </c>
      <c r="Q48" s="82">
        <f>'[26]EC143'!$I$39/1000</f>
        <v>15500</v>
      </c>
      <c r="R48" s="82">
        <f>'[29]EC143'!$M$12/1000</f>
        <v>19721.122</v>
      </c>
      <c r="S48" s="82">
        <v>0</v>
      </c>
      <c r="T48" s="82">
        <v>0</v>
      </c>
      <c r="U48" s="82">
        <v>0</v>
      </c>
      <c r="V48" s="82">
        <v>400</v>
      </c>
      <c r="W48" s="82">
        <v>0</v>
      </c>
      <c r="X48" s="88"/>
      <c r="Y48" s="68">
        <f>IF(ISERROR((H48-R48)/H48),0,(H48-R48)/H48)</f>
        <v>0.998726666572399</v>
      </c>
    </row>
    <row r="49" spans="1:25" ht="12.75" customHeight="1">
      <c r="A49" s="32" t="s">
        <v>25</v>
      </c>
      <c r="B49" s="33" t="s">
        <v>85</v>
      </c>
      <c r="C49" s="34" t="s">
        <v>86</v>
      </c>
      <c r="D49" s="104">
        <f>'[30]EC144'!$I$13</f>
        <v>307683</v>
      </c>
      <c r="E49" s="104">
        <f>'[30]EC144'!$I$14</f>
        <v>2243900</v>
      </c>
      <c r="F49" s="104">
        <f>H49-SUM(D49:E49,G49)</f>
        <v>-7985998</v>
      </c>
      <c r="G49" s="104">
        <f>'[2]EC144'!$G$45</f>
        <v>11500000</v>
      </c>
      <c r="H49" s="104">
        <f>'[30]EC144'!$I$12</f>
        <v>6065585</v>
      </c>
      <c r="I49" s="83">
        <v>0</v>
      </c>
      <c r="J49" s="82">
        <v>0</v>
      </c>
      <c r="K49" s="82">
        <f>M49-(I49+J49+L49)</f>
        <v>-9500</v>
      </c>
      <c r="L49" s="82">
        <v>9500</v>
      </c>
      <c r="M49" s="82">
        <v>0</v>
      </c>
      <c r="N49" s="83">
        <f>'[29]EC144'!$M$13/1000</f>
        <v>0</v>
      </c>
      <c r="O49" s="83">
        <f>'[29]EC144'!$M$14/1000</f>
        <v>9710.337</v>
      </c>
      <c r="P49" s="82">
        <f>R49-SUM(N49:O49,Q49)</f>
        <v>303.6800000000003</v>
      </c>
      <c r="Q49" s="82">
        <f>'[26]EC144'!$I$39/1000</f>
        <v>900</v>
      </c>
      <c r="R49" s="82">
        <f>'[29]EC144'!$M$12/1000</f>
        <v>10914.017</v>
      </c>
      <c r="S49" s="82">
        <v>5265</v>
      </c>
      <c r="T49" s="82">
        <v>2470</v>
      </c>
      <c r="U49" s="82">
        <f>W49-(S49+T49+V49)</f>
        <v>-626</v>
      </c>
      <c r="V49" s="82">
        <v>900</v>
      </c>
      <c r="W49" s="82">
        <v>8009</v>
      </c>
      <c r="X49" s="88"/>
      <c r="Y49" s="68">
        <f>IF(ISERROR((H49-R49)/H49),0,(H49-R49)/H49)</f>
        <v>0.9982006653933627</v>
      </c>
    </row>
    <row r="50" spans="1:25" ht="12.75" customHeight="1">
      <c r="A50" s="32" t="s">
        <v>44</v>
      </c>
      <c r="B50" s="33" t="s">
        <v>87</v>
      </c>
      <c r="C50" s="34" t="s">
        <v>88</v>
      </c>
      <c r="D50" s="104">
        <f>'[30]DC14'!$I$13</f>
        <v>0</v>
      </c>
      <c r="E50" s="104">
        <f>'[30]DC14'!$I$14</f>
        <v>2397540</v>
      </c>
      <c r="F50" s="104">
        <f>H50-SUM(D50:E50,G50)</f>
        <v>31274376</v>
      </c>
      <c r="G50" s="104">
        <f>'[2]DC14'!$G$45</f>
        <v>11485000</v>
      </c>
      <c r="H50" s="104">
        <f>'[30]DC14'!$I$12</f>
        <v>45156916</v>
      </c>
      <c r="I50" s="83">
        <v>0</v>
      </c>
      <c r="J50" s="82">
        <v>0</v>
      </c>
      <c r="K50" s="82">
        <f>M50-(I50+J50+L50)</f>
        <v>-1485</v>
      </c>
      <c r="L50" s="82">
        <v>1485</v>
      </c>
      <c r="M50" s="82">
        <v>0</v>
      </c>
      <c r="N50" s="83">
        <f>'[29]DC14'!$M$13/1000</f>
        <v>0</v>
      </c>
      <c r="O50" s="83">
        <f>'[29]DC14'!$M$14/1000</f>
        <v>0</v>
      </c>
      <c r="P50" s="82">
        <f>R50-SUM(N50:O50,Q50)</f>
        <v>31844.699999999997</v>
      </c>
      <c r="Q50" s="82">
        <f>'[26]DC14'!$I$39/1000</f>
        <v>4794</v>
      </c>
      <c r="R50" s="82">
        <f>'[29]DC14'!$M$12/1000</f>
        <v>36638.7</v>
      </c>
      <c r="S50" s="82">
        <v>0</v>
      </c>
      <c r="T50" s="82">
        <v>0</v>
      </c>
      <c r="U50" s="82">
        <f>W50-(S50+T50+V50)</f>
        <v>33837</v>
      </c>
      <c r="V50" s="82">
        <v>3353</v>
      </c>
      <c r="W50" s="82">
        <v>37190</v>
      </c>
      <c r="X50" s="88"/>
      <c r="Y50" s="68">
        <f>IF(ISERROR((H50-R50)/H50),0,(H50-R50)/H50)</f>
        <v>0.9991886359112743</v>
      </c>
    </row>
    <row r="51" spans="1:25" ht="12.75" customHeight="1">
      <c r="A51" s="32"/>
      <c r="B51" s="36"/>
      <c r="C51" s="34"/>
      <c r="D51" s="104"/>
      <c r="E51" s="104"/>
      <c r="F51" s="104"/>
      <c r="G51" s="104"/>
      <c r="H51" s="104"/>
      <c r="I51" s="83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8"/>
      <c r="Y51" s="68"/>
    </row>
    <row r="52" spans="1:25" ht="16.5" customHeight="1">
      <c r="A52" s="32"/>
      <c r="B52" s="35" t="s">
        <v>531</v>
      </c>
      <c r="C52" s="34"/>
      <c r="D52" s="104"/>
      <c r="E52" s="104"/>
      <c r="F52" s="104"/>
      <c r="G52" s="104"/>
      <c r="H52" s="104"/>
      <c r="I52" s="83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8"/>
      <c r="Y52" s="68"/>
    </row>
    <row r="53" spans="1:25" ht="12.75" customHeight="1">
      <c r="A53" s="32" t="s">
        <v>25</v>
      </c>
      <c r="B53" s="33" t="s">
        <v>89</v>
      </c>
      <c r="C53" s="34" t="s">
        <v>90</v>
      </c>
      <c r="D53" s="104">
        <f>'[30]EC151'!$I$13</f>
        <v>238131</v>
      </c>
      <c r="E53" s="104">
        <f>'[30]EC151'!$I$14</f>
        <v>3741220</v>
      </c>
      <c r="F53" s="104">
        <f aca="true" t="shared" si="15" ref="F53:F60">H53-SUM(D53:E53,G53)</f>
        <v>-31973664</v>
      </c>
      <c r="G53" s="104">
        <f>'[2]EC151'!$G$45</f>
        <v>33758000</v>
      </c>
      <c r="H53" s="104">
        <f>'[30]EC151'!$I$12</f>
        <v>5763687</v>
      </c>
      <c r="I53" s="83">
        <v>0</v>
      </c>
      <c r="J53" s="82">
        <v>0</v>
      </c>
      <c r="K53" s="82">
        <f aca="true" t="shared" si="16" ref="K53:K60">M53-(I53+J53+L53)</f>
        <v>-1250</v>
      </c>
      <c r="L53" s="82">
        <v>1250</v>
      </c>
      <c r="M53" s="82">
        <v>0</v>
      </c>
      <c r="N53" s="83">
        <f>'[29]EC151'!$M$13/1000</f>
        <v>180.251</v>
      </c>
      <c r="O53" s="83">
        <f>'[29]EC151'!$M$14/1000</f>
        <v>706.477</v>
      </c>
      <c r="P53" s="82">
        <f aca="true" t="shared" si="17" ref="P53:P60">R53-SUM(N53:O53,Q53)</f>
        <v>-997.3400000000001</v>
      </c>
      <c r="Q53" s="82">
        <f>'[26]EC151'!$I$39/1000</f>
        <v>1235</v>
      </c>
      <c r="R53" s="82">
        <f>'[29]EC151'!$M$12/1000</f>
        <v>1124.388</v>
      </c>
      <c r="S53" s="82">
        <v>224</v>
      </c>
      <c r="T53" s="82">
        <v>463</v>
      </c>
      <c r="U53" s="82">
        <f aca="true" t="shared" si="18" ref="U53:U60">W53-(S53+T53+V53)</f>
        <v>700</v>
      </c>
      <c r="V53" s="82">
        <v>735</v>
      </c>
      <c r="W53" s="82">
        <v>2122</v>
      </c>
      <c r="X53" s="88"/>
      <c r="Y53" s="68">
        <f aca="true" t="shared" si="19" ref="Y53:Y60">IF(ISERROR((H53-R53)/H53),0,(H53-R53)/H53)</f>
        <v>0.9998049186224026</v>
      </c>
    </row>
    <row r="54" spans="1:25" ht="12.75" customHeight="1">
      <c r="A54" s="32" t="s">
        <v>25</v>
      </c>
      <c r="B54" s="33" t="s">
        <v>91</v>
      </c>
      <c r="C54" s="34" t="s">
        <v>92</v>
      </c>
      <c r="D54" s="104">
        <f>'[30]EC152'!$I$13</f>
        <v>247942</v>
      </c>
      <c r="E54" s="104">
        <f>'[30]EC152'!$I$14</f>
        <v>15440</v>
      </c>
      <c r="F54" s="104">
        <f t="shared" si="15"/>
        <v>6632316</v>
      </c>
      <c r="G54" s="104">
        <f>'[2]EC152'!$G$45</f>
        <v>12737000</v>
      </c>
      <c r="H54" s="104">
        <f>'[30]EC152'!$I$12</f>
        <v>19632698</v>
      </c>
      <c r="I54" s="83">
        <v>0</v>
      </c>
      <c r="J54" s="82">
        <v>0</v>
      </c>
      <c r="K54" s="82">
        <f t="shared" si="16"/>
        <v>-1000</v>
      </c>
      <c r="L54" s="82">
        <v>1000</v>
      </c>
      <c r="M54" s="82">
        <v>0</v>
      </c>
      <c r="N54" s="83">
        <f>'[29]EC152'!$M$13/1000</f>
        <v>111.814</v>
      </c>
      <c r="O54" s="83">
        <f>'[29]EC152'!$M$14/1000</f>
        <v>98.567</v>
      </c>
      <c r="P54" s="82">
        <f t="shared" si="17"/>
        <v>110.80800000000022</v>
      </c>
      <c r="Q54" s="82">
        <f>'[26]EC152'!$I$39/1000</f>
        <v>1235</v>
      </c>
      <c r="R54" s="82">
        <f>'[29]EC152'!$M$12/1000</f>
        <v>1556.189</v>
      </c>
      <c r="S54" s="82">
        <v>4</v>
      </c>
      <c r="T54" s="82">
        <v>42</v>
      </c>
      <c r="U54" s="82">
        <f t="shared" si="18"/>
        <v>343</v>
      </c>
      <c r="V54" s="82">
        <v>1235</v>
      </c>
      <c r="W54" s="82">
        <v>1624</v>
      </c>
      <c r="X54" s="88"/>
      <c r="Y54" s="68">
        <f t="shared" si="19"/>
        <v>0.9999207348373617</v>
      </c>
    </row>
    <row r="55" spans="1:25" ht="12.75" customHeight="1">
      <c r="A55" s="32" t="s">
        <v>25</v>
      </c>
      <c r="B55" s="103" t="s">
        <v>606</v>
      </c>
      <c r="C55" s="34" t="s">
        <v>93</v>
      </c>
      <c r="D55" s="104">
        <f>'[30]EC153'!$I$13</f>
        <v>508502</v>
      </c>
      <c r="E55" s="104">
        <f>'[30]EC153'!$I$14</f>
        <v>1159</v>
      </c>
      <c r="F55" s="104">
        <f t="shared" si="15"/>
        <v>-27112750</v>
      </c>
      <c r="G55" s="104">
        <f>'[2]EC153'!$G$45</f>
        <v>55710000</v>
      </c>
      <c r="H55" s="104">
        <f>'[30]EC153'!$I$12</f>
        <v>29106911</v>
      </c>
      <c r="I55" s="83">
        <v>0</v>
      </c>
      <c r="J55" s="82">
        <v>0</v>
      </c>
      <c r="K55" s="82">
        <f t="shared" si="16"/>
        <v>-9315</v>
      </c>
      <c r="L55" s="82">
        <v>9315</v>
      </c>
      <c r="M55" s="82">
        <v>0</v>
      </c>
      <c r="N55" s="83">
        <f>'[29]EC153'!$M$13/1000</f>
        <v>792.568</v>
      </c>
      <c r="O55" s="83">
        <f>'[29]EC153'!$M$14/1000</f>
        <v>19.407</v>
      </c>
      <c r="P55" s="82">
        <f t="shared" si="17"/>
        <v>3716.713</v>
      </c>
      <c r="Q55" s="82">
        <f>'[26]EC153'!$I$39/1000</f>
        <v>985</v>
      </c>
      <c r="R55" s="82">
        <f>'[29]EC153'!$M$12/1000</f>
        <v>5513.688</v>
      </c>
      <c r="S55" s="82">
        <v>0</v>
      </c>
      <c r="T55" s="82">
        <v>0</v>
      </c>
      <c r="U55" s="82">
        <v>0</v>
      </c>
      <c r="V55" s="82">
        <v>985</v>
      </c>
      <c r="W55" s="82">
        <v>0</v>
      </c>
      <c r="X55" s="88"/>
      <c r="Y55" s="68">
        <f t="shared" si="19"/>
        <v>0.999810571173286</v>
      </c>
    </row>
    <row r="56" spans="1:25" ht="12.75" customHeight="1">
      <c r="A56" s="32" t="s">
        <v>25</v>
      </c>
      <c r="B56" s="33" t="s">
        <v>94</v>
      </c>
      <c r="C56" s="34" t="s">
        <v>95</v>
      </c>
      <c r="D56" s="104">
        <f>'[30]EC154'!$I$13</f>
        <v>438315</v>
      </c>
      <c r="E56" s="104">
        <f>'[30]EC154'!$I$14</f>
        <v>75878</v>
      </c>
      <c r="F56" s="104">
        <f t="shared" si="15"/>
        <v>7078250</v>
      </c>
      <c r="G56" s="104">
        <f>'[2]EC154'!$G$45</f>
        <v>10955000</v>
      </c>
      <c r="H56" s="104">
        <f>'[30]EC154'!$I$12</f>
        <v>18547443</v>
      </c>
      <c r="I56" s="83">
        <v>0</v>
      </c>
      <c r="J56" s="82">
        <v>0</v>
      </c>
      <c r="K56" s="82">
        <f t="shared" si="16"/>
        <v>-2485</v>
      </c>
      <c r="L56" s="82">
        <v>2485</v>
      </c>
      <c r="M56" s="82">
        <v>0</v>
      </c>
      <c r="N56" s="83">
        <f>'[29]EC154'!$M$13/1000</f>
        <v>338.907</v>
      </c>
      <c r="O56" s="83">
        <f>'[29]EC154'!$M$14/1000</f>
        <v>76.215</v>
      </c>
      <c r="P56" s="82">
        <f t="shared" si="17"/>
        <v>-904.1749999999998</v>
      </c>
      <c r="Q56" s="82">
        <f>'[26]EC154'!$I$39/1000</f>
        <v>985</v>
      </c>
      <c r="R56" s="82">
        <f>'[29]EC154'!$M$12/1000</f>
        <v>495.947</v>
      </c>
      <c r="S56" s="82">
        <v>198</v>
      </c>
      <c r="T56" s="82">
        <v>22</v>
      </c>
      <c r="U56" s="82">
        <f t="shared" si="18"/>
        <v>-859</v>
      </c>
      <c r="V56" s="82">
        <v>985</v>
      </c>
      <c r="W56" s="82">
        <v>346</v>
      </c>
      <c r="X56" s="88"/>
      <c r="Y56" s="68">
        <f t="shared" si="19"/>
        <v>0.9999732606268152</v>
      </c>
    </row>
    <row r="57" spans="1:25" ht="12.75" customHeight="1">
      <c r="A57" s="32" t="s">
        <v>25</v>
      </c>
      <c r="B57" s="33" t="s">
        <v>96</v>
      </c>
      <c r="C57" s="34" t="s">
        <v>97</v>
      </c>
      <c r="D57" s="104">
        <f>'[30]EC155'!$I$13</f>
        <v>132457</v>
      </c>
      <c r="E57" s="104">
        <f>'[30]EC155'!$I$14</f>
        <v>9980</v>
      </c>
      <c r="F57" s="104">
        <f t="shared" si="15"/>
        <v>13995715</v>
      </c>
      <c r="G57" s="104">
        <f>'[2]EC155'!$G$45</f>
        <v>21097000</v>
      </c>
      <c r="H57" s="104">
        <f>'[30]EC155'!$I$12</f>
        <v>35235152</v>
      </c>
      <c r="I57" s="83">
        <v>0</v>
      </c>
      <c r="J57" s="82">
        <v>0</v>
      </c>
      <c r="K57" s="82">
        <f t="shared" si="16"/>
        <v>-1000</v>
      </c>
      <c r="L57" s="82">
        <v>1000</v>
      </c>
      <c r="M57" s="82">
        <v>0</v>
      </c>
      <c r="N57" s="83">
        <f>'[29]EC155'!$M$13/1000</f>
        <v>94.692</v>
      </c>
      <c r="O57" s="83">
        <f>'[29]EC155'!$M$14/1000</f>
        <v>3.298</v>
      </c>
      <c r="P57" s="82">
        <f t="shared" si="17"/>
        <v>22750.069</v>
      </c>
      <c r="Q57" s="82">
        <f>'[26]EC155'!$I$39/1000</f>
        <v>1235</v>
      </c>
      <c r="R57" s="82">
        <f>'[29]EC155'!$M$12/1000</f>
        <v>24083.059</v>
      </c>
      <c r="S57" s="82">
        <v>62</v>
      </c>
      <c r="T57" s="82">
        <v>8</v>
      </c>
      <c r="U57" s="82">
        <f t="shared" si="18"/>
        <v>20190</v>
      </c>
      <c r="V57" s="82">
        <v>1235</v>
      </c>
      <c r="W57" s="82">
        <v>21495</v>
      </c>
      <c r="X57" s="88"/>
      <c r="Y57" s="68">
        <f t="shared" si="19"/>
        <v>0.9993165047507103</v>
      </c>
    </row>
    <row r="58" spans="1:25" ht="12.75" customHeight="1">
      <c r="A58" s="32" t="s">
        <v>25</v>
      </c>
      <c r="B58" s="33" t="s">
        <v>98</v>
      </c>
      <c r="C58" s="34" t="s">
        <v>99</v>
      </c>
      <c r="D58" s="104">
        <f>'[30]EC156'!$I$13</f>
        <v>0</v>
      </c>
      <c r="E58" s="104">
        <f>'[30]EC156'!$I$14</f>
        <v>0</v>
      </c>
      <c r="F58" s="104">
        <f t="shared" si="15"/>
        <v>-78310000</v>
      </c>
      <c r="G58" s="104">
        <f>'[2]EC156'!$G$45</f>
        <v>78310000</v>
      </c>
      <c r="H58" s="104">
        <f>'[30]EC156'!$I$12</f>
        <v>0</v>
      </c>
      <c r="I58" s="83">
        <v>0</v>
      </c>
      <c r="J58" s="82">
        <v>0</v>
      </c>
      <c r="K58" s="82">
        <f t="shared" si="16"/>
        <v>-34250</v>
      </c>
      <c r="L58" s="82">
        <v>34250</v>
      </c>
      <c r="M58" s="82">
        <v>0</v>
      </c>
      <c r="N58" s="83">
        <f>'[29]EC156'!$M$13/1000</f>
        <v>173.917</v>
      </c>
      <c r="O58" s="83">
        <f>'[29]EC156'!$M$14/1000</f>
        <v>32.515</v>
      </c>
      <c r="P58" s="82">
        <f t="shared" si="17"/>
        <v>-690.772</v>
      </c>
      <c r="Q58" s="82">
        <f>'[26]EC156'!$I$39/1000</f>
        <v>1235</v>
      </c>
      <c r="R58" s="82">
        <f>'[29]EC156'!$M$12/1000</f>
        <v>750.66</v>
      </c>
      <c r="S58" s="82">
        <v>114</v>
      </c>
      <c r="T58" s="82">
        <v>26</v>
      </c>
      <c r="U58" s="82">
        <f t="shared" si="18"/>
        <v>485</v>
      </c>
      <c r="V58" s="82">
        <v>735</v>
      </c>
      <c r="W58" s="82">
        <v>1360</v>
      </c>
      <c r="X58" s="88"/>
      <c r="Y58" s="68">
        <f t="shared" si="19"/>
        <v>0</v>
      </c>
    </row>
    <row r="59" spans="1:25" ht="12.75" customHeight="1">
      <c r="A59" s="32" t="s">
        <v>25</v>
      </c>
      <c r="B59" s="33" t="s">
        <v>100</v>
      </c>
      <c r="C59" s="34" t="s">
        <v>101</v>
      </c>
      <c r="D59" s="104">
        <f>'[30]EC157'!$I$13</f>
        <v>22892544</v>
      </c>
      <c r="E59" s="104">
        <f>'[30]EC157'!$I$14</f>
        <v>35158586</v>
      </c>
      <c r="F59" s="104">
        <f t="shared" si="15"/>
        <v>-658065</v>
      </c>
      <c r="G59" s="104">
        <f>'[2]EC157'!$G$45</f>
        <v>31560000</v>
      </c>
      <c r="H59" s="104">
        <f>'[30]EC157'!$I$12</f>
        <v>88953065</v>
      </c>
      <c r="I59" s="83">
        <v>-54.695</v>
      </c>
      <c r="J59" s="82">
        <v>18153.611</v>
      </c>
      <c r="K59" s="82">
        <f t="shared" si="16"/>
        <v>51987.803</v>
      </c>
      <c r="L59" s="82">
        <v>1485</v>
      </c>
      <c r="M59" s="82">
        <v>71571.719</v>
      </c>
      <c r="N59" s="83">
        <f>'[29]EC157'!$M$13/1000</f>
        <v>299.812</v>
      </c>
      <c r="O59" s="83">
        <f>'[29]EC157'!$M$14/1000</f>
        <v>19982.868</v>
      </c>
      <c r="P59" s="82">
        <f t="shared" si="17"/>
        <v>37747.642</v>
      </c>
      <c r="Q59" s="82">
        <f>'[26]EC157'!$I$39/1000</f>
        <v>12001</v>
      </c>
      <c r="R59" s="82">
        <f>'[29]EC157'!$M$12/1000</f>
        <v>70031.322</v>
      </c>
      <c r="S59" s="82">
        <v>79790</v>
      </c>
      <c r="T59" s="82">
        <v>40655</v>
      </c>
      <c r="U59" s="82">
        <f t="shared" si="18"/>
        <v>27923</v>
      </c>
      <c r="V59" s="82">
        <v>1520</v>
      </c>
      <c r="W59" s="82">
        <v>149888</v>
      </c>
      <c r="X59" s="88"/>
      <c r="Y59" s="68">
        <f t="shared" si="19"/>
        <v>0.9992127160317635</v>
      </c>
    </row>
    <row r="60" spans="1:25" ht="12.75" customHeight="1">
      <c r="A60" s="32" t="s">
        <v>44</v>
      </c>
      <c r="B60" s="33" t="s">
        <v>102</v>
      </c>
      <c r="C60" s="34" t="s">
        <v>103</v>
      </c>
      <c r="D60" s="104">
        <f>'[30]DC15'!$I$13</f>
        <v>0</v>
      </c>
      <c r="E60" s="104">
        <f>'[30]DC15'!$I$14</f>
        <v>16088444</v>
      </c>
      <c r="F60" s="104">
        <f t="shared" si="15"/>
        <v>-85308048</v>
      </c>
      <c r="G60" s="104">
        <f>'[2]DC15'!$G$45</f>
        <v>67448000</v>
      </c>
      <c r="H60" s="104">
        <f>'[30]DC15'!$I$12</f>
        <v>-1771604</v>
      </c>
      <c r="I60" s="83">
        <v>0</v>
      </c>
      <c r="J60" s="82">
        <v>15374.774</v>
      </c>
      <c r="K60" s="82">
        <f t="shared" si="16"/>
        <v>120429.27799999999</v>
      </c>
      <c r="L60" s="82">
        <v>13004</v>
      </c>
      <c r="M60" s="82">
        <v>148808.052</v>
      </c>
      <c r="N60" s="83">
        <f>'[29]DC15'!$M$13/1000</f>
        <v>0</v>
      </c>
      <c r="O60" s="83">
        <f>'[29]DC15'!$M$14/1000</f>
        <v>17456.628</v>
      </c>
      <c r="P60" s="82">
        <f t="shared" si="17"/>
        <v>-52027.236999999994</v>
      </c>
      <c r="Q60" s="82">
        <f>'[26]DC15'!$I$39/1000</f>
        <v>76231</v>
      </c>
      <c r="R60" s="82">
        <f>'[29]DC15'!$M$12/1000</f>
        <v>41660.391</v>
      </c>
      <c r="S60" s="82">
        <v>0</v>
      </c>
      <c r="T60" s="82">
        <v>5255</v>
      </c>
      <c r="U60" s="82">
        <f t="shared" si="18"/>
        <v>156647</v>
      </c>
      <c r="V60" s="82">
        <v>12252</v>
      </c>
      <c r="W60" s="82">
        <v>174154</v>
      </c>
      <c r="X60" s="88"/>
      <c r="Y60" s="68">
        <f t="shared" si="19"/>
        <v>1.0235156338549698</v>
      </c>
    </row>
    <row r="61" spans="1:25" ht="12.75" customHeight="1">
      <c r="A61" s="32"/>
      <c r="B61" s="33"/>
      <c r="C61" s="34"/>
      <c r="D61" s="104"/>
      <c r="E61" s="104"/>
      <c r="F61" s="104"/>
      <c r="G61" s="104"/>
      <c r="H61" s="104"/>
      <c r="I61" s="83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8"/>
      <c r="Y61" s="68"/>
    </row>
    <row r="62" spans="1:25" ht="16.5" customHeight="1">
      <c r="A62" s="32"/>
      <c r="B62" s="35" t="s">
        <v>532</v>
      </c>
      <c r="C62" s="34"/>
      <c r="D62" s="104"/>
      <c r="E62" s="104"/>
      <c r="F62" s="104"/>
      <c r="G62" s="104"/>
      <c r="H62" s="104"/>
      <c r="I62" s="83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8"/>
      <c r="Y62" s="68"/>
    </row>
    <row r="63" spans="1:25" ht="12.75" customHeight="1">
      <c r="A63" s="32" t="s">
        <v>25</v>
      </c>
      <c r="B63" s="33" t="s">
        <v>104</v>
      </c>
      <c r="C63" s="34" t="s">
        <v>105</v>
      </c>
      <c r="D63" s="104">
        <f>'[30]EC442'!$I$13</f>
        <v>379022</v>
      </c>
      <c r="E63" s="104">
        <f>'[30]EC442'!$I$14</f>
        <v>12552</v>
      </c>
      <c r="F63" s="104">
        <f>H63-SUM(D63:E63,G63)</f>
        <v>31583814</v>
      </c>
      <c r="G63" s="104">
        <f>'[2]EC442'!$G$45</f>
        <v>6675000</v>
      </c>
      <c r="H63" s="104">
        <f>'[30]EC442'!$I$12</f>
        <v>38650388</v>
      </c>
      <c r="I63" s="83">
        <v>0</v>
      </c>
      <c r="J63" s="82">
        <v>0</v>
      </c>
      <c r="K63" s="82">
        <f>M63-(I63+J63+L63)</f>
        <v>-2050</v>
      </c>
      <c r="L63" s="82">
        <v>2050</v>
      </c>
      <c r="M63" s="82">
        <v>0</v>
      </c>
      <c r="N63" s="83">
        <f>'[29]EC442'!$M$13/1000</f>
        <v>745.433</v>
      </c>
      <c r="O63" s="83">
        <f>'[29]EC442'!$M$14/1000</f>
        <v>64.41</v>
      </c>
      <c r="P63" s="82">
        <f>R63-SUM(N63:O63,Q63)</f>
        <v>230.192</v>
      </c>
      <c r="Q63" s="139">
        <f>'[26]EC05b2'!$I$39/1000</f>
        <v>1235</v>
      </c>
      <c r="R63" s="82">
        <f>'[29]EC442'!$M$12/1000</f>
        <v>2275.035</v>
      </c>
      <c r="S63" s="82">
        <v>181</v>
      </c>
      <c r="T63" s="82">
        <v>29</v>
      </c>
      <c r="U63" s="82">
        <f>W63-(S63+T63+V63)</f>
        <v>2962</v>
      </c>
      <c r="V63" s="82">
        <v>735</v>
      </c>
      <c r="W63" s="82">
        <v>3907</v>
      </c>
      <c r="X63" s="88"/>
      <c r="Y63" s="68">
        <f>IF(ISERROR((H63-R63)/H63),0,(H63-R63)/H63)</f>
        <v>0.9999411381070742</v>
      </c>
    </row>
    <row r="64" spans="1:25" ht="12.75" customHeight="1">
      <c r="A64" s="32" t="s">
        <v>25</v>
      </c>
      <c r="B64" s="33" t="s">
        <v>106</v>
      </c>
      <c r="C64" s="34" t="s">
        <v>107</v>
      </c>
      <c r="D64" s="104">
        <f>'[30]EC441'!$I$13</f>
        <v>5492811</v>
      </c>
      <c r="E64" s="104">
        <f>'[30]EC441'!$I$14</f>
        <v>5772990</v>
      </c>
      <c r="F64" s="104">
        <f>H64-SUM(D64:E64,G64)</f>
        <v>-15660056</v>
      </c>
      <c r="G64" s="104">
        <f>'[2]EC441'!$G$45</f>
        <v>4896000</v>
      </c>
      <c r="H64" s="104">
        <f>'[30]EC441'!$I$12</f>
        <v>501745</v>
      </c>
      <c r="I64" s="83">
        <v>1816.533</v>
      </c>
      <c r="J64" s="82">
        <v>2974.428</v>
      </c>
      <c r="K64" s="82">
        <f>M64-(I64+J64+L64)</f>
        <v>1887.5190000000002</v>
      </c>
      <c r="L64" s="82">
        <v>750</v>
      </c>
      <c r="M64" s="82">
        <v>7428.48</v>
      </c>
      <c r="N64" s="83">
        <f>'[29]EC441'!$M$13/1000</f>
        <v>1830.883</v>
      </c>
      <c r="O64" s="83">
        <f>'[29]EC441'!$M$14/1000</f>
        <v>10579.966</v>
      </c>
      <c r="P64" s="82">
        <f>R64-SUM(N64:O64,Q64)</f>
        <v>47567.007</v>
      </c>
      <c r="Q64" s="139">
        <f>'[26]EC05b3'!$I$39/1000</f>
        <v>4524</v>
      </c>
      <c r="R64" s="82">
        <f>'[29]EC441'!$M$12/1000</f>
        <v>64501.856</v>
      </c>
      <c r="S64" s="82">
        <v>11</v>
      </c>
      <c r="T64" s="82">
        <v>-11829</v>
      </c>
      <c r="U64" s="82">
        <f>W64-(S64+T64+V64)</f>
        <v>14913</v>
      </c>
      <c r="V64" s="82">
        <v>2000</v>
      </c>
      <c r="W64" s="82">
        <v>5095</v>
      </c>
      <c r="X64" s="88"/>
      <c r="Y64" s="68">
        <f>IF(ISERROR((H64-R64)/H64),0,(H64-R64)/H64)</f>
        <v>0.8714449451414562</v>
      </c>
    </row>
    <row r="65" spans="1:25" ht="12.75" customHeight="1">
      <c r="A65" s="32" t="s">
        <v>44</v>
      </c>
      <c r="B65" s="33" t="s">
        <v>108</v>
      </c>
      <c r="C65" s="34" t="s">
        <v>109</v>
      </c>
      <c r="D65" s="104">
        <f>'[30]DC44'!$I$13</f>
        <v>0</v>
      </c>
      <c r="E65" s="104">
        <f>'[30]DC44'!$I$14</f>
        <v>3078894</v>
      </c>
      <c r="F65" s="104">
        <f>H65-SUM(D65:E65,G65)</f>
        <v>23786396</v>
      </c>
      <c r="G65" s="104">
        <f>'[2]DC44'!$G$45</f>
        <v>19533000</v>
      </c>
      <c r="H65" s="104">
        <f>'[30]DC44'!$I$12</f>
        <v>46398290</v>
      </c>
      <c r="I65" s="83">
        <v>0</v>
      </c>
      <c r="J65" s="82">
        <v>0</v>
      </c>
      <c r="K65" s="82">
        <f>M65-(I65+J65+L65)</f>
        <v>-4524</v>
      </c>
      <c r="L65" s="82">
        <v>4524</v>
      </c>
      <c r="M65" s="82">
        <v>0</v>
      </c>
      <c r="N65" s="83">
        <f>'[29]DC44'!$M$13/1000</f>
        <v>0</v>
      </c>
      <c r="O65" s="83">
        <f>'[29]DC44'!$M$14/1000</f>
        <v>1230.281</v>
      </c>
      <c r="P65" s="82">
        <f>R65-SUM(N65:O65,Q65)</f>
        <v>-9603.885999999999</v>
      </c>
      <c r="Q65" s="82">
        <f>'[26]DC44'!$I$39/1000</f>
        <v>10216</v>
      </c>
      <c r="R65" s="82">
        <f>'[29]DC44'!$M$12/1000</f>
        <v>1842.395</v>
      </c>
      <c r="S65" s="82">
        <v>0</v>
      </c>
      <c r="T65" s="82">
        <v>422</v>
      </c>
      <c r="U65" s="82">
        <f>W65-(S65+T65+V65)</f>
        <v>29204</v>
      </c>
      <c r="V65" s="82">
        <v>6216</v>
      </c>
      <c r="W65" s="82">
        <v>35842</v>
      </c>
      <c r="X65" s="88"/>
      <c r="Y65" s="68">
        <f>IF(ISERROR((H65-R65)/H65),0,(H65-R65)/H65)</f>
        <v>0.9999602917478209</v>
      </c>
    </row>
    <row r="66" spans="1:25" ht="12.75" customHeight="1">
      <c r="A66" s="32"/>
      <c r="B66" s="33"/>
      <c r="C66" s="34"/>
      <c r="D66" s="104"/>
      <c r="E66" s="104"/>
      <c r="F66" s="104"/>
      <c r="G66" s="82"/>
      <c r="H66" s="34"/>
      <c r="I66" s="83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8"/>
      <c r="Y66" s="68"/>
    </row>
    <row r="67" spans="1:25" ht="16.5" customHeight="1">
      <c r="A67" s="32">
        <f>COUNTIF(A9:A65,"A")+COUNTIF(A9:A65,"b")+COUNTIF(A9:A65,"c")</f>
        <v>45</v>
      </c>
      <c r="B67" s="29" t="s">
        <v>582</v>
      </c>
      <c r="C67" s="34"/>
      <c r="D67" s="132">
        <f aca="true" t="shared" si="20" ref="D67:W67">SUM(D63:D65,D53:D60,D46:D50,D35:D43,D24:D32,D12:D21,D9)</f>
        <v>63261374</v>
      </c>
      <c r="E67" s="132">
        <f t="shared" si="20"/>
        <v>1976015972</v>
      </c>
      <c r="F67" s="132">
        <f t="shared" si="20"/>
        <v>273690681</v>
      </c>
      <c r="G67" s="132">
        <f>SUM(G63:G65,G53:G60,G46:G50,G35:G43,G24:G32,G12:G21,G9)</f>
        <v>1189798101</v>
      </c>
      <c r="H67" s="132">
        <f t="shared" si="20"/>
        <v>3502766128</v>
      </c>
      <c r="I67" s="133">
        <f t="shared" si="20"/>
        <v>1303936.824</v>
      </c>
      <c r="J67" s="134">
        <f t="shared" si="20"/>
        <v>1062038.8910000003</v>
      </c>
      <c r="K67" s="134">
        <f t="shared" si="20"/>
        <v>693215.2959999997</v>
      </c>
      <c r="L67" s="134">
        <f t="shared" si="20"/>
        <v>380613</v>
      </c>
      <c r="M67" s="134">
        <f t="shared" si="20"/>
        <v>3439804.011</v>
      </c>
      <c r="N67" s="134">
        <f>SUM(N63:N65,N53:N60,N46:N50,N35:N43,N24:N32,N12:N21,N9)</f>
        <v>27934.509999999995</v>
      </c>
      <c r="O67" s="134">
        <f t="shared" si="20"/>
        <v>924958.402</v>
      </c>
      <c r="P67" s="134">
        <f t="shared" si="20"/>
        <v>227035.78899999964</v>
      </c>
      <c r="Q67" s="134">
        <f t="shared" si="20"/>
        <v>1244471</v>
      </c>
      <c r="R67" s="134">
        <f t="shared" si="20"/>
        <v>2424399.7010000004</v>
      </c>
      <c r="S67" s="82">
        <f t="shared" si="20"/>
        <v>1316133</v>
      </c>
      <c r="T67" s="82">
        <f t="shared" si="20"/>
        <v>1004351</v>
      </c>
      <c r="U67" s="82">
        <f t="shared" si="20"/>
        <v>734428</v>
      </c>
      <c r="V67" s="82">
        <f t="shared" si="20"/>
        <v>519128</v>
      </c>
      <c r="W67" s="82">
        <f t="shared" si="20"/>
        <v>3559465</v>
      </c>
      <c r="X67" s="88"/>
      <c r="Y67" s="68">
        <f>IF(ISERROR((H67-R67)/H67),0,(H67-R67)/H67)</f>
        <v>0.9993078613837161</v>
      </c>
    </row>
    <row r="68" spans="1:25" ht="13.5" customHeight="1">
      <c r="A68" s="37"/>
      <c r="B68" s="38"/>
      <c r="C68" s="39"/>
      <c r="D68" s="39"/>
      <c r="E68" s="39"/>
      <c r="F68" s="105"/>
      <c r="G68" s="85"/>
      <c r="H68" s="39"/>
      <c r="I68" s="84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8"/>
      <c r="Y68" s="69"/>
    </row>
    <row r="69" spans="1:25" ht="13.5" customHeight="1">
      <c r="A69" s="32"/>
      <c r="B69" s="46"/>
      <c r="C69" s="47"/>
      <c r="D69" s="47"/>
      <c r="E69" s="47"/>
      <c r="F69" s="104"/>
      <c r="G69" s="82"/>
      <c r="H69" s="47"/>
      <c r="I69" s="83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8"/>
      <c r="Y69" s="68"/>
    </row>
    <row r="70" spans="1:25" ht="16.5">
      <c r="A70" s="28"/>
      <c r="B70" s="29" t="s">
        <v>110</v>
      </c>
      <c r="C70" s="30"/>
      <c r="D70" s="30"/>
      <c r="E70" s="30"/>
      <c r="F70" s="104"/>
      <c r="G70" s="82"/>
      <c r="H70" s="30"/>
      <c r="I70" s="83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8"/>
      <c r="Y70" s="68"/>
    </row>
    <row r="71" spans="1:25" ht="16.5" customHeight="1">
      <c r="A71" s="28"/>
      <c r="B71" s="29"/>
      <c r="C71" s="30"/>
      <c r="D71" s="30"/>
      <c r="E71" s="30"/>
      <c r="F71" s="104"/>
      <c r="G71" s="82"/>
      <c r="H71" s="30"/>
      <c r="I71" s="83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8"/>
      <c r="Y71" s="68"/>
    </row>
    <row r="72" spans="1:25" ht="16.5" customHeight="1">
      <c r="A72" s="32"/>
      <c r="B72" s="35" t="s">
        <v>533</v>
      </c>
      <c r="C72" s="34"/>
      <c r="D72" s="34"/>
      <c r="E72" s="34"/>
      <c r="F72" s="104"/>
      <c r="G72" s="104"/>
      <c r="H72" s="34"/>
      <c r="I72" s="83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8"/>
      <c r="Y72" s="68"/>
    </row>
    <row r="73" spans="1:25" ht="12.75" customHeight="1">
      <c r="A73" s="32" t="s">
        <v>25</v>
      </c>
      <c r="B73" s="33" t="s">
        <v>111</v>
      </c>
      <c r="C73" s="34" t="s">
        <v>112</v>
      </c>
      <c r="D73" s="104">
        <f>'[30]FS161'!$I$13</f>
        <v>816244</v>
      </c>
      <c r="E73" s="104">
        <f>'[30]FS161'!$I$14</f>
        <v>6784514</v>
      </c>
      <c r="F73" s="104">
        <f>H73-SUM(D73:E73,G73)</f>
        <v>-3810776</v>
      </c>
      <c r="G73" s="104">
        <f>'[3]FS161'!$G$45</f>
        <v>5472000</v>
      </c>
      <c r="H73" s="104">
        <f>'[30]FS161'!$I$12</f>
        <v>9261982</v>
      </c>
      <c r="I73" s="83">
        <v>1056.267</v>
      </c>
      <c r="J73" s="82">
        <v>2866.968</v>
      </c>
      <c r="K73" s="82">
        <f>M73-(I73+J73+L73)</f>
        <v>12224.291000000001</v>
      </c>
      <c r="L73" s="82">
        <v>750</v>
      </c>
      <c r="M73" s="82">
        <v>16897.526</v>
      </c>
      <c r="N73" s="82">
        <f>'[10]FS161'!$M$13/1000</f>
        <v>904.41</v>
      </c>
      <c r="O73" s="82">
        <f>'[10]FS161'!$M$14/1000</f>
        <v>5905.415</v>
      </c>
      <c r="P73" s="82">
        <f>R73-SUM(N73:O73,Q73)</f>
        <v>9025.972999999998</v>
      </c>
      <c r="Q73" s="82">
        <f>'[19]FS161'!$I$39/1000</f>
        <v>2240</v>
      </c>
      <c r="R73" s="82">
        <f>'[10]FS161'!$M$12/1000</f>
        <v>18075.798</v>
      </c>
      <c r="S73" s="82">
        <v>969</v>
      </c>
      <c r="T73" s="82">
        <v>5659</v>
      </c>
      <c r="U73" s="82">
        <f>W73-(S73+T73+V73)</f>
        <v>7414</v>
      </c>
      <c r="V73" s="82">
        <v>1010</v>
      </c>
      <c r="W73" s="82">
        <v>15052</v>
      </c>
      <c r="X73" s="88"/>
      <c r="Y73" s="68">
        <f>IF(ISERROR((H73-R73)/H73),0,(H73-R73)/H73)</f>
        <v>0.9980483876993066</v>
      </c>
    </row>
    <row r="74" spans="1:25" ht="12.75" customHeight="1">
      <c r="A74" s="32" t="s">
        <v>25</v>
      </c>
      <c r="B74" s="33" t="s">
        <v>113</v>
      </c>
      <c r="C74" s="34" t="s">
        <v>114</v>
      </c>
      <c r="D74" s="104">
        <f>'[30]FS162'!$I$13</f>
        <v>722876</v>
      </c>
      <c r="E74" s="104">
        <f>'[30]FS162'!$I$14</f>
        <v>6560904</v>
      </c>
      <c r="F74" s="104">
        <f>H74-SUM(D74:E74,G74)</f>
        <v>-8531354</v>
      </c>
      <c r="G74" s="104">
        <f>'[3]FS162'!$G$45</f>
        <v>12357000</v>
      </c>
      <c r="H74" s="104">
        <f>'[30]FS162'!$I$12</f>
        <v>11109426</v>
      </c>
      <c r="I74" s="83">
        <v>905.215</v>
      </c>
      <c r="J74" s="82">
        <v>9762.92</v>
      </c>
      <c r="K74" s="82">
        <f>M74-(I74+J74+L74)</f>
        <v>31195.502999999997</v>
      </c>
      <c r="L74" s="82">
        <v>1485</v>
      </c>
      <c r="M74" s="82">
        <v>43348.638</v>
      </c>
      <c r="N74" s="82">
        <f>'[10]FS162'!$M$13/1000</f>
        <v>326.306</v>
      </c>
      <c r="O74" s="82">
        <f>'[10]FS162'!$M$14/1000</f>
        <v>676.283</v>
      </c>
      <c r="P74" s="82">
        <f>R74-SUM(N74:O74,Q74)</f>
        <v>-16983.199</v>
      </c>
      <c r="Q74" s="82">
        <f>'[19]FS162'!$I$39/1000</f>
        <v>21466</v>
      </c>
      <c r="R74" s="82">
        <f>'[10]FS162'!$M$12/1000</f>
        <v>5485.39</v>
      </c>
      <c r="S74" s="82">
        <v>1084</v>
      </c>
      <c r="T74" s="82">
        <v>7879</v>
      </c>
      <c r="U74" s="82">
        <f>W74-(S74+T74+V74)</f>
        <v>16633</v>
      </c>
      <c r="V74" s="82">
        <v>3047</v>
      </c>
      <c r="W74" s="82">
        <v>28643</v>
      </c>
      <c r="X74" s="88"/>
      <c r="Y74" s="68">
        <f>IF(ISERROR((H74-R74)/H74),0,(H74-R74)/H74)</f>
        <v>0.9995062400163608</v>
      </c>
    </row>
    <row r="75" spans="1:25" ht="12.75" customHeight="1">
      <c r="A75" s="32" t="s">
        <v>25</v>
      </c>
      <c r="B75" s="33" t="s">
        <v>115</v>
      </c>
      <c r="C75" s="34" t="s">
        <v>116</v>
      </c>
      <c r="D75" s="104">
        <f>'[30]FS163'!$I$13</f>
        <v>-432327</v>
      </c>
      <c r="E75" s="104">
        <f>'[30]FS163'!$I$14</f>
        <v>3069864</v>
      </c>
      <c r="F75" s="104">
        <f>H75-SUM(D75:E75,G75)</f>
        <v>9059727</v>
      </c>
      <c r="G75" s="104">
        <f>'[3]FS163'!$G$45</f>
        <v>4684000</v>
      </c>
      <c r="H75" s="104">
        <f>'[30]FS163'!$I$12</f>
        <v>16381264</v>
      </c>
      <c r="I75" s="83">
        <v>5642.061</v>
      </c>
      <c r="J75" s="82">
        <v>2108.651</v>
      </c>
      <c r="K75" s="82">
        <f>M75-(I75+J75+L75)</f>
        <v>11784.521</v>
      </c>
      <c r="L75" s="82">
        <v>1735</v>
      </c>
      <c r="M75" s="82">
        <v>21270.233</v>
      </c>
      <c r="N75" s="82">
        <f>'[10]FS163'!$M$13/1000</f>
        <v>888.527</v>
      </c>
      <c r="O75" s="82">
        <f>'[10]FS163'!$M$14/1000</f>
        <v>2841.83</v>
      </c>
      <c r="P75" s="82">
        <f>R75-SUM(N75:O75,Q75)</f>
        <v>-1195.63</v>
      </c>
      <c r="Q75" s="82">
        <f>'[19]FS163'!$I$39/1000</f>
        <v>1235</v>
      </c>
      <c r="R75" s="82">
        <f>'[10]FS163'!$M$12/1000</f>
        <v>3769.727</v>
      </c>
      <c r="S75" s="82">
        <v>2005</v>
      </c>
      <c r="T75" s="82">
        <v>2730</v>
      </c>
      <c r="U75" s="82">
        <f>W75-(S75+T75+V75)</f>
        <v>-677</v>
      </c>
      <c r="V75" s="82">
        <v>735</v>
      </c>
      <c r="W75" s="82">
        <v>4793</v>
      </c>
      <c r="X75" s="88"/>
      <c r="Y75" s="68">
        <f>IF(ISERROR((H75-R75)/H75),0,(H75-R75)/H75)</f>
        <v>0.999769875694574</v>
      </c>
    </row>
    <row r="76" spans="1:25" ht="12.75" customHeight="1">
      <c r="A76" s="32" t="s">
        <v>44</v>
      </c>
      <c r="B76" s="33" t="s">
        <v>117</v>
      </c>
      <c r="C76" s="34" t="s">
        <v>118</v>
      </c>
      <c r="D76" s="104">
        <f>'[30]DC16'!$I$13</f>
        <v>0</v>
      </c>
      <c r="E76" s="104">
        <f>'[30]DC16'!$I$14</f>
        <v>0</v>
      </c>
      <c r="F76" s="104">
        <f>H76-SUM(D76:E76,G76)</f>
        <v>2479296</v>
      </c>
      <c r="G76" s="104">
        <f>'[3]DC16'!$G$45</f>
        <v>1735000</v>
      </c>
      <c r="H76" s="104">
        <f>'[30]DC16'!$I$12</f>
        <v>4214296</v>
      </c>
      <c r="I76" s="83">
        <v>0</v>
      </c>
      <c r="J76" s="82">
        <v>0</v>
      </c>
      <c r="K76" s="82">
        <f>M76-(I76+J76+L76)</f>
        <v>4969.805</v>
      </c>
      <c r="L76" s="82">
        <v>1735</v>
      </c>
      <c r="M76" s="82">
        <v>6704.805</v>
      </c>
      <c r="N76" s="82">
        <f>'[10]DC16'!$M$13/1000</f>
        <v>0</v>
      </c>
      <c r="O76" s="82">
        <f>'[10]DC16'!$M$14/1000</f>
        <v>0</v>
      </c>
      <c r="P76" s="82">
        <f>R76-SUM(N76:O76,Q76)</f>
        <v>8505.655</v>
      </c>
      <c r="Q76" s="82">
        <f>'[19]DC16'!$I$39/1000</f>
        <v>1238</v>
      </c>
      <c r="R76" s="82">
        <f>'[10]DC16'!$M$12/1000</f>
        <v>9743.655</v>
      </c>
      <c r="S76" s="82">
        <v>0</v>
      </c>
      <c r="T76" s="82">
        <v>0</v>
      </c>
      <c r="U76" s="82">
        <f>W76-(S76+T76+V76)</f>
        <v>-745</v>
      </c>
      <c r="V76" s="82">
        <v>1235</v>
      </c>
      <c r="W76" s="82">
        <v>490</v>
      </c>
      <c r="X76" s="88"/>
      <c r="Y76" s="68">
        <f>IF(ISERROR((H76-R76)/H76),0,(H76-R76)/H76)</f>
        <v>0.9976879519141512</v>
      </c>
    </row>
    <row r="77" spans="1:25" ht="12.75" customHeight="1">
      <c r="A77" s="32"/>
      <c r="B77" s="36"/>
      <c r="C77" s="34"/>
      <c r="D77" s="104"/>
      <c r="E77" s="104"/>
      <c r="F77" s="104"/>
      <c r="G77" s="104"/>
      <c r="H77" s="104"/>
      <c r="I77" s="83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8"/>
      <c r="Y77" s="68"/>
    </row>
    <row r="78" spans="1:25" ht="16.5" customHeight="1">
      <c r="A78" s="32"/>
      <c r="B78" s="35" t="s">
        <v>534</v>
      </c>
      <c r="C78" s="34"/>
      <c r="D78" s="104"/>
      <c r="E78" s="104"/>
      <c r="F78" s="104"/>
      <c r="G78" s="104"/>
      <c r="H78" s="104"/>
      <c r="I78" s="83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8"/>
      <c r="Y78" s="68"/>
    </row>
    <row r="79" spans="1:25" ht="12.75" customHeight="1">
      <c r="A79" s="32" t="s">
        <v>25</v>
      </c>
      <c r="B79" s="33" t="s">
        <v>119</v>
      </c>
      <c r="C79" s="34" t="s">
        <v>120</v>
      </c>
      <c r="D79" s="104">
        <f>'[30]FS171'!$I$13</f>
        <v>653251</v>
      </c>
      <c r="E79" s="104">
        <f>'[30]FS171'!$I$14</f>
        <v>2071206</v>
      </c>
      <c r="F79" s="104">
        <f>H79-SUM(D79:E79,G79)</f>
        <v>2304547</v>
      </c>
      <c r="G79" s="104">
        <f>'[3]FS171'!$G$45</f>
        <v>4125000</v>
      </c>
      <c r="H79" s="104">
        <f>'[30]FS171'!$I$12</f>
        <v>9154004</v>
      </c>
      <c r="I79" s="83">
        <v>320.643</v>
      </c>
      <c r="J79" s="82">
        <v>3584.094</v>
      </c>
      <c r="K79" s="82">
        <f>M79-(I79+J79+L79)</f>
        <v>2029.5950000000003</v>
      </c>
      <c r="L79" s="82">
        <v>2300</v>
      </c>
      <c r="M79" s="82">
        <v>8234.332</v>
      </c>
      <c r="N79" s="82">
        <f>'[10]FS171'!$M$13/1000</f>
        <v>570.555</v>
      </c>
      <c r="O79" s="82">
        <f>'[10]FS171'!$M$14/1000</f>
        <v>9809.042</v>
      </c>
      <c r="P79" s="82">
        <f>R79-SUM(N79:O79,Q79)</f>
        <v>2651.9269999999997</v>
      </c>
      <c r="Q79" s="82">
        <f>'[19]FS171'!$I$39/1000</f>
        <v>1289</v>
      </c>
      <c r="R79" s="82">
        <f>'[10]FS171'!$M$12/1000</f>
        <v>14320.524</v>
      </c>
      <c r="S79" s="82">
        <v>2597</v>
      </c>
      <c r="T79" s="82">
        <v>2465</v>
      </c>
      <c r="U79" s="82">
        <f>W79-(S79+T79+V79)</f>
        <v>2913</v>
      </c>
      <c r="V79" s="82">
        <v>1235</v>
      </c>
      <c r="W79" s="82">
        <v>9210</v>
      </c>
      <c r="X79" s="88"/>
      <c r="Y79" s="68">
        <f>IF(ISERROR((H79-R79)/H79),0,(H79-R79)/H79)</f>
        <v>0.998435599984444</v>
      </c>
    </row>
    <row r="80" spans="1:25" ht="12.75" customHeight="1">
      <c r="A80" s="32" t="s">
        <v>25</v>
      </c>
      <c r="B80" s="33" t="s">
        <v>121</v>
      </c>
      <c r="C80" s="34" t="s">
        <v>122</v>
      </c>
      <c r="D80" s="104">
        <f>'[30]FS172'!$I$13</f>
        <v>87804679</v>
      </c>
      <c r="E80" s="104">
        <f>'[30]FS172'!$I$14</f>
        <v>345426184</v>
      </c>
      <c r="F80" s="104">
        <f>H80-SUM(D80:E80,G80)</f>
        <v>80799555</v>
      </c>
      <c r="G80" s="104">
        <f>'[3]FS172'!$G$45</f>
        <v>147278000</v>
      </c>
      <c r="H80" s="104">
        <f>'[30]FS172'!$I$12</f>
        <v>661308418</v>
      </c>
      <c r="I80" s="83">
        <v>86006.636</v>
      </c>
      <c r="J80" s="82">
        <v>327717.125</v>
      </c>
      <c r="K80" s="82">
        <f>M80-(I80+J80+L80)</f>
        <v>37979.63600000006</v>
      </c>
      <c r="L80" s="82">
        <v>197337</v>
      </c>
      <c r="M80" s="82">
        <v>649040.397</v>
      </c>
      <c r="N80" s="82">
        <f>'[10]FS172'!$M$13/1000</f>
        <v>69987.307</v>
      </c>
      <c r="O80" s="82">
        <f>'[10]FS172'!$M$14/1000</f>
        <v>260613.949</v>
      </c>
      <c r="P80" s="82">
        <f>R80-SUM(N80:O80,Q80)</f>
        <v>-215509.09300000005</v>
      </c>
      <c r="Q80" s="82">
        <f>'[19]FS172'!$I$39/1000</f>
        <v>389193</v>
      </c>
      <c r="R80" s="82">
        <f>'[10]FS172'!$M$12/1000</f>
        <v>504285.163</v>
      </c>
      <c r="S80" s="82">
        <v>69226</v>
      </c>
      <c r="T80" s="82">
        <v>303362</v>
      </c>
      <c r="U80" s="82">
        <f>W80-(S80+T80+V80)</f>
        <v>-46682</v>
      </c>
      <c r="V80" s="82">
        <v>198700</v>
      </c>
      <c r="W80" s="82">
        <v>524606</v>
      </c>
      <c r="X80" s="88"/>
      <c r="Y80" s="68">
        <f>IF(ISERROR((H80-R80)/H80),0,(H80-R80)/H80)</f>
        <v>0.9992374433028917</v>
      </c>
    </row>
    <row r="81" spans="1:25" ht="12.75" customHeight="1">
      <c r="A81" s="32" t="s">
        <v>25</v>
      </c>
      <c r="B81" s="33" t="s">
        <v>123</v>
      </c>
      <c r="C81" s="34" t="s">
        <v>124</v>
      </c>
      <c r="D81" s="104">
        <f>'[30]FS173'!$I$13</f>
        <v>2577408</v>
      </c>
      <c r="E81" s="104">
        <f>'[30]FS173'!$I$14</f>
        <v>11029642</v>
      </c>
      <c r="F81" s="104">
        <f>H81-SUM(D81:E81,G81)</f>
        <v>11036682</v>
      </c>
      <c r="G81" s="104">
        <f>'[3]FS173'!$G$45</f>
        <v>3485000</v>
      </c>
      <c r="H81" s="104">
        <f>'[30]FS173'!$I$12</f>
        <v>28128732</v>
      </c>
      <c r="I81" s="83">
        <v>2718.618</v>
      </c>
      <c r="J81" s="82">
        <v>13229.295</v>
      </c>
      <c r="K81" s="82">
        <f>M81-(I81+J81+L81)</f>
        <v>24597.479</v>
      </c>
      <c r="L81" s="82">
        <v>3485</v>
      </c>
      <c r="M81" s="82">
        <v>44030.392</v>
      </c>
      <c r="N81" s="82">
        <f>'[10]FS173'!$M$13/1000</f>
        <v>2199.888</v>
      </c>
      <c r="O81" s="82">
        <f>'[10]FS173'!$M$14/1000</f>
        <v>9682.388</v>
      </c>
      <c r="P81" s="82">
        <f>R81-SUM(N81:O81,Q81)</f>
        <v>267.9409999999989</v>
      </c>
      <c r="Q81" s="82">
        <f>'[19]FS173'!$I$39/1000</f>
        <v>1985</v>
      </c>
      <c r="R81" s="82">
        <f>'[10]FS173'!$M$12/1000</f>
        <v>14135.217</v>
      </c>
      <c r="S81" s="82">
        <v>2197</v>
      </c>
      <c r="T81" s="82">
        <v>11294</v>
      </c>
      <c r="U81" s="82">
        <f>W81-(S81+T81+V81)</f>
        <v>13526</v>
      </c>
      <c r="V81" s="82">
        <v>1985</v>
      </c>
      <c r="W81" s="82">
        <v>29002</v>
      </c>
      <c r="X81" s="88"/>
      <c r="Y81" s="68">
        <f>IF(ISERROR((H81-R81)/H81),0,(H81-R81)/H81)</f>
        <v>0.999497481187563</v>
      </c>
    </row>
    <row r="82" spans="1:25" ht="12.75" customHeight="1">
      <c r="A82" s="32" t="s">
        <v>44</v>
      </c>
      <c r="B82" s="33" t="s">
        <v>125</v>
      </c>
      <c r="C82" s="34" t="s">
        <v>126</v>
      </c>
      <c r="D82" s="104">
        <f>'[30]DC17'!$I$13</f>
        <v>0</v>
      </c>
      <c r="E82" s="104">
        <f>'[30]DC17'!$I$14</f>
        <v>0</v>
      </c>
      <c r="F82" s="104">
        <f>H82-SUM(D82:E82,G82)</f>
        <v>35232061</v>
      </c>
      <c r="G82" s="104">
        <f>'[3]DC17'!$G$45</f>
        <v>1485000</v>
      </c>
      <c r="H82" s="104">
        <f>'[30]DC17'!$I$12</f>
        <v>36717061</v>
      </c>
      <c r="I82" s="83">
        <v>0</v>
      </c>
      <c r="J82" s="82">
        <v>0</v>
      </c>
      <c r="K82" s="82">
        <f>M82-(I82+J82+L82)</f>
        <v>60082.104</v>
      </c>
      <c r="L82" s="82">
        <v>1485</v>
      </c>
      <c r="M82" s="82">
        <v>61567.104</v>
      </c>
      <c r="N82" s="82">
        <f>'[10]DC17'!$M$13/1000</f>
        <v>0</v>
      </c>
      <c r="O82" s="82">
        <f>'[10]DC17'!$M$14/1000</f>
        <v>0</v>
      </c>
      <c r="P82" s="82">
        <f>R82-SUM(N82:O82,Q82)</f>
        <v>52596.831</v>
      </c>
      <c r="Q82" s="82">
        <f>'[19]DC17'!$I$39/1000</f>
        <v>4190</v>
      </c>
      <c r="R82" s="82">
        <f>'[10]DC17'!$M$12/1000</f>
        <v>56786.831</v>
      </c>
      <c r="S82" s="82">
        <v>0</v>
      </c>
      <c r="T82" s="82">
        <v>0</v>
      </c>
      <c r="U82" s="82">
        <f>W82-(S82+T82+V82)</f>
        <v>43718</v>
      </c>
      <c r="V82" s="82">
        <v>1235</v>
      </c>
      <c r="W82" s="82">
        <v>44953</v>
      </c>
      <c r="X82" s="88"/>
      <c r="Y82" s="68">
        <f>IF(ISERROR((H82-R82)/H82),0,(H82-R82)/H82)</f>
        <v>0.9984533938868364</v>
      </c>
    </row>
    <row r="83" spans="1:25" ht="12.75" customHeight="1">
      <c r="A83" s="32"/>
      <c r="B83" s="33"/>
      <c r="C83" s="34"/>
      <c r="D83" s="104"/>
      <c r="E83" s="104"/>
      <c r="F83" s="104"/>
      <c r="G83" s="104"/>
      <c r="H83" s="104"/>
      <c r="I83" s="83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8"/>
      <c r="Y83" s="68"/>
    </row>
    <row r="84" spans="1:25" ht="16.5" customHeight="1">
      <c r="A84" s="32"/>
      <c r="B84" s="35" t="s">
        <v>535</v>
      </c>
      <c r="C84" s="34"/>
      <c r="D84" s="104"/>
      <c r="E84" s="104"/>
      <c r="F84" s="104"/>
      <c r="G84" s="104"/>
      <c r="H84" s="104"/>
      <c r="I84" s="83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8"/>
      <c r="Y84" s="68"/>
    </row>
    <row r="85" spans="1:25" ht="12.75" customHeight="1">
      <c r="A85" s="32" t="s">
        <v>25</v>
      </c>
      <c r="B85" s="33" t="s">
        <v>127</v>
      </c>
      <c r="C85" s="34" t="s">
        <v>128</v>
      </c>
      <c r="D85" s="104">
        <f>'[30]FS181'!$I$13</f>
        <v>872756</v>
      </c>
      <c r="E85" s="104">
        <f>'[30]FS181'!$I$14</f>
        <v>1488781</v>
      </c>
      <c r="F85" s="104">
        <f aca="true" t="shared" si="21" ref="F85:F90">H85-SUM(D85:E85,G85)</f>
        <v>10241628</v>
      </c>
      <c r="G85" s="104">
        <f>'[3]FS181'!$G$45</f>
        <v>3485000</v>
      </c>
      <c r="H85" s="104">
        <f>'[30]FS181'!$I$12</f>
        <v>16088165</v>
      </c>
      <c r="I85" s="83">
        <v>0</v>
      </c>
      <c r="J85" s="82">
        <v>272.313</v>
      </c>
      <c r="K85" s="82">
        <f>M85-(I85+J85+L85)</f>
        <v>20914.65</v>
      </c>
      <c r="L85" s="82">
        <v>3485</v>
      </c>
      <c r="M85" s="82">
        <v>24671.963</v>
      </c>
      <c r="N85" s="82">
        <f>'[10]FS181'!$M$13/1000</f>
        <v>2025.817</v>
      </c>
      <c r="O85" s="82">
        <f>'[10]FS181'!$M$14/1000</f>
        <v>4557.297</v>
      </c>
      <c r="P85" s="82">
        <f aca="true" t="shared" si="22" ref="P85:P90">R85-SUM(N85:O85,Q85)</f>
        <v>-3258.276</v>
      </c>
      <c r="Q85" s="82">
        <f>'[19]FS181'!$I$39/1000</f>
        <v>4019</v>
      </c>
      <c r="R85" s="82">
        <f>'[10]FS181'!$M$12/1000</f>
        <v>7343.838</v>
      </c>
      <c r="S85" s="82">
        <v>530</v>
      </c>
      <c r="T85" s="82">
        <v>3354</v>
      </c>
      <c r="U85" s="82">
        <f>W85-(S85+T85+V85)</f>
        <v>14547</v>
      </c>
      <c r="V85" s="82">
        <v>1985</v>
      </c>
      <c r="W85" s="82">
        <v>20416</v>
      </c>
      <c r="X85" s="88"/>
      <c r="Y85" s="68">
        <f aca="true" t="shared" si="23" ref="Y85:Y90">IF(ISERROR((H85-R85)/H85),0,(H85-R85)/H85)</f>
        <v>0.9995435254424604</v>
      </c>
    </row>
    <row r="86" spans="1:25" ht="12.75" customHeight="1">
      <c r="A86" s="32" t="s">
        <v>25</v>
      </c>
      <c r="B86" s="33" t="s">
        <v>129</v>
      </c>
      <c r="C86" s="34" t="s">
        <v>130</v>
      </c>
      <c r="D86" s="104">
        <f>'[30]FS182'!$I$13</f>
        <v>540982</v>
      </c>
      <c r="E86" s="104">
        <f>'[30]FS182'!$I$14</f>
        <v>2455286</v>
      </c>
      <c r="F86" s="104">
        <f t="shared" si="21"/>
        <v>-1208254</v>
      </c>
      <c r="G86" s="104">
        <f>'[3]FS182'!$G$45</f>
        <v>2885000</v>
      </c>
      <c r="H86" s="104">
        <f>'[30]FS182'!$I$12</f>
        <v>4673014</v>
      </c>
      <c r="I86" s="83">
        <v>0</v>
      </c>
      <c r="J86" s="82">
        <v>0</v>
      </c>
      <c r="K86" s="82">
        <f aca="true" t="shared" si="24" ref="K86:K105">M86-(I86+J86+L86)</f>
        <v>-1553</v>
      </c>
      <c r="L86" s="82">
        <v>1553</v>
      </c>
      <c r="M86" s="82">
        <v>0</v>
      </c>
      <c r="N86" s="82">
        <f>'[10]FS182'!$M$13/1000</f>
        <v>214.251</v>
      </c>
      <c r="O86" s="82">
        <f>'[10]FS182'!$M$14/1000</f>
        <v>1734.075</v>
      </c>
      <c r="P86" s="82">
        <f t="shared" si="22"/>
        <v>16587.273999999998</v>
      </c>
      <c r="Q86" s="82">
        <f>'[19]FS182'!$I$39/1000</f>
        <v>1518</v>
      </c>
      <c r="R86" s="82">
        <f>'[10]FS182'!$M$12/1000</f>
        <v>20053.6</v>
      </c>
      <c r="S86" s="82">
        <v>170</v>
      </c>
      <c r="T86" s="82">
        <v>1685</v>
      </c>
      <c r="U86" s="82">
        <f aca="true" t="shared" si="25" ref="U86:U105">W86-(S86+T86+V86)</f>
        <v>7000</v>
      </c>
      <c r="V86" s="82">
        <v>735</v>
      </c>
      <c r="W86" s="82">
        <v>9590</v>
      </c>
      <c r="X86" s="88"/>
      <c r="Y86" s="68">
        <f t="shared" si="23"/>
        <v>0.9957086368669129</v>
      </c>
    </row>
    <row r="87" spans="1:25" ht="12.75" customHeight="1">
      <c r="A87" s="32" t="s">
        <v>25</v>
      </c>
      <c r="B87" s="33" t="s">
        <v>131</v>
      </c>
      <c r="C87" s="34" t="s">
        <v>132</v>
      </c>
      <c r="D87" s="104">
        <f>'[30]FS183'!$I$13</f>
        <v>162876</v>
      </c>
      <c r="E87" s="104">
        <f>'[30]FS183'!$I$14</f>
        <v>3659401</v>
      </c>
      <c r="F87" s="104">
        <f t="shared" si="21"/>
        <v>761671</v>
      </c>
      <c r="G87" s="104">
        <f>'[3]FS183'!$G$45</f>
        <v>1581000</v>
      </c>
      <c r="H87" s="104">
        <f>'[30]FS183'!$I$12</f>
        <v>6164948</v>
      </c>
      <c r="I87" s="83">
        <v>-396.14</v>
      </c>
      <c r="J87" s="82">
        <v>87.519</v>
      </c>
      <c r="K87" s="82">
        <f t="shared" si="24"/>
        <v>-1539.271</v>
      </c>
      <c r="L87" s="82">
        <v>1485</v>
      </c>
      <c r="M87" s="82">
        <v>-362.892</v>
      </c>
      <c r="N87" s="82">
        <f>'[10]FS183'!$M$13/1000</f>
        <v>580.521</v>
      </c>
      <c r="O87" s="82">
        <f>'[10]FS183'!$M$14/1000</f>
        <v>4185.73</v>
      </c>
      <c r="P87" s="82">
        <f t="shared" si="22"/>
        <v>17225.256</v>
      </c>
      <c r="Q87" s="82">
        <f>'[19]FS183'!$I$39/1000</f>
        <v>1145</v>
      </c>
      <c r="R87" s="82">
        <f>'[10]FS183'!$M$12/1000</f>
        <v>23136.507</v>
      </c>
      <c r="S87" s="82">
        <v>840</v>
      </c>
      <c r="T87" s="82">
        <v>4708</v>
      </c>
      <c r="U87" s="82">
        <f t="shared" si="25"/>
        <v>33439</v>
      </c>
      <c r="V87" s="82">
        <v>985</v>
      </c>
      <c r="W87" s="82">
        <v>39972</v>
      </c>
      <c r="X87" s="88"/>
      <c r="Y87" s="68">
        <f t="shared" si="23"/>
        <v>0.9962470880532974</v>
      </c>
    </row>
    <row r="88" spans="1:25" ht="12.75" customHeight="1">
      <c r="A88" s="32" t="s">
        <v>25</v>
      </c>
      <c r="B88" s="33" t="s">
        <v>133</v>
      </c>
      <c r="C88" s="34" t="s">
        <v>134</v>
      </c>
      <c r="D88" s="104">
        <f>'[30]FS184'!$I$13</f>
        <v>34017268</v>
      </c>
      <c r="E88" s="104">
        <f>'[30]FS184'!$I$14</f>
        <v>93525573</v>
      </c>
      <c r="F88" s="104">
        <f t="shared" si="21"/>
        <v>6780822</v>
      </c>
      <c r="G88" s="104">
        <f>'[3]FS184'!$G$45</f>
        <v>34969000</v>
      </c>
      <c r="H88" s="104">
        <f>'[30]FS184'!$I$12</f>
        <v>169292663</v>
      </c>
      <c r="I88" s="83">
        <v>27622.588</v>
      </c>
      <c r="J88" s="82">
        <v>92765.413</v>
      </c>
      <c r="K88" s="82">
        <f t="shared" si="24"/>
        <v>42401.40000000001</v>
      </c>
      <c r="L88" s="82">
        <v>1945</v>
      </c>
      <c r="M88" s="82">
        <v>164734.401</v>
      </c>
      <c r="N88" s="82">
        <f>'[10]FS184'!$M$13/1000</f>
        <v>16488.629</v>
      </c>
      <c r="O88" s="82">
        <f>'[10]FS184'!$M$14/1000</f>
        <v>84381.664</v>
      </c>
      <c r="P88" s="82">
        <f t="shared" si="22"/>
        <v>16064.17899999999</v>
      </c>
      <c r="Q88" s="82">
        <f>'[19]FS184'!$I$39/1000</f>
        <v>7911</v>
      </c>
      <c r="R88" s="82">
        <f>'[10]FS184'!$M$12/1000</f>
        <v>124845.472</v>
      </c>
      <c r="S88" s="82">
        <v>26965</v>
      </c>
      <c r="T88" s="82">
        <v>72554</v>
      </c>
      <c r="U88" s="82">
        <f t="shared" si="25"/>
        <v>106529</v>
      </c>
      <c r="V88" s="82">
        <v>1235</v>
      </c>
      <c r="W88" s="82">
        <v>207283</v>
      </c>
      <c r="X88" s="88"/>
      <c r="Y88" s="68">
        <f t="shared" si="23"/>
        <v>0.999262546469601</v>
      </c>
    </row>
    <row r="89" spans="1:25" ht="12.75" customHeight="1">
      <c r="A89" s="32" t="s">
        <v>25</v>
      </c>
      <c r="B89" s="33" t="s">
        <v>135</v>
      </c>
      <c r="C89" s="34" t="s">
        <v>136</v>
      </c>
      <c r="D89" s="104">
        <f>'[30]FS185'!$I$13</f>
        <v>0</v>
      </c>
      <c r="E89" s="104">
        <f>'[30]FS185'!$I$14</f>
        <v>10169842</v>
      </c>
      <c r="F89" s="104">
        <f t="shared" si="21"/>
        <v>-2235000</v>
      </c>
      <c r="G89" s="104">
        <f>'[3]FS185'!$G$45</f>
        <v>2235000</v>
      </c>
      <c r="H89" s="104">
        <f>'[30]FS185'!$I$12</f>
        <v>10169842</v>
      </c>
      <c r="I89" s="83">
        <v>0</v>
      </c>
      <c r="J89" s="82">
        <v>8998.564</v>
      </c>
      <c r="K89" s="82">
        <f t="shared" si="24"/>
        <v>-2235</v>
      </c>
      <c r="L89" s="82">
        <v>2235</v>
      </c>
      <c r="M89" s="82">
        <v>8998.564</v>
      </c>
      <c r="N89" s="82">
        <f>'[10]FS185'!$M$13/1000</f>
        <v>15762.159</v>
      </c>
      <c r="O89" s="82">
        <f>'[10]FS185'!$M$14/1000</f>
        <v>48644.725</v>
      </c>
      <c r="P89" s="82">
        <f t="shared" si="22"/>
        <v>27127.137000000002</v>
      </c>
      <c r="Q89" s="82">
        <f>'[19]FS185'!$I$39/1000</f>
        <v>2426</v>
      </c>
      <c r="R89" s="82">
        <f>'[10]FS185'!$M$12/1000</f>
        <v>93960.021</v>
      </c>
      <c r="S89" s="82">
        <v>1818</v>
      </c>
      <c r="T89" s="82">
        <v>11072</v>
      </c>
      <c r="U89" s="82">
        <f t="shared" si="25"/>
        <v>14810</v>
      </c>
      <c r="V89" s="82">
        <v>1860</v>
      </c>
      <c r="W89" s="82">
        <v>29560</v>
      </c>
      <c r="X89" s="88"/>
      <c r="Y89" s="68">
        <f t="shared" si="23"/>
        <v>0.9907609163446197</v>
      </c>
    </row>
    <row r="90" spans="1:25" ht="12.75" customHeight="1">
      <c r="A90" s="32" t="s">
        <v>44</v>
      </c>
      <c r="B90" s="33" t="s">
        <v>137</v>
      </c>
      <c r="C90" s="34" t="s">
        <v>138</v>
      </c>
      <c r="D90" s="104">
        <f>'[30]DC18'!$I$13</f>
        <v>0</v>
      </c>
      <c r="E90" s="104">
        <f>'[30]DC18'!$I$14</f>
        <v>0</v>
      </c>
      <c r="F90" s="104">
        <f t="shared" si="21"/>
        <v>13584808</v>
      </c>
      <c r="G90" s="104">
        <f>'[3]DC18'!$G$45</f>
        <v>8730000</v>
      </c>
      <c r="H90" s="104">
        <f>'[30]DC18'!$I$12</f>
        <v>22314808</v>
      </c>
      <c r="I90" s="83">
        <v>0</v>
      </c>
      <c r="J90" s="82">
        <v>0</v>
      </c>
      <c r="K90" s="82">
        <f t="shared" si="24"/>
        <v>37737.943</v>
      </c>
      <c r="L90" s="82">
        <v>750</v>
      </c>
      <c r="M90" s="82">
        <v>38487.943</v>
      </c>
      <c r="N90" s="82">
        <f>'[10]DC18'!$M$13/1000</f>
        <v>0</v>
      </c>
      <c r="O90" s="82">
        <f>'[10]DC18'!$M$14/1000</f>
        <v>0</v>
      </c>
      <c r="P90" s="82">
        <f t="shared" si="22"/>
        <v>32624.974000000002</v>
      </c>
      <c r="Q90" s="82">
        <f>'[19]DC18'!$I$39/1000</f>
        <v>1535</v>
      </c>
      <c r="R90" s="82">
        <f>'[10]DC18'!$M$12/1000</f>
        <v>34159.974</v>
      </c>
      <c r="S90" s="82">
        <v>0</v>
      </c>
      <c r="T90" s="82">
        <v>0</v>
      </c>
      <c r="U90" s="82">
        <f t="shared" si="25"/>
        <v>30831</v>
      </c>
      <c r="V90" s="82">
        <v>1235</v>
      </c>
      <c r="W90" s="82">
        <v>32066</v>
      </c>
      <c r="X90" s="88"/>
      <c r="Y90" s="68">
        <f t="shared" si="23"/>
        <v>0.998469179120878</v>
      </c>
    </row>
    <row r="91" spans="1:25" ht="12.75" customHeight="1">
      <c r="A91" s="32"/>
      <c r="B91" s="36"/>
      <c r="C91" s="34"/>
      <c r="D91" s="104"/>
      <c r="E91" s="104"/>
      <c r="F91" s="104"/>
      <c r="G91" s="104" t="s">
        <v>22</v>
      </c>
      <c r="H91" s="104"/>
      <c r="I91" s="83" t="s">
        <v>22</v>
      </c>
      <c r="J91" s="82" t="s">
        <v>22</v>
      </c>
      <c r="K91" s="82" t="s">
        <v>22</v>
      </c>
      <c r="L91" s="82" t="s">
        <v>22</v>
      </c>
      <c r="M91" s="82" t="s">
        <v>22</v>
      </c>
      <c r="N91" s="82"/>
      <c r="O91" s="82"/>
      <c r="P91" s="82"/>
      <c r="Q91" s="82" t="s">
        <v>22</v>
      </c>
      <c r="R91" s="82"/>
      <c r="S91" s="82" t="s">
        <v>22</v>
      </c>
      <c r="T91" s="82" t="s">
        <v>22</v>
      </c>
      <c r="U91" s="82" t="s">
        <v>22</v>
      </c>
      <c r="V91" s="82" t="s">
        <v>22</v>
      </c>
      <c r="W91" s="82" t="s">
        <v>22</v>
      </c>
      <c r="X91" s="88"/>
      <c r="Y91" s="68"/>
    </row>
    <row r="92" spans="1:25" ht="16.5" customHeight="1">
      <c r="A92" s="32"/>
      <c r="B92" s="35" t="s">
        <v>536</v>
      </c>
      <c r="C92" s="34"/>
      <c r="D92" s="104"/>
      <c r="E92" s="104"/>
      <c r="F92" s="104"/>
      <c r="G92" s="104" t="s">
        <v>22</v>
      </c>
      <c r="H92" s="104"/>
      <c r="I92" s="83" t="s">
        <v>22</v>
      </c>
      <c r="J92" s="82" t="s">
        <v>22</v>
      </c>
      <c r="K92" s="82" t="s">
        <v>22</v>
      </c>
      <c r="L92" s="82" t="s">
        <v>22</v>
      </c>
      <c r="M92" s="82" t="s">
        <v>22</v>
      </c>
      <c r="N92" s="82"/>
      <c r="O92" s="82"/>
      <c r="P92" s="82"/>
      <c r="Q92" s="82" t="s">
        <v>22</v>
      </c>
      <c r="R92" s="82"/>
      <c r="S92" s="82" t="s">
        <v>22</v>
      </c>
      <c r="T92" s="82" t="s">
        <v>22</v>
      </c>
      <c r="U92" s="82" t="s">
        <v>22</v>
      </c>
      <c r="V92" s="82" t="s">
        <v>22</v>
      </c>
      <c r="W92" s="82" t="s">
        <v>22</v>
      </c>
      <c r="X92" s="88"/>
      <c r="Y92" s="68"/>
    </row>
    <row r="93" spans="1:25" ht="12.75" customHeight="1">
      <c r="A93" s="32" t="s">
        <v>25</v>
      </c>
      <c r="B93" s="33" t="s">
        <v>139</v>
      </c>
      <c r="C93" s="34" t="s">
        <v>140</v>
      </c>
      <c r="D93" s="104">
        <f>'[30]FS191'!$I$13</f>
        <v>4634004</v>
      </c>
      <c r="E93" s="104">
        <f>'[30]FS191'!$I$14</f>
        <v>8040783</v>
      </c>
      <c r="F93" s="104">
        <f aca="true" t="shared" si="26" ref="F93:F98">H93-SUM(D93:E93,G93)</f>
        <v>23000100</v>
      </c>
      <c r="G93" s="104">
        <f>'[3]FS191'!$G$45</f>
        <v>8936000</v>
      </c>
      <c r="H93" s="104">
        <f>'[30]FS191'!$I$12</f>
        <v>44610887</v>
      </c>
      <c r="I93" s="83">
        <v>8591.25</v>
      </c>
      <c r="J93" s="82">
        <v>22532.219</v>
      </c>
      <c r="K93" s="82">
        <f t="shared" si="24"/>
        <v>48665.92600000001</v>
      </c>
      <c r="L93" s="82">
        <v>1485</v>
      </c>
      <c r="M93" s="82">
        <v>81274.395</v>
      </c>
      <c r="N93" s="82">
        <f>'[10]FS191'!$M$13/1000</f>
        <v>3946.84</v>
      </c>
      <c r="O93" s="82">
        <f>'[10]FS191'!$M$14/1000</f>
        <v>8880.575</v>
      </c>
      <c r="P93" s="82">
        <f aca="true" t="shared" si="27" ref="P93:P98">R93-SUM(N93:O93,Q93)</f>
        <v>38023.263</v>
      </c>
      <c r="Q93" s="82">
        <f>'[19]FS191'!$I$39/1000</f>
        <v>1670</v>
      </c>
      <c r="R93" s="82">
        <f>'[10]FS191'!$M$12/1000</f>
        <v>52520.678</v>
      </c>
      <c r="S93" s="82">
        <v>3214</v>
      </c>
      <c r="T93" s="82">
        <v>9410</v>
      </c>
      <c r="U93" s="82">
        <f t="shared" si="25"/>
        <v>49581</v>
      </c>
      <c r="V93" s="82">
        <v>1235</v>
      </c>
      <c r="W93" s="82">
        <v>63440</v>
      </c>
      <c r="X93" s="88"/>
      <c r="Y93" s="68">
        <f aca="true" t="shared" si="28" ref="Y93:Y98">IF(ISERROR((H93-R93)/H93),0,(H93-R93)/H93)</f>
        <v>0.9988226937070316</v>
      </c>
    </row>
    <row r="94" spans="1:25" ht="12.75" customHeight="1">
      <c r="A94" s="32" t="s">
        <v>25</v>
      </c>
      <c r="B94" s="33" t="s">
        <v>141</v>
      </c>
      <c r="C94" s="34" t="s">
        <v>142</v>
      </c>
      <c r="D94" s="104">
        <f>'[30]FS192'!$I$13</f>
        <v>15119413</v>
      </c>
      <c r="E94" s="104">
        <f>'[30]FS192'!$I$14</f>
        <v>45474863</v>
      </c>
      <c r="F94" s="104">
        <f t="shared" si="26"/>
        <v>25642638</v>
      </c>
      <c r="G94" s="104">
        <f>'[3]FS192'!$G$45</f>
        <v>1250000</v>
      </c>
      <c r="H94" s="104">
        <f>'[30]FS192'!$I$12</f>
        <v>87486914</v>
      </c>
      <c r="I94" s="83">
        <v>15529.738</v>
      </c>
      <c r="J94" s="82">
        <v>47405.035</v>
      </c>
      <c r="K94" s="82">
        <f t="shared" si="24"/>
        <v>49212.678</v>
      </c>
      <c r="L94" s="82">
        <v>1250</v>
      </c>
      <c r="M94" s="82">
        <v>113397.451</v>
      </c>
      <c r="N94" s="82">
        <f>'[10]FS192'!$M$13/1000</f>
        <v>11714.154</v>
      </c>
      <c r="O94" s="82">
        <f>'[10]FS192'!$M$14/1000</f>
        <v>34436.059</v>
      </c>
      <c r="P94" s="82">
        <f t="shared" si="27"/>
        <v>-2593.553</v>
      </c>
      <c r="Q94" s="82">
        <f>'[19]FS192'!$I$39/1000</f>
        <v>7044</v>
      </c>
      <c r="R94" s="82">
        <f>'[10]FS192'!$M$12/1000</f>
        <v>50600.66</v>
      </c>
      <c r="S94" s="82">
        <v>7832</v>
      </c>
      <c r="T94" s="82">
        <v>24360</v>
      </c>
      <c r="U94" s="82">
        <f t="shared" si="25"/>
        <v>22668</v>
      </c>
      <c r="V94" s="82">
        <v>1235</v>
      </c>
      <c r="W94" s="82">
        <v>56095</v>
      </c>
      <c r="X94" s="88"/>
      <c r="Y94" s="68">
        <f t="shared" si="28"/>
        <v>0.9994216202436859</v>
      </c>
    </row>
    <row r="95" spans="1:25" ht="12.75" customHeight="1">
      <c r="A95" s="32" t="s">
        <v>25</v>
      </c>
      <c r="B95" s="33" t="s">
        <v>143</v>
      </c>
      <c r="C95" s="34" t="s">
        <v>144</v>
      </c>
      <c r="D95" s="104">
        <f>'[30]FS193'!$I$13</f>
        <v>3010813</v>
      </c>
      <c r="E95" s="104">
        <f>'[30]FS193'!$I$14</f>
        <v>16173188</v>
      </c>
      <c r="F95" s="104">
        <f t="shared" si="26"/>
        <v>15962241</v>
      </c>
      <c r="G95" s="104">
        <f>'[3]FS193'!$G$45</f>
        <v>1485000</v>
      </c>
      <c r="H95" s="104">
        <f>'[30]FS193'!$I$12</f>
        <v>36631242</v>
      </c>
      <c r="I95" s="83">
        <v>5.115</v>
      </c>
      <c r="J95" s="82">
        <v>14587.494</v>
      </c>
      <c r="K95" s="82">
        <f t="shared" si="24"/>
        <v>25450.369000000002</v>
      </c>
      <c r="L95" s="82">
        <v>1485</v>
      </c>
      <c r="M95" s="82">
        <v>41527.978</v>
      </c>
      <c r="N95" s="82">
        <f>'[10]FS193'!$M$13/1000</f>
        <v>2019.032</v>
      </c>
      <c r="O95" s="82">
        <f>'[10]FS193'!$M$14/1000</f>
        <v>8976.268</v>
      </c>
      <c r="P95" s="82">
        <f t="shared" si="27"/>
        <v>25483.691000000003</v>
      </c>
      <c r="Q95" s="82">
        <f>'[19]FS193'!$I$39/1000</f>
        <v>1235</v>
      </c>
      <c r="R95" s="82">
        <f>'[10]FS193'!$M$12/1000</f>
        <v>37713.991</v>
      </c>
      <c r="S95" s="82">
        <v>3835</v>
      </c>
      <c r="T95" s="82">
        <v>14640</v>
      </c>
      <c r="U95" s="82">
        <f t="shared" si="25"/>
        <v>3420</v>
      </c>
      <c r="V95" s="82">
        <v>1235</v>
      </c>
      <c r="W95" s="82">
        <v>23130</v>
      </c>
      <c r="X95" s="88"/>
      <c r="Y95" s="68">
        <f t="shared" si="28"/>
        <v>0.9989704419249559</v>
      </c>
    </row>
    <row r="96" spans="1:25" ht="12.75" customHeight="1">
      <c r="A96" s="32" t="s">
        <v>25</v>
      </c>
      <c r="B96" s="33" t="s">
        <v>145</v>
      </c>
      <c r="C96" s="34" t="s">
        <v>146</v>
      </c>
      <c r="D96" s="104">
        <f>'[30]FS194'!$I$13</f>
        <v>124425153</v>
      </c>
      <c r="E96" s="104">
        <f>'[30]FS194'!$I$14</f>
        <v>57543951</v>
      </c>
      <c r="F96" s="104">
        <f t="shared" si="26"/>
        <v>14370227</v>
      </c>
      <c r="G96" s="104">
        <f>'[3]FS194'!$G$45</f>
        <v>60002000</v>
      </c>
      <c r="H96" s="104">
        <f>'[30]FS194'!$I$12</f>
        <v>256341331</v>
      </c>
      <c r="I96" s="83">
        <v>75648.96</v>
      </c>
      <c r="J96" s="82">
        <v>56483.547</v>
      </c>
      <c r="K96" s="82">
        <f t="shared" si="24"/>
        <v>71692.17899999997</v>
      </c>
      <c r="L96" s="82">
        <v>14839</v>
      </c>
      <c r="M96" s="82">
        <v>218663.686</v>
      </c>
      <c r="N96" s="82">
        <f>'[10]FS194'!$M$13/1000</f>
        <v>31333.178</v>
      </c>
      <c r="O96" s="82">
        <f>'[10]FS194'!$M$14/1000</f>
        <v>55089.466</v>
      </c>
      <c r="P96" s="82">
        <f t="shared" si="27"/>
        <v>53274.45999999999</v>
      </c>
      <c r="Q96" s="82">
        <f>'[19]FS194'!$I$39/1000</f>
        <v>43714</v>
      </c>
      <c r="R96" s="82">
        <f>'[10]FS194'!$M$12/1000</f>
        <v>183411.104</v>
      </c>
      <c r="S96" s="82">
        <v>30164</v>
      </c>
      <c r="T96" s="82">
        <v>49513</v>
      </c>
      <c r="U96" s="82">
        <f t="shared" si="25"/>
        <v>55619</v>
      </c>
      <c r="V96" s="82">
        <v>6204</v>
      </c>
      <c r="W96" s="82">
        <v>141500</v>
      </c>
      <c r="X96" s="88"/>
      <c r="Y96" s="68">
        <f t="shared" si="28"/>
        <v>0.9992845043626617</v>
      </c>
    </row>
    <row r="97" spans="1:25" ht="12.75" customHeight="1">
      <c r="A97" s="32" t="s">
        <v>25</v>
      </c>
      <c r="B97" s="33" t="s">
        <v>147</v>
      </c>
      <c r="C97" s="34" t="s">
        <v>148</v>
      </c>
      <c r="D97" s="104">
        <f>'[30]FS195'!$I$13</f>
        <v>1015940</v>
      </c>
      <c r="E97" s="104">
        <f>'[30]FS195'!$I$14</f>
        <v>3646142</v>
      </c>
      <c r="F97" s="104">
        <f t="shared" si="26"/>
        <v>7075865</v>
      </c>
      <c r="G97" s="104">
        <f>'[3]FS195'!$G$45</f>
        <v>3755000</v>
      </c>
      <c r="H97" s="104">
        <f>'[30]FS195'!$I$12</f>
        <v>15492947</v>
      </c>
      <c r="I97" s="83">
        <v>588.751</v>
      </c>
      <c r="J97" s="82">
        <v>4705.765</v>
      </c>
      <c r="K97" s="82">
        <f t="shared" si="24"/>
        <v>16972.485</v>
      </c>
      <c r="L97" s="82">
        <v>3755</v>
      </c>
      <c r="M97" s="82">
        <v>26022.001</v>
      </c>
      <c r="N97" s="82">
        <f>'[10]FS195'!$M$13/1000</f>
        <v>567.78</v>
      </c>
      <c r="O97" s="82">
        <f>'[10]FS195'!$M$14/1000</f>
        <v>9603.873</v>
      </c>
      <c r="P97" s="82">
        <f t="shared" si="27"/>
        <v>10505.333</v>
      </c>
      <c r="Q97" s="82">
        <f>'[19]FS195'!$I$39/1000</f>
        <v>2199</v>
      </c>
      <c r="R97" s="82">
        <f>'[10]FS195'!$M$12/1000</f>
        <v>22875.986</v>
      </c>
      <c r="S97" s="82">
        <v>543</v>
      </c>
      <c r="T97" s="82">
        <v>3660</v>
      </c>
      <c r="U97" s="82">
        <f t="shared" si="25"/>
        <v>10079</v>
      </c>
      <c r="V97" s="82">
        <v>1985</v>
      </c>
      <c r="W97" s="82">
        <v>16267</v>
      </c>
      <c r="X97" s="88"/>
      <c r="Y97" s="68">
        <f t="shared" si="28"/>
        <v>0.9985234580612714</v>
      </c>
    </row>
    <row r="98" spans="1:25" ht="12.75" customHeight="1">
      <c r="A98" s="32" t="s">
        <v>44</v>
      </c>
      <c r="B98" s="33" t="s">
        <v>149</v>
      </c>
      <c r="C98" s="34" t="s">
        <v>150</v>
      </c>
      <c r="D98" s="104">
        <f>'[30]DC19'!$I$13</f>
        <v>0</v>
      </c>
      <c r="E98" s="104">
        <f>'[30]DC19'!$I$14</f>
        <v>0</v>
      </c>
      <c r="F98" s="104">
        <f t="shared" si="26"/>
        <v>7897225</v>
      </c>
      <c r="G98" s="104">
        <f>'[3]DC19'!$G$45</f>
        <v>13462000</v>
      </c>
      <c r="H98" s="104">
        <f>'[30]DC19'!$I$12</f>
        <v>21359225</v>
      </c>
      <c r="I98" s="83">
        <v>0</v>
      </c>
      <c r="J98" s="82">
        <v>0</v>
      </c>
      <c r="K98" s="82">
        <f t="shared" si="24"/>
        <v>-750</v>
      </c>
      <c r="L98" s="82">
        <v>750</v>
      </c>
      <c r="M98" s="82">
        <v>0</v>
      </c>
      <c r="N98" s="82">
        <f>'[10]DC19'!$M$13/1000</f>
        <v>0</v>
      </c>
      <c r="O98" s="82">
        <f>'[10]DC19'!$M$14/1000</f>
        <v>0</v>
      </c>
      <c r="P98" s="82">
        <f t="shared" si="27"/>
        <v>5850.295</v>
      </c>
      <c r="Q98" s="82">
        <f>'[19]DC19'!$I$39/1000</f>
        <v>1948</v>
      </c>
      <c r="R98" s="82">
        <f>'[10]DC19'!$M$12/1000</f>
        <v>7798.295</v>
      </c>
      <c r="S98" s="82">
        <v>0</v>
      </c>
      <c r="T98" s="82">
        <v>0</v>
      </c>
      <c r="U98" s="82">
        <f t="shared" si="25"/>
        <v>-955</v>
      </c>
      <c r="V98" s="82">
        <v>1235</v>
      </c>
      <c r="W98" s="82">
        <v>280</v>
      </c>
      <c r="X98" s="88"/>
      <c r="Y98" s="68">
        <f t="shared" si="28"/>
        <v>0.9996348980358603</v>
      </c>
    </row>
    <row r="99" spans="1:25" ht="12.75" customHeight="1">
      <c r="A99" s="32"/>
      <c r="B99" s="36"/>
      <c r="C99" s="34"/>
      <c r="D99" s="104"/>
      <c r="E99" s="104"/>
      <c r="F99" s="104"/>
      <c r="G99" s="104" t="s">
        <v>22</v>
      </c>
      <c r="H99" s="104"/>
      <c r="I99" s="83" t="s">
        <v>22</v>
      </c>
      <c r="J99" s="82" t="s">
        <v>22</v>
      </c>
      <c r="K99" s="82" t="s">
        <v>22</v>
      </c>
      <c r="L99" s="82" t="s">
        <v>22</v>
      </c>
      <c r="M99" s="82" t="s">
        <v>22</v>
      </c>
      <c r="N99" s="82"/>
      <c r="O99" s="82"/>
      <c r="P99" s="82"/>
      <c r="Q99" s="82" t="s">
        <v>22</v>
      </c>
      <c r="R99" s="82"/>
      <c r="S99" s="82" t="s">
        <v>22</v>
      </c>
      <c r="T99" s="82" t="s">
        <v>22</v>
      </c>
      <c r="U99" s="82" t="s">
        <v>22</v>
      </c>
      <c r="V99" s="82" t="s">
        <v>22</v>
      </c>
      <c r="W99" s="82" t="s">
        <v>22</v>
      </c>
      <c r="X99" s="88"/>
      <c r="Y99" s="68"/>
    </row>
    <row r="100" spans="1:25" ht="16.5" customHeight="1">
      <c r="A100" s="32"/>
      <c r="B100" s="35" t="s">
        <v>537</v>
      </c>
      <c r="C100" s="34"/>
      <c r="D100" s="104"/>
      <c r="E100" s="104"/>
      <c r="F100" s="104"/>
      <c r="G100" s="104" t="s">
        <v>22</v>
      </c>
      <c r="H100" s="104"/>
      <c r="I100" s="83" t="s">
        <v>22</v>
      </c>
      <c r="J100" s="82" t="s">
        <v>22</v>
      </c>
      <c r="K100" s="82" t="s">
        <v>594</v>
      </c>
      <c r="L100" s="82" t="s">
        <v>22</v>
      </c>
      <c r="M100" s="82" t="s">
        <v>22</v>
      </c>
      <c r="N100" s="82"/>
      <c r="O100" s="82"/>
      <c r="P100" s="82"/>
      <c r="Q100" s="82" t="s">
        <v>22</v>
      </c>
      <c r="R100" s="82"/>
      <c r="S100" s="82" t="s">
        <v>22</v>
      </c>
      <c r="T100" s="82" t="s">
        <v>22</v>
      </c>
      <c r="U100" s="82" t="s">
        <v>22</v>
      </c>
      <c r="V100" s="82" t="s">
        <v>22</v>
      </c>
      <c r="W100" s="82" t="s">
        <v>22</v>
      </c>
      <c r="X100" s="88"/>
      <c r="Y100" s="68"/>
    </row>
    <row r="101" spans="1:25" ht="12.75" customHeight="1">
      <c r="A101" s="32" t="s">
        <v>25</v>
      </c>
      <c r="B101" s="33" t="s">
        <v>151</v>
      </c>
      <c r="C101" s="34" t="s">
        <v>152</v>
      </c>
      <c r="D101" s="104">
        <f>'[30]FS201'!$I$13</f>
        <v>4949522</v>
      </c>
      <c r="E101" s="104">
        <f>'[30]FS201'!$I$14</f>
        <v>48879306</v>
      </c>
      <c r="F101" s="104">
        <f>H101-SUM(D101:E101,G101)</f>
        <v>20315232</v>
      </c>
      <c r="G101" s="104">
        <f>'[3]FS201'!$G$45</f>
        <v>1485000</v>
      </c>
      <c r="H101" s="104">
        <f>'[30]FS201'!$I$12</f>
        <v>75629060</v>
      </c>
      <c r="I101" s="83">
        <v>0</v>
      </c>
      <c r="J101" s="82">
        <v>0</v>
      </c>
      <c r="K101" s="82">
        <f t="shared" si="24"/>
        <v>-1485</v>
      </c>
      <c r="L101" s="82">
        <v>1485</v>
      </c>
      <c r="M101" s="82">
        <v>0</v>
      </c>
      <c r="N101" s="82">
        <f>'[10]FS201'!$M$13/1000</f>
        <v>9604.461</v>
      </c>
      <c r="O101" s="82">
        <f>'[10]FS201'!$M$14/1000</f>
        <v>36439.586</v>
      </c>
      <c r="P101" s="82">
        <f>R101-SUM(N101:O101,Q101)</f>
        <v>37216.933999999994</v>
      </c>
      <c r="Q101" s="82">
        <f>'[19]FS201'!$I$39/1000</f>
        <v>2193</v>
      </c>
      <c r="R101" s="82">
        <f>'[10]FS201'!$M$12/1000</f>
        <v>85453.981</v>
      </c>
      <c r="S101" s="82">
        <v>9765</v>
      </c>
      <c r="T101" s="82">
        <v>37527</v>
      </c>
      <c r="U101" s="82">
        <f t="shared" si="25"/>
        <v>31557</v>
      </c>
      <c r="V101" s="82">
        <v>789</v>
      </c>
      <c r="W101" s="82">
        <v>79638</v>
      </c>
      <c r="X101" s="88"/>
      <c r="Y101" s="68">
        <f>IF(ISERROR((H101-R101)/H101),0,(H101-R101)/H101)</f>
        <v>0.9988700906635624</v>
      </c>
    </row>
    <row r="102" spans="1:25" ht="12.75" customHeight="1">
      <c r="A102" s="32" t="s">
        <v>25</v>
      </c>
      <c r="B102" s="33" t="s">
        <v>153</v>
      </c>
      <c r="C102" s="34" t="s">
        <v>154</v>
      </c>
      <c r="D102" s="104">
        <f>'[30]FS203'!$I$13</f>
        <v>12559817</v>
      </c>
      <c r="E102" s="104">
        <f>'[30]FS203'!$I$14</f>
        <v>18172212</v>
      </c>
      <c r="F102" s="104">
        <f>H102-SUM(D102:E102,G102)</f>
        <v>-7734864</v>
      </c>
      <c r="G102" s="104">
        <f>'[3]FS203'!$G$45</f>
        <v>8420000</v>
      </c>
      <c r="H102" s="104">
        <f>'[30]FS203'!$I$12</f>
        <v>31417165</v>
      </c>
      <c r="I102" s="83">
        <v>10517.258</v>
      </c>
      <c r="J102" s="82">
        <v>61215.151</v>
      </c>
      <c r="K102" s="82">
        <f t="shared" si="24"/>
        <v>41501.232</v>
      </c>
      <c r="L102" s="82">
        <v>4550</v>
      </c>
      <c r="M102" s="82">
        <v>117783.641</v>
      </c>
      <c r="N102" s="82">
        <f>'[10]FS203'!$M$13/1000</f>
        <v>8708.081</v>
      </c>
      <c r="O102" s="82">
        <f>'[10]FS203'!$M$14/1000</f>
        <v>25250.694</v>
      </c>
      <c r="P102" s="82">
        <f>R102-SUM(N102:O102,Q102)</f>
        <v>8882.231</v>
      </c>
      <c r="Q102" s="82">
        <f>'[19]FS203'!$I$39/1000</f>
        <v>1235</v>
      </c>
      <c r="R102" s="82">
        <f>'[10]FS203'!$M$12/1000</f>
        <v>44076.006</v>
      </c>
      <c r="S102" s="82">
        <v>4274</v>
      </c>
      <c r="T102" s="82">
        <v>14136</v>
      </c>
      <c r="U102" s="82">
        <f t="shared" si="25"/>
        <v>28062</v>
      </c>
      <c r="V102" s="82">
        <v>735</v>
      </c>
      <c r="W102" s="82">
        <v>47207</v>
      </c>
      <c r="X102" s="88"/>
      <c r="Y102" s="68">
        <f>IF(ISERROR((H102-R102)/H102),0,(H102-R102)/H102)</f>
        <v>0.9985970724602299</v>
      </c>
    </row>
    <row r="103" spans="1:25" ht="12.75" customHeight="1">
      <c r="A103" s="32" t="s">
        <v>25</v>
      </c>
      <c r="B103" s="33" t="s">
        <v>155</v>
      </c>
      <c r="C103" s="34" t="s">
        <v>156</v>
      </c>
      <c r="D103" s="104">
        <f>'[30]FS204'!$I$13</f>
        <v>17210056</v>
      </c>
      <c r="E103" s="104">
        <f>'[30]FS204'!$I$14</f>
        <v>54321250</v>
      </c>
      <c r="F103" s="104">
        <f>H103-SUM(D103:E103,G103)</f>
        <v>-4982120</v>
      </c>
      <c r="G103" s="104">
        <f>'[3]FS204'!$G$45</f>
        <v>14212000</v>
      </c>
      <c r="H103" s="104">
        <f>'[30]FS204'!$I$12</f>
        <v>80761186</v>
      </c>
      <c r="I103" s="83">
        <v>25579.327</v>
      </c>
      <c r="J103" s="82">
        <v>66937.267</v>
      </c>
      <c r="K103" s="82">
        <f t="shared" si="24"/>
        <v>32333.842999999993</v>
      </c>
      <c r="L103" s="82">
        <v>2069</v>
      </c>
      <c r="M103" s="82">
        <v>126919.437</v>
      </c>
      <c r="N103" s="82">
        <f>'[10]FS204'!$M$13/1000</f>
        <v>14768.83</v>
      </c>
      <c r="O103" s="82">
        <f>'[10]FS204'!$M$14/1000</f>
        <v>53451.115</v>
      </c>
      <c r="P103" s="82">
        <f>R103-SUM(N103:O103,Q103)</f>
        <v>44160.993</v>
      </c>
      <c r="Q103" s="82">
        <f>'[19]FS204'!$I$39/1000</f>
        <v>6860</v>
      </c>
      <c r="R103" s="82">
        <f>'[10]FS204'!$M$12/1000</f>
        <v>119240.938</v>
      </c>
      <c r="S103" s="82">
        <v>18844</v>
      </c>
      <c r="T103" s="82">
        <v>66390</v>
      </c>
      <c r="U103" s="82">
        <f t="shared" si="25"/>
        <v>35808</v>
      </c>
      <c r="V103" s="82">
        <v>1548</v>
      </c>
      <c r="W103" s="82">
        <v>122590</v>
      </c>
      <c r="X103" s="88"/>
      <c r="Y103" s="68">
        <f>IF(ISERROR((H103-R103)/H103),0,(H103-R103)/H103)</f>
        <v>0.9985235365661916</v>
      </c>
    </row>
    <row r="104" spans="1:25" ht="12.75" customHeight="1">
      <c r="A104" s="32" t="s">
        <v>25</v>
      </c>
      <c r="B104" s="33" t="s">
        <v>157</v>
      </c>
      <c r="C104" s="34" t="s">
        <v>158</v>
      </c>
      <c r="D104" s="104">
        <f>'[30]FS205'!$I$13</f>
        <v>1701567</v>
      </c>
      <c r="E104" s="104">
        <f>'[30]FS205'!$I$14</f>
        <v>8397658</v>
      </c>
      <c r="F104" s="104">
        <f>H104-SUM(D104:E104,G104)</f>
        <v>21383972</v>
      </c>
      <c r="G104" s="104">
        <f>'[3]FS205'!$G$45</f>
        <v>1485000</v>
      </c>
      <c r="H104" s="104">
        <f>'[30]FS205'!$I$12</f>
        <v>32968197</v>
      </c>
      <c r="I104" s="83">
        <v>2298.812</v>
      </c>
      <c r="J104" s="82">
        <v>3841.545</v>
      </c>
      <c r="K104" s="82">
        <f t="shared" si="24"/>
        <v>36307.791</v>
      </c>
      <c r="L104" s="82">
        <v>1485</v>
      </c>
      <c r="M104" s="82">
        <v>43933.148</v>
      </c>
      <c r="N104" s="82">
        <f>'[10]FS205'!$M$13/1000</f>
        <v>1513.509</v>
      </c>
      <c r="O104" s="82">
        <f>'[10]FS205'!$M$14/1000</f>
        <v>7125.07</v>
      </c>
      <c r="P104" s="82">
        <f>R104-SUM(N104:O104,Q104)</f>
        <v>2523.0820000000003</v>
      </c>
      <c r="Q104" s="82">
        <f>'[19]FS205'!$I$39/1000</f>
        <v>1479</v>
      </c>
      <c r="R104" s="82">
        <f>'[10]FS205'!$M$12/1000</f>
        <v>12640.661</v>
      </c>
      <c r="S104" s="82">
        <v>981</v>
      </c>
      <c r="T104" s="82">
        <v>6020</v>
      </c>
      <c r="U104" s="82">
        <f t="shared" si="25"/>
        <v>14115</v>
      </c>
      <c r="V104" s="82">
        <v>1235</v>
      </c>
      <c r="W104" s="82">
        <v>22351</v>
      </c>
      <c r="X104" s="88"/>
      <c r="Y104" s="68">
        <f>IF(ISERROR((H104-R104)/H104),0,(H104-R104)/H104)</f>
        <v>0.9996165801545047</v>
      </c>
    </row>
    <row r="105" spans="1:25" ht="12.75" customHeight="1">
      <c r="A105" s="32" t="s">
        <v>44</v>
      </c>
      <c r="B105" s="33" t="s">
        <v>159</v>
      </c>
      <c r="C105" s="34" t="s">
        <v>160</v>
      </c>
      <c r="D105" s="104">
        <f>'[30]DC20'!$I$13</f>
        <v>0</v>
      </c>
      <c r="E105" s="104">
        <f>'[30]DC20'!$I$14</f>
        <v>0</v>
      </c>
      <c r="F105" s="104">
        <f>H105-SUM(D105:E105,G105)</f>
        <v>61152317</v>
      </c>
      <c r="G105" s="104">
        <f>'[3]DC20'!$G$45</f>
        <v>7156000</v>
      </c>
      <c r="H105" s="104">
        <f>'[30]DC20'!$I$12</f>
        <v>68308317</v>
      </c>
      <c r="I105" s="83">
        <v>0</v>
      </c>
      <c r="J105" s="82">
        <v>0</v>
      </c>
      <c r="K105" s="82">
        <f t="shared" si="24"/>
        <v>50965.096</v>
      </c>
      <c r="L105" s="82">
        <v>1485</v>
      </c>
      <c r="M105" s="82">
        <v>52450.096</v>
      </c>
      <c r="N105" s="82">
        <f>'[10]DC20'!$M$13/1000</f>
        <v>0</v>
      </c>
      <c r="O105" s="82">
        <f>'[10]DC20'!$M$14/1000</f>
        <v>0</v>
      </c>
      <c r="P105" s="82">
        <f>R105-SUM(N105:O105,Q105)</f>
        <v>-2496.878</v>
      </c>
      <c r="Q105" s="82">
        <f>'[19]DC20'!$I$39/1000</f>
        <v>2548</v>
      </c>
      <c r="R105" s="82">
        <f>'[10]DC20'!$M$12/1000</f>
        <v>51.122</v>
      </c>
      <c r="S105" s="82">
        <v>0</v>
      </c>
      <c r="T105" s="82">
        <v>0</v>
      </c>
      <c r="U105" s="82">
        <f t="shared" si="25"/>
        <v>35656</v>
      </c>
      <c r="V105" s="82">
        <v>985</v>
      </c>
      <c r="W105" s="82">
        <v>36641</v>
      </c>
      <c r="X105" s="88"/>
      <c r="Y105" s="68">
        <f>IF(ISERROR((H105-R105)/H105),0,(H105-R105)/H105)</f>
        <v>0.9999992515991868</v>
      </c>
    </row>
    <row r="106" spans="1:25" ht="12.75" customHeight="1">
      <c r="A106" s="32"/>
      <c r="B106" s="33"/>
      <c r="C106" s="34"/>
      <c r="D106" s="34"/>
      <c r="E106" s="34"/>
      <c r="F106" s="104"/>
      <c r="G106" s="82"/>
      <c r="H106" s="104"/>
      <c r="I106" s="83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8"/>
      <c r="Y106" s="68"/>
    </row>
    <row r="107" spans="1:25" ht="15.75" customHeight="1">
      <c r="A107" s="32">
        <f>COUNTIF(A72:A106,"a")+COUNTIF(A72:A106,"b")+COUNTIF(A72:A106,"c")</f>
        <v>25</v>
      </c>
      <c r="B107" s="29" t="s">
        <v>581</v>
      </c>
      <c r="C107" s="34"/>
      <c r="D107" s="132">
        <f>SUM(D73:D76,D79:D82,D85:D90,D93:D98,D101:D105)</f>
        <v>312362298</v>
      </c>
      <c r="E107" s="132">
        <f>SUM(E73:E76,E79:E82,E85:E90,E93:E98,E101:E105)</f>
        <v>746890550</v>
      </c>
      <c r="F107" s="132">
        <f>H107-SUM(D107:E107,G107)</f>
        <v>340578246</v>
      </c>
      <c r="G107" s="132">
        <f aca="true" t="shared" si="29" ref="G107:O107">SUM(G73:G76,G79:G82,G85:G90,G93:G98,G101:G105)</f>
        <v>356154000</v>
      </c>
      <c r="H107" s="132">
        <f t="shared" si="29"/>
        <v>1755985094</v>
      </c>
      <c r="I107" s="133">
        <f t="shared" si="29"/>
        <v>262635.099</v>
      </c>
      <c r="J107" s="134">
        <f t="shared" si="29"/>
        <v>739100.8849999999</v>
      </c>
      <c r="K107" s="134">
        <f t="shared" si="29"/>
        <v>651456.255</v>
      </c>
      <c r="L107" s="134">
        <f t="shared" si="29"/>
        <v>256403</v>
      </c>
      <c r="M107" s="134">
        <f t="shared" si="29"/>
        <v>1909595.2389999998</v>
      </c>
      <c r="N107" s="134">
        <f t="shared" si="29"/>
        <v>194124.235</v>
      </c>
      <c r="O107" s="134">
        <f t="shared" si="29"/>
        <v>672285.1039999999</v>
      </c>
      <c r="P107" s="134">
        <f>R107-SUM(N107:O107,Q107)</f>
        <v>166560.80000000005</v>
      </c>
      <c r="Q107" s="134">
        <f aca="true" t="shared" si="30" ref="Q107:W107">SUM(Q73:Q76,Q79:Q82,Q85:Q90,Q93:Q98,Q101:Q105)</f>
        <v>513515</v>
      </c>
      <c r="R107" s="134">
        <f t="shared" si="30"/>
        <v>1546485.139</v>
      </c>
      <c r="S107" s="82">
        <f t="shared" si="30"/>
        <v>187853</v>
      </c>
      <c r="T107" s="82">
        <f t="shared" si="30"/>
        <v>652418</v>
      </c>
      <c r="U107" s="82">
        <f t="shared" si="30"/>
        <v>528866</v>
      </c>
      <c r="V107" s="82">
        <f t="shared" si="30"/>
        <v>235638</v>
      </c>
      <c r="W107" s="82">
        <f t="shared" si="30"/>
        <v>1604775</v>
      </c>
      <c r="X107" s="88"/>
      <c r="Y107" s="68">
        <f>IF(ISERROR((H107-R107)/H107),0,(H107-R107)/H107)</f>
        <v>0.9991193062262976</v>
      </c>
    </row>
    <row r="108" spans="1:197" s="13" customFormat="1" ht="12.75" customHeight="1">
      <c r="A108" s="37"/>
      <c r="B108" s="38"/>
      <c r="C108" s="39"/>
      <c r="D108" s="39"/>
      <c r="E108" s="39"/>
      <c r="F108" s="39"/>
      <c r="G108" s="85"/>
      <c r="H108" s="105"/>
      <c r="I108" s="84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Y108" s="69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</row>
    <row r="109" spans="1:25" ht="12.75">
      <c r="A109" s="116"/>
      <c r="B109" s="117"/>
      <c r="C109" s="118"/>
      <c r="D109" s="118"/>
      <c r="E109" s="118"/>
      <c r="F109" s="106"/>
      <c r="G109" s="89"/>
      <c r="H109" s="106"/>
      <c r="I109" s="93"/>
      <c r="J109" s="89"/>
      <c r="K109" s="89"/>
      <c r="L109" s="89"/>
      <c r="M109" s="89"/>
      <c r="N109" s="89"/>
      <c r="O109" s="89"/>
      <c r="P109" s="89"/>
      <c r="Q109" s="89"/>
      <c r="R109" s="89"/>
      <c r="S109" s="82"/>
      <c r="T109" s="82"/>
      <c r="U109" s="82"/>
      <c r="V109" s="82"/>
      <c r="W109" s="82"/>
      <c r="X109" s="88"/>
      <c r="Y109" s="68"/>
    </row>
    <row r="110" spans="1:25" ht="16.5">
      <c r="A110" s="28"/>
      <c r="B110" s="29" t="s">
        <v>161</v>
      </c>
      <c r="C110" s="30"/>
      <c r="D110" s="30"/>
      <c r="E110" s="30"/>
      <c r="F110" s="104"/>
      <c r="G110" s="82"/>
      <c r="H110" s="104"/>
      <c r="I110" s="83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8"/>
      <c r="Y110" s="68"/>
    </row>
    <row r="111" spans="1:25" ht="16.5">
      <c r="A111" s="28"/>
      <c r="B111" s="29"/>
      <c r="C111" s="30"/>
      <c r="D111" s="30"/>
      <c r="E111" s="30"/>
      <c r="F111" s="104"/>
      <c r="G111" s="82"/>
      <c r="H111" s="104"/>
      <c r="I111" s="83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8"/>
      <c r="Y111" s="68">
        <f>IF(ISERROR((M111-W111)/M111),0,(M111-W111)/M111)</f>
        <v>0</v>
      </c>
    </row>
    <row r="112" spans="1:25" ht="12.75">
      <c r="A112" s="32" t="s">
        <v>23</v>
      </c>
      <c r="B112" s="33" t="s">
        <v>162</v>
      </c>
      <c r="C112" s="34" t="s">
        <v>163</v>
      </c>
      <c r="D112" s="104">
        <f>'[30]EKU'!$I$13</f>
        <v>681695838</v>
      </c>
      <c r="E112" s="104">
        <f>'[30]EKU'!$I$14</f>
        <v>1654866857</v>
      </c>
      <c r="F112" s="104">
        <f>H112-SUM(D112:E112,G112)</f>
        <v>741102860</v>
      </c>
      <c r="G112" s="104">
        <f>'[4]EKU'!$G$45</f>
        <v>102916568</v>
      </c>
      <c r="H112" s="104">
        <f>'[30]EKU'!$I$12</f>
        <v>3180582123</v>
      </c>
      <c r="I112" s="83">
        <v>690300.652</v>
      </c>
      <c r="J112" s="82">
        <v>2267378.78</v>
      </c>
      <c r="K112" s="82">
        <f>M112-(I112+J112+L112)</f>
        <v>1009358.4550000001</v>
      </c>
      <c r="L112" s="82">
        <v>18572</v>
      </c>
      <c r="M112" s="82">
        <v>3985609.887</v>
      </c>
      <c r="N112" s="82">
        <f>'[14]EKU'!$M$13/1000</f>
        <v>615008.853</v>
      </c>
      <c r="O112" s="82">
        <f>'[14]EKU'!$M$14/1000</f>
        <v>1478397.084</v>
      </c>
      <c r="P112" s="82">
        <f>R112-SUM(N112:O112,Q112)</f>
        <v>1000446.736</v>
      </c>
      <c r="Q112" s="82">
        <f>'[20]GT000'!$I$39/1000</f>
        <v>26826</v>
      </c>
      <c r="R112" s="82">
        <f>'[14]EKU'!$M$12/1000</f>
        <v>3120678.673</v>
      </c>
      <c r="S112" s="82">
        <v>607502</v>
      </c>
      <c r="T112" s="82">
        <v>1653081</v>
      </c>
      <c r="U112" s="82">
        <f>W112-(S112+T112+V112)</f>
        <v>854685</v>
      </c>
      <c r="V112" s="82">
        <v>750</v>
      </c>
      <c r="W112" s="82">
        <v>3116018</v>
      </c>
      <c r="X112" s="88"/>
      <c r="Y112" s="68">
        <f>IF(ISERROR((H112-R112)/H112),0,(H112-R112)/H112)</f>
        <v>0.9990188341151662</v>
      </c>
    </row>
    <row r="113" spans="1:25" ht="12.75">
      <c r="A113" s="32" t="s">
        <v>23</v>
      </c>
      <c r="B113" s="33" t="s">
        <v>1</v>
      </c>
      <c r="C113" s="34" t="s">
        <v>164</v>
      </c>
      <c r="D113" s="104">
        <f>'[30]JHB'!$I$13</f>
        <v>1030981598</v>
      </c>
      <c r="E113" s="104">
        <f>'[30]JHB'!$I$14</f>
        <v>2859132022</v>
      </c>
      <c r="F113" s="104">
        <f>H113-SUM(D113:E113,G113)</f>
        <v>-684195927</v>
      </c>
      <c r="G113" s="104">
        <f>'[4]JHB'!$G$45</f>
        <v>1145226550</v>
      </c>
      <c r="H113" s="104">
        <f>'[30]JHB'!$I$12</f>
        <v>4351144243</v>
      </c>
      <c r="I113" s="83">
        <v>1127505.223</v>
      </c>
      <c r="J113" s="82">
        <v>3350251.184</v>
      </c>
      <c r="K113" s="82">
        <f>M113-(I113+J113+L113)</f>
        <v>1072253.7760000005</v>
      </c>
      <c r="L113" s="82">
        <v>845253</v>
      </c>
      <c r="M113" s="82">
        <v>6395263.183</v>
      </c>
      <c r="N113" s="82">
        <f>'[14]JHB'!$M$13/1000</f>
        <v>873654.196</v>
      </c>
      <c r="O113" s="82">
        <f>'[14]JHB'!$M$14/1000</f>
        <v>2680152.788</v>
      </c>
      <c r="P113" s="82">
        <f>R113-SUM(N113:O113,Q113)</f>
        <v>-259098.9129999997</v>
      </c>
      <c r="Q113" s="82">
        <f>'[20]GT001'!$I$39/1000</f>
        <v>1731655</v>
      </c>
      <c r="R113" s="82">
        <f>'[14]JHB'!$M$12/1000</f>
        <v>5026363.071</v>
      </c>
      <c r="S113" s="82">
        <v>1049746</v>
      </c>
      <c r="T113" s="82">
        <v>2530985</v>
      </c>
      <c r="U113" s="82">
        <f>W113-(S113+T113+V113)</f>
        <v>1047289</v>
      </c>
      <c r="V113" s="82">
        <v>935842</v>
      </c>
      <c r="W113" s="82">
        <v>5563862</v>
      </c>
      <c r="X113" s="88"/>
      <c r="Y113" s="68">
        <f>IF(ISERROR((H113-R113)/H113),0,(H113-R113)/H113)</f>
        <v>0.9988448181006442</v>
      </c>
    </row>
    <row r="114" spans="1:25" ht="12.75">
      <c r="A114" s="32" t="s">
        <v>23</v>
      </c>
      <c r="B114" s="33" t="s">
        <v>4</v>
      </c>
      <c r="C114" s="34" t="s">
        <v>165</v>
      </c>
      <c r="D114" s="104">
        <f>'[30]TSH'!$I$13</f>
        <v>379019011</v>
      </c>
      <c r="E114" s="104">
        <f>'[30]TSH'!$I$14</f>
        <v>1713129921</v>
      </c>
      <c r="F114" s="104">
        <f>H114-SUM(D114:E114,G114)</f>
        <v>802268441</v>
      </c>
      <c r="G114" s="104">
        <f>'[4]TSH'!$G$45</f>
        <v>712809676</v>
      </c>
      <c r="H114" s="104">
        <f>'[30]TSH'!$I$12</f>
        <v>3607227049</v>
      </c>
      <c r="I114" s="83">
        <v>818609.941</v>
      </c>
      <c r="J114" s="82">
        <v>1889029.043</v>
      </c>
      <c r="K114" s="82">
        <f>M114-(I114+J114+L114)</f>
        <v>748542.111</v>
      </c>
      <c r="L114" s="82">
        <v>52505</v>
      </c>
      <c r="M114" s="82">
        <v>3508686.095</v>
      </c>
      <c r="N114" s="82">
        <f>'[14]TSH'!$M$13/1000</f>
        <v>931985.131</v>
      </c>
      <c r="O114" s="82">
        <f>'[14]TSH'!$M$14/1000</f>
        <v>1359377.251</v>
      </c>
      <c r="P114" s="82">
        <f>R114-SUM(N114:O114,Q114)</f>
        <v>735644.1739999996</v>
      </c>
      <c r="Q114" s="82">
        <f>'[20]GT002'!$I$39/1000</f>
        <v>415734</v>
      </c>
      <c r="R114" s="82">
        <f>'[14]TSH'!$M$12/1000</f>
        <v>3442740.556</v>
      </c>
      <c r="S114" s="82">
        <v>363852</v>
      </c>
      <c r="T114" s="82">
        <v>1168927</v>
      </c>
      <c r="U114" s="82">
        <f>W114-(S114+T114+V114)</f>
        <v>674493</v>
      </c>
      <c r="V114" s="82">
        <v>137830</v>
      </c>
      <c r="W114" s="82">
        <v>2345102</v>
      </c>
      <c r="X114" s="88"/>
      <c r="Y114" s="68">
        <f>IF(ISERROR((H114-R114)/H114),0,(H114-R114)/H114)</f>
        <v>0.9990455991515825</v>
      </c>
    </row>
    <row r="115" spans="1:25" ht="12.75">
      <c r="A115" s="32"/>
      <c r="B115" s="33"/>
      <c r="C115" s="34"/>
      <c r="D115" s="104"/>
      <c r="E115" s="104"/>
      <c r="F115" s="104"/>
      <c r="G115" s="104"/>
      <c r="H115" s="104"/>
      <c r="I115" s="83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8"/>
      <c r="Y115" s="68"/>
    </row>
    <row r="116" spans="1:25" ht="16.5">
      <c r="A116" s="32"/>
      <c r="B116" s="35" t="s">
        <v>538</v>
      </c>
      <c r="C116" s="34"/>
      <c r="D116" s="104"/>
      <c r="E116" s="104"/>
      <c r="F116" s="104"/>
      <c r="G116" s="104"/>
      <c r="H116" s="104"/>
      <c r="I116" s="83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8"/>
      <c r="Y116" s="68"/>
    </row>
    <row r="117" spans="1:25" ht="12.75">
      <c r="A117" s="32" t="s">
        <v>25</v>
      </c>
      <c r="B117" s="33" t="s">
        <v>166</v>
      </c>
      <c r="C117" s="34" t="s">
        <v>167</v>
      </c>
      <c r="D117" s="104">
        <f>'[30]GT461'!$I$13</f>
        <v>422121</v>
      </c>
      <c r="E117" s="104">
        <f>'[30]GT461'!$I$14</f>
        <v>8311554</v>
      </c>
      <c r="F117" s="104">
        <f>H117-SUM(D117:E117,G117)</f>
        <v>16308974</v>
      </c>
      <c r="G117" s="104">
        <f>'[4]GT461'!$G$45</f>
        <v>8197000</v>
      </c>
      <c r="H117" s="104">
        <f>'[30]GT461'!$I$12</f>
        <v>33239649</v>
      </c>
      <c r="I117" s="83">
        <v>27504.219</v>
      </c>
      <c r="J117" s="82">
        <v>11104.154</v>
      </c>
      <c r="K117" s="82">
        <f>M117-(I117+J117+L117)</f>
        <v>20274.39</v>
      </c>
      <c r="L117" s="82">
        <v>3485</v>
      </c>
      <c r="M117" s="82">
        <v>62367.763</v>
      </c>
      <c r="N117" s="82">
        <f>'[14]GT461'!$M$13/1000</f>
        <v>8792.013</v>
      </c>
      <c r="O117" s="82">
        <f>'[14]GT461'!$M$14/1000</f>
        <v>6340.624</v>
      </c>
      <c r="P117" s="82">
        <f>R117-SUM(N117:O117,Q117)</f>
        <v>3703.9349999999977</v>
      </c>
      <c r="Q117" s="139">
        <f>'[20]GT02b1'!$I$39/1000</f>
        <v>10370</v>
      </c>
      <c r="R117" s="82">
        <f>'[14]GT461'!$M$12/1000</f>
        <v>29206.572</v>
      </c>
      <c r="S117" s="82">
        <v>5923</v>
      </c>
      <c r="T117" s="82">
        <v>8129</v>
      </c>
      <c r="U117" s="82">
        <f>W117-(S117+T117+V117)</f>
        <v>9940</v>
      </c>
      <c r="V117" s="82">
        <v>1985</v>
      </c>
      <c r="W117" s="82">
        <v>25977</v>
      </c>
      <c r="X117" s="88"/>
      <c r="Y117" s="68">
        <f>IF(ISERROR((H117-R117)/H117),0,(H117-R117)/H117)</f>
        <v>0.9991213333209384</v>
      </c>
    </row>
    <row r="118" spans="1:25" ht="12.75">
      <c r="A118" s="32" t="s">
        <v>25</v>
      </c>
      <c r="B118" s="33" t="s">
        <v>168</v>
      </c>
      <c r="C118" s="34" t="s">
        <v>169</v>
      </c>
      <c r="D118" s="104">
        <f>'[30]GT462'!$I$13</f>
        <v>29261559</v>
      </c>
      <c r="E118" s="104">
        <f>'[30]GT462'!$I$14</f>
        <v>32299245</v>
      </c>
      <c r="F118" s="104">
        <f>H118-SUM(D118:E118,G118)</f>
        <v>25698439</v>
      </c>
      <c r="G118" s="104">
        <f>'[4]GT462'!$G$45</f>
        <v>9452000</v>
      </c>
      <c r="H118" s="104">
        <f>'[30]GT462'!$I$12</f>
        <v>96711243</v>
      </c>
      <c r="I118" s="83">
        <v>26963.133</v>
      </c>
      <c r="J118" s="82">
        <v>36056.944</v>
      </c>
      <c r="K118" s="82">
        <f>M118-(I118+J118+L118)</f>
        <v>44433.34</v>
      </c>
      <c r="L118" s="82">
        <v>2769</v>
      </c>
      <c r="M118" s="82">
        <v>110222.417</v>
      </c>
      <c r="N118" s="82">
        <f>'[14]GT462'!$M$13/1000</f>
        <v>23003.663</v>
      </c>
      <c r="O118" s="82">
        <f>'[14]GT462'!$M$14/1000</f>
        <v>32802.505</v>
      </c>
      <c r="P118" s="82">
        <f>R118-SUM(N118:O118,Q118)</f>
        <v>37796.850999999995</v>
      </c>
      <c r="Q118" s="82">
        <f>'[20]GT02b2'!$I$39/1000</f>
        <v>11674</v>
      </c>
      <c r="R118" s="82">
        <f>'[14]GT462'!$M$12/1000</f>
        <v>105277.019</v>
      </c>
      <c r="S118" s="82">
        <v>24050</v>
      </c>
      <c r="T118" s="82">
        <v>30090</v>
      </c>
      <c r="U118" s="82">
        <f>W118-(S118+T118+V118)</f>
        <v>26199</v>
      </c>
      <c r="V118" s="82">
        <v>740</v>
      </c>
      <c r="W118" s="82">
        <v>81079</v>
      </c>
      <c r="X118" s="88"/>
      <c r="Y118" s="68">
        <f>IF(ISERROR((H118-R118)/H118),0,(H118-R118)/H118)</f>
        <v>0.998911429367111</v>
      </c>
    </row>
    <row r="119" spans="1:25" ht="12.75">
      <c r="A119" s="32" t="s">
        <v>44</v>
      </c>
      <c r="B119" s="33" t="s">
        <v>170</v>
      </c>
      <c r="C119" s="34" t="s">
        <v>171</v>
      </c>
      <c r="D119" s="104">
        <f>'[30]DC46'!$I$13</f>
        <v>0</v>
      </c>
      <c r="E119" s="104">
        <f>'[30]DC46'!$I$14</f>
        <v>0</v>
      </c>
      <c r="F119" s="104">
        <f>H119-SUM(D119:E119,G119)</f>
        <v>1639896</v>
      </c>
      <c r="G119" s="104">
        <f>'[4]DC46'!$G$45</f>
        <v>6875000</v>
      </c>
      <c r="H119" s="104">
        <f>'[30]DC46'!$I$12</f>
        <v>8514896</v>
      </c>
      <c r="I119" s="83">
        <v>0</v>
      </c>
      <c r="J119" s="82">
        <v>0</v>
      </c>
      <c r="K119" s="82">
        <f>M119-(I119+J119+L119)</f>
        <v>9697.49</v>
      </c>
      <c r="L119" s="82">
        <v>1735</v>
      </c>
      <c r="M119" s="82">
        <v>11432.49</v>
      </c>
      <c r="N119" s="82">
        <f>'[14]DC46'!$M$13/1000</f>
        <v>0</v>
      </c>
      <c r="O119" s="82">
        <f>'[14]DC46'!$M$14/1000</f>
        <v>0</v>
      </c>
      <c r="P119" s="82">
        <f>R119-SUM(N119:O119,Q119)</f>
        <v>8939.533</v>
      </c>
      <c r="Q119" s="82">
        <f>'[20]DC46'!$I$39/1000</f>
        <v>2715</v>
      </c>
      <c r="R119" s="82">
        <f>'[14]DC46'!$M$12/1000</f>
        <v>11654.533</v>
      </c>
      <c r="S119" s="82">
        <v>0</v>
      </c>
      <c r="T119" s="82">
        <v>0</v>
      </c>
      <c r="U119" s="82">
        <f>W119-(S119+T119+V119)</f>
        <v>9156</v>
      </c>
      <c r="V119" s="82">
        <v>735</v>
      </c>
      <c r="W119" s="82">
        <v>9891</v>
      </c>
      <c r="X119" s="88"/>
      <c r="Y119" s="68">
        <f>IF(ISERROR((H119-R119)/H119),0,(H119-R119)/H119)</f>
        <v>0.9986312771171838</v>
      </c>
    </row>
    <row r="120" spans="1:25" ht="12.75">
      <c r="A120" s="32"/>
      <c r="B120" s="36"/>
      <c r="C120" s="34"/>
      <c r="D120" s="104"/>
      <c r="E120" s="104"/>
      <c r="F120" s="104"/>
      <c r="G120" s="104"/>
      <c r="H120" s="104"/>
      <c r="I120" s="83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8"/>
      <c r="Y120" s="68"/>
    </row>
    <row r="121" spans="1:25" ht="16.5">
      <c r="A121" s="32"/>
      <c r="B121" s="35" t="s">
        <v>539</v>
      </c>
      <c r="C121" s="34"/>
      <c r="D121" s="104"/>
      <c r="E121" s="104"/>
      <c r="F121" s="104"/>
      <c r="G121" s="104"/>
      <c r="H121" s="104"/>
      <c r="I121" s="83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8"/>
      <c r="Y121" s="68"/>
    </row>
    <row r="122" spans="1:25" ht="12.75">
      <c r="A122" s="32" t="s">
        <v>25</v>
      </c>
      <c r="B122" s="33" t="s">
        <v>172</v>
      </c>
      <c r="C122" s="34" t="s">
        <v>173</v>
      </c>
      <c r="D122" s="104">
        <f>'[30]GT421'!$I$13</f>
        <v>86958763</v>
      </c>
      <c r="E122" s="104">
        <f>'[30]GT421'!$I$14</f>
        <v>339222941</v>
      </c>
      <c r="F122" s="104">
        <f>H122-SUM(D122:E122,G122)</f>
        <v>9005548</v>
      </c>
      <c r="G122" s="104">
        <f>'[4]GT421'!$G$45</f>
        <v>68394000</v>
      </c>
      <c r="H122" s="104">
        <f>'[30]GT421'!$I$12</f>
        <v>503581252</v>
      </c>
      <c r="I122" s="83">
        <v>116468.225</v>
      </c>
      <c r="J122" s="82">
        <v>485821.118</v>
      </c>
      <c r="K122" s="82">
        <f>M122-(I122+J122+L122)</f>
        <v>199082.03399999999</v>
      </c>
      <c r="L122" s="82">
        <v>1250</v>
      </c>
      <c r="M122" s="82">
        <v>802621.377</v>
      </c>
      <c r="N122" s="82">
        <f>'[14]GT421'!$M$13/1000</f>
        <v>65584.104</v>
      </c>
      <c r="O122" s="82">
        <f>'[14]GT421'!$M$14/1000</f>
        <v>269311.547</v>
      </c>
      <c r="P122" s="82">
        <f>R122-SUM(N122:O122,Q122)</f>
        <v>192870.256</v>
      </c>
      <c r="Q122" s="82">
        <f>'[20]GT421'!$I$39/1000</f>
        <v>11635</v>
      </c>
      <c r="R122" s="82">
        <f>'[14]GT421'!$M$12/1000</f>
        <v>539400.907</v>
      </c>
      <c r="S122" s="82">
        <v>63955</v>
      </c>
      <c r="T122" s="82">
        <v>383462</v>
      </c>
      <c r="U122" s="82">
        <f>W122-(S122+T122+V122)</f>
        <v>158893</v>
      </c>
      <c r="V122" s="82">
        <v>1235</v>
      </c>
      <c r="W122" s="82">
        <v>607545</v>
      </c>
      <c r="X122" s="88"/>
      <c r="Y122" s="68">
        <f>IF(ISERROR((H122-R122)/H122),0,(H122-R122)/H122)</f>
        <v>0.9989288701577794</v>
      </c>
    </row>
    <row r="123" spans="1:25" ht="12.75">
      <c r="A123" s="32" t="s">
        <v>25</v>
      </c>
      <c r="B123" s="33" t="s">
        <v>174</v>
      </c>
      <c r="C123" s="34" t="s">
        <v>175</v>
      </c>
      <c r="D123" s="104">
        <f>'[30]GT422'!$I$13</f>
        <v>25648895</v>
      </c>
      <c r="E123" s="104">
        <f>'[30]GT422'!$I$14</f>
        <v>52997085</v>
      </c>
      <c r="F123" s="104">
        <f>H123-SUM(D123:E123,G123)</f>
        <v>-9314691</v>
      </c>
      <c r="G123" s="104">
        <f>'[4]GT422'!$G$45</f>
        <v>23943000</v>
      </c>
      <c r="H123" s="104">
        <f>'[30]GT422'!$I$12</f>
        <v>93274289</v>
      </c>
      <c r="I123" s="83">
        <v>24317.762</v>
      </c>
      <c r="J123" s="82">
        <v>53077.778</v>
      </c>
      <c r="K123" s="82">
        <f>M123-(I123+J123+L123)</f>
        <v>17411.844000000012</v>
      </c>
      <c r="L123" s="82">
        <v>2050</v>
      </c>
      <c r="M123" s="82">
        <v>96857.384</v>
      </c>
      <c r="N123" s="82">
        <f>'[14]GT422'!$M$13/1000</f>
        <v>22824.667</v>
      </c>
      <c r="O123" s="82">
        <f>'[14]GT422'!$M$14/1000</f>
        <v>43467.783</v>
      </c>
      <c r="P123" s="82">
        <f>R123-SUM(N123:O123,Q123)</f>
        <v>15751.47099999999</v>
      </c>
      <c r="Q123" s="82">
        <f>'[20]GT422'!$I$39/1000</f>
        <v>1235</v>
      </c>
      <c r="R123" s="82">
        <f>'[14]GT422'!$M$12/1000</f>
        <v>83278.921</v>
      </c>
      <c r="S123" s="82">
        <v>22769</v>
      </c>
      <c r="T123" s="82">
        <v>42917</v>
      </c>
      <c r="U123" s="82">
        <f>W123-(S123+T123+V123)</f>
        <v>13903</v>
      </c>
      <c r="V123" s="82">
        <v>1235</v>
      </c>
      <c r="W123" s="82">
        <v>80824</v>
      </c>
      <c r="X123" s="88"/>
      <c r="Y123" s="68">
        <f>IF(ISERROR((H123-R123)/H123),0,(H123-R123)/H123)</f>
        <v>0.9991071610205465</v>
      </c>
    </row>
    <row r="124" spans="1:25" ht="12.75">
      <c r="A124" s="32" t="s">
        <v>25</v>
      </c>
      <c r="B124" s="33" t="s">
        <v>176</v>
      </c>
      <c r="C124" s="34" t="s">
        <v>177</v>
      </c>
      <c r="D124" s="104">
        <f>'[30]GT423'!$I$13</f>
        <v>8011748</v>
      </c>
      <c r="E124" s="104">
        <f>'[30]GT423'!$I$14</f>
        <v>49404780</v>
      </c>
      <c r="F124" s="104">
        <f>H124-SUM(D124:E124,G124)</f>
        <v>4847105</v>
      </c>
      <c r="G124" s="104">
        <f>'[4]GT423'!$G$45</f>
        <v>3485000</v>
      </c>
      <c r="H124" s="104">
        <f>'[30]GT423'!$I$12</f>
        <v>65748633</v>
      </c>
      <c r="I124" s="83">
        <v>8024.966</v>
      </c>
      <c r="J124" s="82">
        <v>55157.509</v>
      </c>
      <c r="K124" s="82">
        <f>M124-(I124+J124+L124)</f>
        <v>11396.64499999999</v>
      </c>
      <c r="L124" s="82">
        <v>3485</v>
      </c>
      <c r="M124" s="82">
        <v>78064.12</v>
      </c>
      <c r="N124" s="82">
        <f>'[14]GT423'!$M$13/1000</f>
        <v>7866.245</v>
      </c>
      <c r="O124" s="82">
        <f>'[14]GT423'!$M$14/1000</f>
        <v>35164.113</v>
      </c>
      <c r="P124" s="82">
        <f>R124-SUM(N124:O124,Q124)</f>
        <v>7561.237000000001</v>
      </c>
      <c r="Q124" s="82">
        <f>'[20]GT423'!$I$39/1000</f>
        <v>1985</v>
      </c>
      <c r="R124" s="82">
        <f>'[14]GT423'!$M$12/1000</f>
        <v>52576.595</v>
      </c>
      <c r="S124" s="82">
        <v>6731</v>
      </c>
      <c r="T124" s="82">
        <v>35099</v>
      </c>
      <c r="U124" s="82">
        <f>W124-(S124+T124+V124)</f>
        <v>16293</v>
      </c>
      <c r="V124" s="82">
        <v>1985</v>
      </c>
      <c r="W124" s="82">
        <v>60108</v>
      </c>
      <c r="X124" s="88"/>
      <c r="Y124" s="68">
        <f>IF(ISERROR((H124-R124)/H124),0,(H124-R124)/H124)</f>
        <v>0.9992003393439374</v>
      </c>
    </row>
    <row r="125" spans="1:25" ht="12.75">
      <c r="A125" s="32" t="s">
        <v>44</v>
      </c>
      <c r="B125" s="33" t="s">
        <v>178</v>
      </c>
      <c r="C125" s="34" t="s">
        <v>179</v>
      </c>
      <c r="D125" s="104">
        <f>'[30]DC42'!$I$13</f>
        <v>0</v>
      </c>
      <c r="E125" s="104">
        <f>'[30]DC42'!$I$14</f>
        <v>0</v>
      </c>
      <c r="F125" s="104">
        <f>H125-SUM(D125:E125,G125)</f>
        <v>928100</v>
      </c>
      <c r="G125" s="104">
        <f>'[4]DC42'!$G$45</f>
        <v>27359550</v>
      </c>
      <c r="H125" s="104">
        <f>'[30]DC42'!$I$12</f>
        <v>28287650</v>
      </c>
      <c r="I125" s="83">
        <v>0</v>
      </c>
      <c r="J125" s="82">
        <v>0</v>
      </c>
      <c r="K125" s="82">
        <f>M125-(I125+J125+L125)</f>
        <v>80866.515</v>
      </c>
      <c r="L125" s="82">
        <v>750</v>
      </c>
      <c r="M125" s="82">
        <v>81616.515</v>
      </c>
      <c r="N125" s="82">
        <f>'[14]DC42'!$M$13/1000</f>
        <v>0</v>
      </c>
      <c r="O125" s="82">
        <f>'[14]DC42'!$M$14/1000</f>
        <v>0</v>
      </c>
      <c r="P125" s="82">
        <f>R125-SUM(N125:O125,Q125)</f>
        <v>108490.932</v>
      </c>
      <c r="Q125" s="82">
        <f>'[20]DC42'!$I$39/1000</f>
        <v>1235</v>
      </c>
      <c r="R125" s="82">
        <f>'[14]DC42'!$M$12/1000</f>
        <v>109725.932</v>
      </c>
      <c r="S125" s="82">
        <v>0</v>
      </c>
      <c r="T125" s="82">
        <v>0</v>
      </c>
      <c r="U125" s="82">
        <f>W125-(S125+T125+V125)</f>
        <v>7347</v>
      </c>
      <c r="V125" s="82">
        <v>735</v>
      </c>
      <c r="W125" s="82">
        <v>8082</v>
      </c>
      <c r="X125" s="88"/>
      <c r="Y125" s="68">
        <f>IF(ISERROR((H125-R125)/H125),0,(H125-R125)/H125)</f>
        <v>0.9961210658361511</v>
      </c>
    </row>
    <row r="126" spans="1:25" ht="12.75">
      <c r="A126" s="32"/>
      <c r="B126" s="33"/>
      <c r="C126" s="34"/>
      <c r="D126" s="104"/>
      <c r="E126" s="104"/>
      <c r="F126" s="104"/>
      <c r="G126" s="104"/>
      <c r="H126" s="104"/>
      <c r="I126" s="83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 t="s">
        <v>22</v>
      </c>
      <c r="V126" s="82"/>
      <c r="W126" s="82"/>
      <c r="X126" s="88"/>
      <c r="Y126" s="68"/>
    </row>
    <row r="127" spans="1:25" ht="16.5">
      <c r="A127" s="32"/>
      <c r="B127" s="35" t="s">
        <v>540</v>
      </c>
      <c r="C127" s="34"/>
      <c r="D127" s="104"/>
      <c r="E127" s="104"/>
      <c r="F127" s="104"/>
      <c r="G127" s="104"/>
      <c r="H127" s="104"/>
      <c r="I127" s="83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8"/>
      <c r="Y127" s="68"/>
    </row>
    <row r="128" spans="1:25" ht="12.75">
      <c r="A128" s="32" t="s">
        <v>25</v>
      </c>
      <c r="B128" s="33" t="s">
        <v>180</v>
      </c>
      <c r="C128" s="34" t="s">
        <v>181</v>
      </c>
      <c r="D128" s="104">
        <f>'[30]GT481'!$I$13</f>
        <v>56886113</v>
      </c>
      <c r="E128" s="104">
        <f>'[30]GT481'!$I$14</f>
        <v>163697649</v>
      </c>
      <c r="F128" s="104">
        <f>H128-SUM(D128:E128,G128)</f>
        <v>109791720</v>
      </c>
      <c r="G128" s="104">
        <f>'[4]GT481'!$G$45</f>
        <v>14134000</v>
      </c>
      <c r="H128" s="104">
        <f>'[30]GT481'!$I$12</f>
        <v>344509482</v>
      </c>
      <c r="I128" s="83">
        <v>60911.656</v>
      </c>
      <c r="J128" s="82">
        <v>178875.776</v>
      </c>
      <c r="K128" s="82">
        <f>M128-(I128+J128+L128)</f>
        <v>61526.821999999986</v>
      </c>
      <c r="L128" s="82">
        <v>1150</v>
      </c>
      <c r="M128" s="82">
        <v>302464.254</v>
      </c>
      <c r="N128" s="82">
        <f>'[14]GT481'!$M$13/1000</f>
        <v>40295.268</v>
      </c>
      <c r="O128" s="82">
        <f>'[14]GT481'!$M$14/1000</f>
        <v>118614.364</v>
      </c>
      <c r="P128" s="82">
        <f>R128-SUM(N128:O128,Q128)</f>
        <v>74051.755</v>
      </c>
      <c r="Q128" s="82">
        <f>'[20]GT481'!$I$39/1000</f>
        <v>900</v>
      </c>
      <c r="R128" s="82">
        <f>'[14]GT481'!$M$12/1000</f>
        <v>233861.387</v>
      </c>
      <c r="S128" s="82">
        <v>39705</v>
      </c>
      <c r="T128" s="82">
        <v>140756</v>
      </c>
      <c r="U128" s="82">
        <f>W128-(S128+T128+V128)</f>
        <v>73095</v>
      </c>
      <c r="V128" s="82">
        <v>400</v>
      </c>
      <c r="W128" s="82">
        <v>253956</v>
      </c>
      <c r="X128" s="88"/>
      <c r="Y128" s="68">
        <f>IF(ISERROR((H128-R128)/H128),0,(H128-R128)/H128)</f>
        <v>0.9993211757608459</v>
      </c>
    </row>
    <row r="129" spans="1:25" ht="12.75">
      <c r="A129" s="32" t="s">
        <v>25</v>
      </c>
      <c r="B129" s="33" t="s">
        <v>182</v>
      </c>
      <c r="C129" s="34" t="s">
        <v>183</v>
      </c>
      <c r="D129" s="104">
        <f>'[30]GT482'!$I$13</f>
        <v>18714154</v>
      </c>
      <c r="E129" s="104">
        <f>'[30]GT482'!$I$14</f>
        <v>67173006</v>
      </c>
      <c r="F129" s="104">
        <f>H129-SUM(D129:E129,G129)</f>
        <v>28903352</v>
      </c>
      <c r="G129" s="104">
        <f>'[4]GT482'!$G$45</f>
        <v>750000</v>
      </c>
      <c r="H129" s="104">
        <f>'[30]GT482'!$I$12</f>
        <v>115540512</v>
      </c>
      <c r="I129" s="83">
        <v>28785.729</v>
      </c>
      <c r="J129" s="82">
        <v>75102.152</v>
      </c>
      <c r="K129" s="82">
        <f>M129-(I129+J129+L129)</f>
        <v>29025.165000000008</v>
      </c>
      <c r="L129" s="82">
        <v>750</v>
      </c>
      <c r="M129" s="82">
        <v>133663.046</v>
      </c>
      <c r="N129" s="82">
        <f>'[14]GT482'!$M$13/1000</f>
        <v>22313.538</v>
      </c>
      <c r="O129" s="82">
        <f>'[14]GT482'!$M$14/1000</f>
        <v>53318.111</v>
      </c>
      <c r="P129" s="82">
        <f>R129-SUM(N129:O129,Q129)</f>
        <v>43161.47</v>
      </c>
      <c r="Q129" s="82">
        <f>'[20]GT482'!$I$39/1000</f>
        <v>1235</v>
      </c>
      <c r="R129" s="82">
        <f>'[14]GT482'!$M$12/1000</f>
        <v>120028.119</v>
      </c>
      <c r="S129" s="82">
        <v>14822</v>
      </c>
      <c r="T129" s="82">
        <v>42780</v>
      </c>
      <c r="U129" s="82">
        <f>W129-(S129+T129+V129)</f>
        <v>22907</v>
      </c>
      <c r="V129" s="82">
        <v>1235</v>
      </c>
      <c r="W129" s="82">
        <v>81744</v>
      </c>
      <c r="X129" s="88"/>
      <c r="Y129" s="68">
        <f>IF(ISERROR((H129-R129)/H129),0,(H129-R129)/H129)</f>
        <v>0.9989611598830374</v>
      </c>
    </row>
    <row r="130" spans="1:25" ht="12.75">
      <c r="A130" s="32" t="s">
        <v>25</v>
      </c>
      <c r="B130" s="33" t="s">
        <v>184</v>
      </c>
      <c r="C130" s="34" t="s">
        <v>185</v>
      </c>
      <c r="D130" s="104">
        <f>'[30]GT483'!$I$13</f>
        <v>7673023</v>
      </c>
      <c r="E130" s="104">
        <f>'[30]GT483'!$I$14</f>
        <v>38440364</v>
      </c>
      <c r="F130" s="104">
        <f>H130-SUM(D130:E130,G130)</f>
        <v>29853917</v>
      </c>
      <c r="G130" s="104">
        <f>'[4]GT483'!$G$45</f>
        <v>9477000</v>
      </c>
      <c r="H130" s="104">
        <f>'[30]GT483'!$I$12</f>
        <v>85444304</v>
      </c>
      <c r="I130" s="83">
        <v>1777.777</v>
      </c>
      <c r="J130" s="82">
        <v>11505.495</v>
      </c>
      <c r="K130" s="82">
        <f>M130-(I130+J130+L130)</f>
        <v>1729.8029999999999</v>
      </c>
      <c r="L130" s="82">
        <v>1485</v>
      </c>
      <c r="M130" s="82">
        <v>16498.075</v>
      </c>
      <c r="N130" s="82">
        <f>'[14]GT483'!$M$13/1000</f>
        <v>4679.708</v>
      </c>
      <c r="O130" s="82">
        <f>'[14]GT483'!$M$14/1000</f>
        <v>37767.196</v>
      </c>
      <c r="P130" s="82">
        <f>R130-SUM(N130:O130,Q130)</f>
        <v>30190.185000000005</v>
      </c>
      <c r="Q130" s="82">
        <f>'[20]GT483'!$I$39/1000</f>
        <v>1235</v>
      </c>
      <c r="R130" s="82">
        <f>'[14]GT483'!$M$12/1000</f>
        <v>73872.089</v>
      </c>
      <c r="S130" s="82">
        <v>4813</v>
      </c>
      <c r="T130" s="82">
        <v>16262</v>
      </c>
      <c r="U130" s="82">
        <f>W130-(S130+T130+V130)</f>
        <v>31976</v>
      </c>
      <c r="V130" s="82">
        <v>735</v>
      </c>
      <c r="W130" s="82">
        <v>53786</v>
      </c>
      <c r="X130" s="88"/>
      <c r="Y130" s="68">
        <f>IF(ISERROR((H130-R130)/H130),0,(H130-R130)/H130)</f>
        <v>0.9991354357687787</v>
      </c>
    </row>
    <row r="131" spans="1:25" ht="12.75">
      <c r="A131" s="32" t="s">
        <v>25</v>
      </c>
      <c r="B131" s="33" t="s">
        <v>464</v>
      </c>
      <c r="C131" s="34" t="s">
        <v>681</v>
      </c>
      <c r="D131" s="104">
        <f>'[30]GT484'!$I$13</f>
        <v>11623617</v>
      </c>
      <c r="E131" s="104">
        <f>'[30]GT484'!$I$14</f>
        <v>48752432</v>
      </c>
      <c r="F131" s="104">
        <f>H131-SUM(D131:E131,G131)</f>
        <v>-631901</v>
      </c>
      <c r="G131" s="104">
        <f>'[4]GT484'!$G$45</f>
        <v>5694000</v>
      </c>
      <c r="H131" s="104">
        <f>'[30]GT484'!$I$12</f>
        <v>65438148</v>
      </c>
      <c r="I131" s="83">
        <v>13594.458</v>
      </c>
      <c r="J131" s="82">
        <v>61637.722</v>
      </c>
      <c r="K131" s="82">
        <f>M131-(I131+J131+L131)</f>
        <v>52821.210999999996</v>
      </c>
      <c r="L131" s="82">
        <v>1485</v>
      </c>
      <c r="M131" s="82">
        <v>129538.391</v>
      </c>
      <c r="N131" s="82">
        <f>'[14]GT484'!$M$13/1000</f>
        <v>18055.699</v>
      </c>
      <c r="O131" s="82">
        <f>'[14]GT484'!$M$14/1000</f>
        <v>62790.414</v>
      </c>
      <c r="P131" s="82">
        <f>R131-SUM(N131:O131,Q131)</f>
        <v>26969.61</v>
      </c>
      <c r="Q131" s="82">
        <f>'[21]NW405'!$I$39/1000</f>
        <v>1475</v>
      </c>
      <c r="R131" s="82">
        <f>'[14]GT484'!$M$12/1000</f>
        <v>109290.723</v>
      </c>
      <c r="S131" s="82"/>
      <c r="T131" s="82"/>
      <c r="U131" s="82"/>
      <c r="V131" s="82"/>
      <c r="W131" s="82"/>
      <c r="X131" s="88"/>
      <c r="Y131" s="68"/>
    </row>
    <row r="132" spans="1:25" ht="12.75">
      <c r="A132" s="32" t="s">
        <v>44</v>
      </c>
      <c r="B132" s="33" t="s">
        <v>186</v>
      </c>
      <c r="C132" s="34" t="s">
        <v>187</v>
      </c>
      <c r="D132" s="104">
        <f>'[30]DC48'!$I$13</f>
        <v>398029</v>
      </c>
      <c r="E132" s="104">
        <f>'[30]DC48'!$I$14</f>
        <v>556373</v>
      </c>
      <c r="F132" s="104">
        <f>H132-SUM(D132:E132,G132)</f>
        <v>51663935</v>
      </c>
      <c r="G132" s="104">
        <f>'[4]DC48'!$G$45</f>
        <v>2050000</v>
      </c>
      <c r="H132" s="104">
        <f>'[30]DC48'!$I$12</f>
        <v>54668337</v>
      </c>
      <c r="I132" s="83">
        <v>557.892</v>
      </c>
      <c r="J132" s="82">
        <v>888.381</v>
      </c>
      <c r="K132" s="82">
        <f>M132-(I132+J132+L132)</f>
        <v>72200.628</v>
      </c>
      <c r="L132" s="82">
        <v>2050</v>
      </c>
      <c r="M132" s="82">
        <v>75696.901</v>
      </c>
      <c r="N132" s="82">
        <f>'[14]DC48'!$M$13/1000</f>
        <v>0</v>
      </c>
      <c r="O132" s="82">
        <f>'[14]DC48'!$M$14/1000</f>
        <v>445.959</v>
      </c>
      <c r="P132" s="82">
        <f>R132-SUM(N132:O132,Q132)</f>
        <v>67426.27399999999</v>
      </c>
      <c r="Q132" s="82">
        <f>'[20]DC48'!$I$39/1000</f>
        <v>1235</v>
      </c>
      <c r="R132" s="82">
        <f>'[14]DC48'!$M$12/1000</f>
        <v>69107.233</v>
      </c>
      <c r="S132" s="82">
        <v>0</v>
      </c>
      <c r="T132" s="82">
        <v>771</v>
      </c>
      <c r="U132" s="82">
        <f>W132-(S132+T132+V132)</f>
        <v>55040</v>
      </c>
      <c r="V132" s="82">
        <v>1235</v>
      </c>
      <c r="W132" s="82">
        <v>57046</v>
      </c>
      <c r="X132" s="88"/>
      <c r="Y132" s="68">
        <f>IF(ISERROR((H132-R132)/H132),0,(H132-R132)/H132)</f>
        <v>0.9987358819237541</v>
      </c>
    </row>
    <row r="133" spans="1:25" ht="12.75">
      <c r="A133" s="32"/>
      <c r="B133" s="36"/>
      <c r="C133" s="34"/>
      <c r="D133" s="34"/>
      <c r="E133" s="34"/>
      <c r="F133" s="104"/>
      <c r="G133" s="82"/>
      <c r="H133" s="104"/>
      <c r="I133" s="83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8"/>
      <c r="Y133" s="68"/>
    </row>
    <row r="134" spans="1:25" ht="15.75">
      <c r="A134" s="32">
        <f>COUNTIF(A112:A133,"A")+COUNTIF(A112:A133,"b")+COUNTIF(A112:A133,"c")</f>
        <v>15</v>
      </c>
      <c r="B134" s="29" t="s">
        <v>580</v>
      </c>
      <c r="C134" s="34"/>
      <c r="D134" s="132">
        <f>SUM(D112:D114,D117:D119,D122:D125,D128:D132)</f>
        <v>2337294469</v>
      </c>
      <c r="E134" s="132">
        <f aca="true" t="shared" si="31" ref="E134:W134">SUM(E112:E114,E117:E119,E122:E125,E128:E132)</f>
        <v>7027984229</v>
      </c>
      <c r="F134" s="132">
        <f t="shared" si="31"/>
        <v>1127869768</v>
      </c>
      <c r="G134" s="132">
        <f t="shared" si="31"/>
        <v>2140763344</v>
      </c>
      <c r="H134" s="132">
        <f t="shared" si="31"/>
        <v>12633911810</v>
      </c>
      <c r="I134" s="133">
        <f t="shared" si="31"/>
        <v>2945321.633</v>
      </c>
      <c r="J134" s="134">
        <f t="shared" si="31"/>
        <v>8475886.035999997</v>
      </c>
      <c r="K134" s="134">
        <f t="shared" si="31"/>
        <v>3430620.229000001</v>
      </c>
      <c r="L134" s="134">
        <f t="shared" si="31"/>
        <v>938774</v>
      </c>
      <c r="M134" s="134">
        <f t="shared" si="31"/>
        <v>15790601.898000002</v>
      </c>
      <c r="N134" s="134">
        <f t="shared" si="31"/>
        <v>2634063.0850000004</v>
      </c>
      <c r="O134" s="134">
        <f t="shared" si="31"/>
        <v>6177949.739</v>
      </c>
      <c r="P134" s="134">
        <f t="shared" si="31"/>
        <v>2093905.5060000003</v>
      </c>
      <c r="Q134" s="134">
        <f t="shared" si="31"/>
        <v>2221144</v>
      </c>
      <c r="R134" s="134">
        <f t="shared" si="31"/>
        <v>13127062.33</v>
      </c>
      <c r="S134" s="82">
        <f t="shared" si="31"/>
        <v>2203868</v>
      </c>
      <c r="T134" s="82">
        <f t="shared" si="31"/>
        <v>6053259</v>
      </c>
      <c r="U134" s="82">
        <f t="shared" si="31"/>
        <v>3001216</v>
      </c>
      <c r="V134" s="82">
        <f t="shared" si="31"/>
        <v>1086677</v>
      </c>
      <c r="W134" s="82">
        <f t="shared" si="31"/>
        <v>12345020</v>
      </c>
      <c r="X134" s="88"/>
      <c r="Y134" s="68">
        <f>IF(ISERROR((H134-R134)/H134),0,(H134-R134)/H134)</f>
        <v>0.998960966126136</v>
      </c>
    </row>
    <row r="135" spans="1:197" s="13" customFormat="1" ht="12.75">
      <c r="A135" s="37"/>
      <c r="B135" s="38"/>
      <c r="C135" s="39"/>
      <c r="D135" s="39"/>
      <c r="E135" s="39"/>
      <c r="F135" s="105"/>
      <c r="G135" s="85"/>
      <c r="H135" s="105"/>
      <c r="I135" s="84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Y135" s="69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</row>
    <row r="136" spans="1:25" ht="12.75">
      <c r="A136" s="32"/>
      <c r="B136" s="40"/>
      <c r="C136" s="41"/>
      <c r="D136" s="41"/>
      <c r="E136" s="41"/>
      <c r="F136" s="104"/>
      <c r="G136" s="82"/>
      <c r="H136" s="104"/>
      <c r="I136" s="83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8"/>
      <c r="Y136" s="68"/>
    </row>
    <row r="137" spans="1:25" ht="16.5">
      <c r="A137" s="28"/>
      <c r="B137" s="29" t="s">
        <v>188</v>
      </c>
      <c r="C137" s="30"/>
      <c r="D137" s="30"/>
      <c r="E137" s="30"/>
      <c r="F137" s="104"/>
      <c r="G137" s="82"/>
      <c r="H137" s="104"/>
      <c r="I137" s="83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8"/>
      <c r="Y137" s="68"/>
    </row>
    <row r="138" spans="1:25" ht="16.5">
      <c r="A138" s="28"/>
      <c r="B138" s="29"/>
      <c r="C138" s="30"/>
      <c r="D138" s="30"/>
      <c r="E138" s="30"/>
      <c r="F138" s="104"/>
      <c r="G138" s="82"/>
      <c r="H138" s="104"/>
      <c r="I138" s="83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8"/>
      <c r="Y138" s="68"/>
    </row>
    <row r="139" spans="1:25" ht="12.75">
      <c r="A139" s="32" t="s">
        <v>23</v>
      </c>
      <c r="B139" s="33" t="s">
        <v>3</v>
      </c>
      <c r="C139" s="34" t="s">
        <v>626</v>
      </c>
      <c r="D139" s="104">
        <f>'[30]ETH'!$I$13</f>
        <v>1130600254</v>
      </c>
      <c r="E139" s="104">
        <f>'[30]ETH'!$I$14</f>
        <v>1993272511</v>
      </c>
      <c r="F139" s="104">
        <f>H139-SUM(D139:E139,G139)</f>
        <v>576371802</v>
      </c>
      <c r="G139" s="104">
        <f>'[5]ETH'!$G$45</f>
        <v>1096054000</v>
      </c>
      <c r="H139" s="104">
        <f>'[30]ETH'!$I$12</f>
        <v>4796298567</v>
      </c>
      <c r="I139" s="83">
        <v>966499.541</v>
      </c>
      <c r="J139" s="82">
        <v>2080815.004</v>
      </c>
      <c r="K139" s="82">
        <f>M139-(I139+J139+L139)</f>
        <v>765911.3159999996</v>
      </c>
      <c r="L139" s="82">
        <v>862336</v>
      </c>
      <c r="M139" s="82">
        <v>4675561.861</v>
      </c>
      <c r="N139" s="82">
        <f>'[15]ETH'!$M$13/1000</f>
        <v>1076890.066</v>
      </c>
      <c r="O139" s="82">
        <f>'[15]ETH'!$M$14/1000</f>
        <v>1630822.288</v>
      </c>
      <c r="P139" s="82">
        <f>R139-SUM(N139:O139,Q139)</f>
        <v>-41715.41800000053</v>
      </c>
      <c r="Q139" s="82">
        <f>'[22]KZ000'!$I$39/1000</f>
        <v>1666108</v>
      </c>
      <c r="R139" s="82">
        <f>'[15]ETH'!$M$12/1000</f>
        <v>4332104.936</v>
      </c>
      <c r="S139" s="82">
        <v>652169</v>
      </c>
      <c r="T139" s="82">
        <v>1772904</v>
      </c>
      <c r="U139" s="82">
        <f>W139-(S139+T139+V139)</f>
        <v>130693</v>
      </c>
      <c r="V139" s="82">
        <v>823527</v>
      </c>
      <c r="W139" s="82">
        <v>3379293</v>
      </c>
      <c r="X139" s="88"/>
      <c r="Y139" s="68">
        <f>IF(ISERROR((H139-R139)/H139),0,(H139-R139)/H139)</f>
        <v>0.9990967816378642</v>
      </c>
    </row>
    <row r="140" spans="1:25" ht="12.75">
      <c r="A140" s="32"/>
      <c r="B140" s="33"/>
      <c r="C140" s="34"/>
      <c r="D140" s="104"/>
      <c r="E140" s="104"/>
      <c r="F140" s="104"/>
      <c r="G140" s="104"/>
      <c r="H140" s="104"/>
      <c r="I140" s="83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8"/>
      <c r="Y140" s="68"/>
    </row>
    <row r="141" spans="1:25" ht="16.5">
      <c r="A141" s="32"/>
      <c r="B141" s="35" t="s">
        <v>541</v>
      </c>
      <c r="C141" s="34"/>
      <c r="D141" s="104"/>
      <c r="E141" s="104"/>
      <c r="F141" s="104"/>
      <c r="G141" s="104"/>
      <c r="H141" s="104"/>
      <c r="I141" s="83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8"/>
      <c r="Y141" s="68"/>
    </row>
    <row r="142" spans="1:25" ht="12.75">
      <c r="A142" s="32" t="s">
        <v>25</v>
      </c>
      <c r="B142" s="33" t="s">
        <v>189</v>
      </c>
      <c r="C142" s="34" t="s">
        <v>627</v>
      </c>
      <c r="D142" s="104">
        <f>'[30]KZN211'!$I$13</f>
        <v>0</v>
      </c>
      <c r="E142" s="104">
        <f>'[30]KZN211'!$I$14</f>
        <v>0</v>
      </c>
      <c r="F142" s="104">
        <f aca="true" t="shared" si="32" ref="F142:F148">H142-SUM(D142:E142,G142)</f>
        <v>-2241551</v>
      </c>
      <c r="G142" s="104">
        <f>'[5]KZN211'!$G$45</f>
        <v>3070000</v>
      </c>
      <c r="H142" s="104">
        <f>'[30]KZN211'!$I$12</f>
        <v>828449</v>
      </c>
      <c r="I142" s="83">
        <v>0.15</v>
      </c>
      <c r="J142" s="82">
        <v>0</v>
      </c>
      <c r="K142" s="82">
        <f aca="true" t="shared" si="33" ref="K142:K148">M142-(I142+J142+L142)</f>
        <v>12781.855</v>
      </c>
      <c r="L142" s="82">
        <v>1735</v>
      </c>
      <c r="M142" s="82">
        <v>14517.005</v>
      </c>
      <c r="N142" s="82">
        <f>'[15]KZN211'!$M$13/1000</f>
        <v>0</v>
      </c>
      <c r="O142" s="82">
        <f>'[15]KZN211'!$M$14/1000</f>
        <v>0</v>
      </c>
      <c r="P142" s="82">
        <f aca="true" t="shared" si="34" ref="P142:P148">R142-SUM(N142:O142,Q142)</f>
        <v>6356.767</v>
      </c>
      <c r="Q142" s="82">
        <f>'[22]KZ211'!$I$39/1000</f>
        <v>1235</v>
      </c>
      <c r="R142" s="82">
        <f>'[15]KZN211'!$M$12/1000</f>
        <v>7591.767</v>
      </c>
      <c r="S142" s="82">
        <v>0</v>
      </c>
      <c r="T142" s="82">
        <v>0</v>
      </c>
      <c r="U142" s="82">
        <f aca="true" t="shared" si="35" ref="U142:U148">W142-(S142+T142+V142)</f>
        <v>649</v>
      </c>
      <c r="V142" s="82">
        <v>1235</v>
      </c>
      <c r="W142" s="82">
        <v>1884</v>
      </c>
      <c r="X142" s="88"/>
      <c r="Y142" s="68">
        <f aca="true" t="shared" si="36" ref="Y142:Y148">IF(ISERROR((H142-R142)/H142),0,(H142-R142)/H142)</f>
        <v>0.9908361685511118</v>
      </c>
    </row>
    <row r="143" spans="1:25" ht="12.75">
      <c r="A143" s="32" t="s">
        <v>25</v>
      </c>
      <c r="B143" s="33" t="s">
        <v>190</v>
      </c>
      <c r="C143" s="34" t="s">
        <v>628</v>
      </c>
      <c r="D143" s="104">
        <f>'[30]KZN212'!$I$13</f>
        <v>903851</v>
      </c>
      <c r="E143" s="104">
        <f>'[30]KZN212'!$I$14</f>
        <v>129494</v>
      </c>
      <c r="F143" s="104">
        <f t="shared" si="32"/>
        <v>-3060128</v>
      </c>
      <c r="G143" s="104">
        <f>'[5]KZN212'!$G$45</f>
        <v>12085000</v>
      </c>
      <c r="H143" s="104">
        <f>'[30]KZN212'!$I$12</f>
        <v>10058217</v>
      </c>
      <c r="I143" s="83">
        <v>-27.239</v>
      </c>
      <c r="J143" s="82">
        <v>106.079</v>
      </c>
      <c r="K143" s="82">
        <f t="shared" si="33"/>
        <v>12594.624</v>
      </c>
      <c r="L143" s="82">
        <v>750</v>
      </c>
      <c r="M143" s="82">
        <v>13423.464</v>
      </c>
      <c r="N143" s="82">
        <f>'[15]KZN212'!$M$13/1000</f>
        <v>1430.653</v>
      </c>
      <c r="O143" s="82">
        <f>'[15]KZN212'!$M$14/1000</f>
        <v>75.222</v>
      </c>
      <c r="P143" s="82">
        <f t="shared" si="34"/>
        <v>111.5590000000002</v>
      </c>
      <c r="Q143" s="82">
        <f>'[22]KZ212'!$I$39/1000</f>
        <v>900</v>
      </c>
      <c r="R143" s="82">
        <f>'[15]KZN212'!$M$12/1000</f>
        <v>2517.434</v>
      </c>
      <c r="S143" s="82">
        <v>44962</v>
      </c>
      <c r="T143" s="82">
        <v>6210</v>
      </c>
      <c r="U143" s="82">
        <f t="shared" si="35"/>
        <v>11546</v>
      </c>
      <c r="V143" s="82">
        <v>900</v>
      </c>
      <c r="W143" s="82">
        <v>63618</v>
      </c>
      <c r="X143" s="88"/>
      <c r="Y143" s="68">
        <f t="shared" si="36"/>
        <v>0.9997497136918004</v>
      </c>
    </row>
    <row r="144" spans="1:25" ht="12.75">
      <c r="A144" s="32" t="s">
        <v>25</v>
      </c>
      <c r="B144" s="33" t="s">
        <v>191</v>
      </c>
      <c r="C144" s="34" t="s">
        <v>629</v>
      </c>
      <c r="D144" s="104">
        <f>'[30]KZN213'!$I$13</f>
        <v>0</v>
      </c>
      <c r="E144" s="104">
        <f>'[30]KZN213'!$I$14</f>
        <v>0</v>
      </c>
      <c r="F144" s="104">
        <f t="shared" si="32"/>
        <v>4339385</v>
      </c>
      <c r="G144" s="104">
        <f>'[5]KZN213'!$G$45</f>
        <v>3541000</v>
      </c>
      <c r="H144" s="104">
        <f>'[30]KZN213'!$I$12</f>
        <v>7880385</v>
      </c>
      <c r="I144" s="83">
        <v>0</v>
      </c>
      <c r="J144" s="82">
        <v>0</v>
      </c>
      <c r="K144" s="82">
        <f t="shared" si="33"/>
        <v>22297.104</v>
      </c>
      <c r="L144" s="82">
        <v>1000</v>
      </c>
      <c r="M144" s="82">
        <v>23297.104</v>
      </c>
      <c r="N144" s="82">
        <f>'[15]KZN213'!$M$13/1000</f>
        <v>0</v>
      </c>
      <c r="O144" s="82">
        <f>'[15]KZN213'!$M$14/1000</f>
        <v>0</v>
      </c>
      <c r="P144" s="82">
        <f t="shared" si="34"/>
        <v>10487.937</v>
      </c>
      <c r="Q144" s="82">
        <f>'[22]KZ213'!$I$39/1000</f>
        <v>985</v>
      </c>
      <c r="R144" s="82">
        <f>'[15]KZN213'!$M$12/1000</f>
        <v>11472.937</v>
      </c>
      <c r="S144" s="82">
        <v>0</v>
      </c>
      <c r="T144" s="82">
        <v>0</v>
      </c>
      <c r="U144" s="82">
        <f t="shared" si="35"/>
        <v>12994</v>
      </c>
      <c r="V144" s="82">
        <v>735</v>
      </c>
      <c r="W144" s="82">
        <v>13729</v>
      </c>
      <c r="X144" s="88"/>
      <c r="Y144" s="68">
        <f t="shared" si="36"/>
        <v>0.9985441146593727</v>
      </c>
    </row>
    <row r="145" spans="1:25" ht="12.75">
      <c r="A145" s="32" t="s">
        <v>25</v>
      </c>
      <c r="B145" s="33" t="s">
        <v>192</v>
      </c>
      <c r="C145" s="34" t="s">
        <v>630</v>
      </c>
      <c r="D145" s="104">
        <f>'[30]KZN214'!$I$13</f>
        <v>1304971</v>
      </c>
      <c r="E145" s="104">
        <f>'[30]KZN214'!$I$14</f>
        <v>3349846</v>
      </c>
      <c r="F145" s="104">
        <f t="shared" si="32"/>
        <v>-1387959</v>
      </c>
      <c r="G145" s="104">
        <f>'[5]KZN214'!$G$45</f>
        <v>3063000</v>
      </c>
      <c r="H145" s="104">
        <f>'[30]KZN214'!$I$12</f>
        <v>6329858</v>
      </c>
      <c r="I145" s="83">
        <v>986.978</v>
      </c>
      <c r="J145" s="82">
        <v>3789.508</v>
      </c>
      <c r="K145" s="82">
        <f t="shared" si="33"/>
        <v>248.98300000000017</v>
      </c>
      <c r="L145" s="82">
        <v>1400</v>
      </c>
      <c r="M145" s="82">
        <v>6425.469</v>
      </c>
      <c r="N145" s="82">
        <f>'[15]KZN214'!$M$13/1000</f>
        <v>4164.119</v>
      </c>
      <c r="O145" s="82">
        <f>'[15]KZN214'!$M$14/1000</f>
        <v>2389.492</v>
      </c>
      <c r="P145" s="82">
        <f t="shared" si="34"/>
        <v>12342.330999999998</v>
      </c>
      <c r="Q145" s="82">
        <f>'[22]KZ214'!$I$39/1000</f>
        <v>900</v>
      </c>
      <c r="R145" s="82">
        <f>'[15]KZN214'!$M$12/1000</f>
        <v>19795.942</v>
      </c>
      <c r="S145" s="82">
        <v>23</v>
      </c>
      <c r="T145" s="82">
        <v>2950</v>
      </c>
      <c r="U145" s="82">
        <f t="shared" si="35"/>
        <v>6718</v>
      </c>
      <c r="V145" s="82">
        <v>400</v>
      </c>
      <c r="W145" s="82">
        <v>10091</v>
      </c>
      <c r="X145" s="88"/>
      <c r="Y145" s="68">
        <f t="shared" si="36"/>
        <v>0.9968726088326152</v>
      </c>
    </row>
    <row r="146" spans="1:25" ht="12.75">
      <c r="A146" s="32" t="s">
        <v>25</v>
      </c>
      <c r="B146" s="33" t="s">
        <v>193</v>
      </c>
      <c r="C146" s="34" t="s">
        <v>631</v>
      </c>
      <c r="D146" s="104">
        <f>'[30]KZN215'!$I$13</f>
        <v>20270</v>
      </c>
      <c r="E146" s="104">
        <f>'[30]KZN215'!$I$14</f>
        <v>0</v>
      </c>
      <c r="F146" s="104">
        <f t="shared" si="32"/>
        <v>-1690219</v>
      </c>
      <c r="G146" s="104">
        <f>'[5]KZN215'!$G$45</f>
        <v>1735000</v>
      </c>
      <c r="H146" s="104">
        <f>'[30]KZN215'!$I$12</f>
        <v>65051</v>
      </c>
      <c r="I146" s="83">
        <v>12.462</v>
      </c>
      <c r="J146" s="82">
        <v>0</v>
      </c>
      <c r="K146" s="82">
        <f t="shared" si="33"/>
        <v>6629.552</v>
      </c>
      <c r="L146" s="82">
        <v>1000</v>
      </c>
      <c r="M146" s="82">
        <v>7642.014</v>
      </c>
      <c r="N146" s="82">
        <f>'[15]KZN215'!$M$13/1000</f>
        <v>0.854</v>
      </c>
      <c r="O146" s="82">
        <f>'[15]KZN215'!$M$14/1000</f>
        <v>1</v>
      </c>
      <c r="P146" s="82">
        <f t="shared" si="34"/>
        <v>4546.5109999999995</v>
      </c>
      <c r="Q146" s="82">
        <f>'[22]KZ215'!$I$39/1000</f>
        <v>985</v>
      </c>
      <c r="R146" s="82">
        <f>'[15]KZN215'!$M$12/1000</f>
        <v>5533.365</v>
      </c>
      <c r="S146" s="82">
        <v>0</v>
      </c>
      <c r="T146" s="82">
        <v>51</v>
      </c>
      <c r="U146" s="82">
        <f t="shared" si="35"/>
        <v>4384</v>
      </c>
      <c r="V146" s="82">
        <v>985</v>
      </c>
      <c r="W146" s="82">
        <v>5420</v>
      </c>
      <c r="X146" s="88"/>
      <c r="Y146" s="68">
        <f t="shared" si="36"/>
        <v>0.9149380486080153</v>
      </c>
    </row>
    <row r="147" spans="1:25" ht="12.75">
      <c r="A147" s="32" t="s">
        <v>25</v>
      </c>
      <c r="B147" s="33" t="s">
        <v>194</v>
      </c>
      <c r="C147" s="34" t="s">
        <v>632</v>
      </c>
      <c r="D147" s="104">
        <f>'[30]KZN216'!$I$13</f>
        <v>0</v>
      </c>
      <c r="E147" s="104">
        <f>'[30]KZN216'!$I$14</f>
        <v>0</v>
      </c>
      <c r="F147" s="104">
        <f t="shared" si="32"/>
        <v>-1479000</v>
      </c>
      <c r="G147" s="104">
        <f>'[5]KZN216'!$G$45</f>
        <v>1479000</v>
      </c>
      <c r="H147" s="104">
        <f>'[30]KZN216'!$I$12</f>
        <v>0</v>
      </c>
      <c r="I147" s="83">
        <v>83601.251</v>
      </c>
      <c r="J147" s="82">
        <v>23532.104</v>
      </c>
      <c r="K147" s="82">
        <f t="shared" si="33"/>
        <v>31569.122000000003</v>
      </c>
      <c r="L147" s="82">
        <v>750</v>
      </c>
      <c r="M147" s="82">
        <v>139452.477</v>
      </c>
      <c r="N147" s="82">
        <f>'[15]KZN216'!$M$13/1000</f>
        <v>60527.207</v>
      </c>
      <c r="O147" s="82">
        <f>'[15]KZN216'!$M$14/1000</f>
        <v>16395.666</v>
      </c>
      <c r="P147" s="82">
        <f t="shared" si="34"/>
        <v>49606.490999999995</v>
      </c>
      <c r="Q147" s="82">
        <f>'[22]KZ216'!$I$39/1000</f>
        <v>900</v>
      </c>
      <c r="R147" s="82">
        <f>'[15]KZN216'!$M$12/1000</f>
        <v>127429.364</v>
      </c>
      <c r="S147" s="82">
        <v>75896</v>
      </c>
      <c r="T147" s="82">
        <v>17607</v>
      </c>
      <c r="U147" s="82">
        <f t="shared" si="35"/>
        <v>22847</v>
      </c>
      <c r="V147" s="82">
        <v>400</v>
      </c>
      <c r="W147" s="82">
        <v>116750</v>
      </c>
      <c r="X147" s="88"/>
      <c r="Y147" s="68">
        <f t="shared" si="36"/>
        <v>0</v>
      </c>
    </row>
    <row r="148" spans="1:25" ht="12.75">
      <c r="A148" s="32" t="s">
        <v>44</v>
      </c>
      <c r="B148" s="33" t="s">
        <v>195</v>
      </c>
      <c r="C148" s="34" t="s">
        <v>196</v>
      </c>
      <c r="D148" s="104">
        <f>'[30]DC21'!$I$13</f>
        <v>0</v>
      </c>
      <c r="E148" s="104">
        <f>'[30]DC21'!$I$14</f>
        <v>75489660</v>
      </c>
      <c r="F148" s="104">
        <f t="shared" si="32"/>
        <v>96482664</v>
      </c>
      <c r="G148" s="104">
        <f>'[5]DC21'!$G$45</f>
        <v>11001000</v>
      </c>
      <c r="H148" s="104">
        <f>'[30]DC21'!$I$12</f>
        <v>182973324</v>
      </c>
      <c r="I148" s="83">
        <v>0</v>
      </c>
      <c r="J148" s="82">
        <v>72464.471</v>
      </c>
      <c r="K148" s="82">
        <f t="shared" si="33"/>
        <v>125073.74499999998</v>
      </c>
      <c r="L148" s="82">
        <v>2095</v>
      </c>
      <c r="M148" s="82">
        <v>199633.216</v>
      </c>
      <c r="N148" s="82">
        <f>'[15]DC21'!$M$13/1000</f>
        <v>0</v>
      </c>
      <c r="O148" s="82">
        <f>'[15]DC21'!$M$14/1000</f>
        <v>51582.143</v>
      </c>
      <c r="P148" s="82">
        <f t="shared" si="34"/>
        <v>148863.79499999998</v>
      </c>
      <c r="Q148" s="82">
        <f>'[22]DC21'!$I$39/1000</f>
        <v>12776</v>
      </c>
      <c r="R148" s="82">
        <f>'[15]DC21'!$M$12/1000</f>
        <v>213221.938</v>
      </c>
      <c r="S148" s="82">
        <v>0</v>
      </c>
      <c r="T148" s="82">
        <v>53581</v>
      </c>
      <c r="U148" s="82">
        <f t="shared" si="35"/>
        <v>53711</v>
      </c>
      <c r="V148" s="82">
        <v>1305</v>
      </c>
      <c r="W148" s="82">
        <v>108597</v>
      </c>
      <c r="X148" s="88"/>
      <c r="Y148" s="68">
        <f t="shared" si="36"/>
        <v>0.9988346829289717</v>
      </c>
    </row>
    <row r="149" spans="1:25" ht="12.75">
      <c r="A149" s="32"/>
      <c r="B149" s="36"/>
      <c r="C149" s="34"/>
      <c r="D149" s="104"/>
      <c r="E149" s="104"/>
      <c r="F149" s="104"/>
      <c r="G149" s="104"/>
      <c r="H149" s="104"/>
      <c r="I149" s="83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8"/>
      <c r="Y149" s="68"/>
    </row>
    <row r="150" spans="1:25" ht="16.5">
      <c r="A150" s="32"/>
      <c r="B150" s="35" t="s">
        <v>542</v>
      </c>
      <c r="C150" s="34"/>
      <c r="D150" s="104"/>
      <c r="E150" s="104"/>
      <c r="F150" s="104"/>
      <c r="G150" s="104"/>
      <c r="H150" s="104"/>
      <c r="I150" s="83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8"/>
      <c r="Y150" s="68"/>
    </row>
    <row r="151" spans="1:25" ht="12.75">
      <c r="A151" s="32" t="s">
        <v>25</v>
      </c>
      <c r="B151" s="33" t="s">
        <v>197</v>
      </c>
      <c r="C151" s="34" t="s">
        <v>633</v>
      </c>
      <c r="D151" s="104">
        <f>'[30]KZN221'!$I$13</f>
        <v>7152089</v>
      </c>
      <c r="E151" s="104">
        <f>'[30]KZN221'!$I$14</f>
        <v>348892</v>
      </c>
      <c r="F151" s="104">
        <f aca="true" t="shared" si="37" ref="F151:F158">H151-SUM(D151:E151,G151)</f>
        <v>11394556</v>
      </c>
      <c r="G151" s="104">
        <f>'[5]KZN221'!$G$45</f>
        <v>2103000</v>
      </c>
      <c r="H151" s="104">
        <f>'[30]KZN221'!$I$12</f>
        <v>20998537</v>
      </c>
      <c r="I151" s="83">
        <v>7076.703</v>
      </c>
      <c r="J151" s="82">
        <v>361.235</v>
      </c>
      <c r="K151" s="82">
        <f aca="true" t="shared" si="38" ref="K151:K158">M151-(I151+J151+L151)</f>
        <v>13547.993</v>
      </c>
      <c r="L151" s="82">
        <v>1500</v>
      </c>
      <c r="M151" s="82">
        <v>22485.931</v>
      </c>
      <c r="N151" s="82">
        <f>'[15]KZN221'!$M$13/1000</f>
        <v>6708.999</v>
      </c>
      <c r="O151" s="82">
        <f>'[15]KZN221'!$M$14/1000</f>
        <v>337.112</v>
      </c>
      <c r="P151" s="82">
        <f aca="true" t="shared" si="39" ref="P151:P158">R151-SUM(N151:O151,Q151)</f>
        <v>10015.318</v>
      </c>
      <c r="Q151" s="82">
        <f>'[22]KZ221'!$I$39/1000</f>
        <v>2735</v>
      </c>
      <c r="R151" s="82">
        <f>'[15]KZN221'!$M$12/1000</f>
        <v>19796.429</v>
      </c>
      <c r="S151" s="82">
        <v>6542</v>
      </c>
      <c r="T151" s="82">
        <v>341</v>
      </c>
      <c r="U151" s="82">
        <f aca="true" t="shared" si="40" ref="U151:U158">W151-(S151+T151+V151)</f>
        <v>9753</v>
      </c>
      <c r="V151" s="82">
        <v>1235</v>
      </c>
      <c r="W151" s="82">
        <v>17871</v>
      </c>
      <c r="X151" s="88"/>
      <c r="Y151" s="68">
        <f aca="true" t="shared" si="41" ref="Y151:Y158">IF(ISERROR((H151-R151)/H151),0,(H151-R151)/H151)</f>
        <v>0.9990572472263186</v>
      </c>
    </row>
    <row r="152" spans="1:25" ht="12.75">
      <c r="A152" s="32" t="s">
        <v>25</v>
      </c>
      <c r="B152" s="33" t="s">
        <v>198</v>
      </c>
      <c r="C152" s="34" t="s">
        <v>634</v>
      </c>
      <c r="D152" s="104">
        <f>'[30]KZN222'!$I$13</f>
        <v>3476983</v>
      </c>
      <c r="E152" s="104">
        <f>'[30]KZN222'!$I$14</f>
        <v>9452294</v>
      </c>
      <c r="F152" s="104">
        <f t="shared" si="37"/>
        <v>-9256639</v>
      </c>
      <c r="G152" s="104">
        <f>'[5]KZN222'!$G$45</f>
        <v>22106000</v>
      </c>
      <c r="H152" s="104">
        <f>'[30]KZN222'!$I$12</f>
        <v>25778638</v>
      </c>
      <c r="I152" s="83">
        <v>75886.967</v>
      </c>
      <c r="J152" s="82">
        <v>11200.699</v>
      </c>
      <c r="K152" s="82">
        <f t="shared" si="38"/>
        <v>3589.875</v>
      </c>
      <c r="L152" s="82">
        <v>7778</v>
      </c>
      <c r="M152" s="82">
        <v>98455.541</v>
      </c>
      <c r="N152" s="82">
        <f>'[15]KZN222'!$M$13/1000</f>
        <v>35776.25</v>
      </c>
      <c r="O152" s="82">
        <f>'[15]KZN222'!$M$14/1000</f>
        <v>13517.446</v>
      </c>
      <c r="P152" s="82">
        <f t="shared" si="39"/>
        <v>7092.761000000006</v>
      </c>
      <c r="Q152" s="82">
        <f>'[22]KZ222'!$I$39/1000</f>
        <v>5052</v>
      </c>
      <c r="R152" s="82">
        <f>'[15]KZN222'!$M$12/1000</f>
        <v>61438.457</v>
      </c>
      <c r="S152" s="82">
        <v>71929</v>
      </c>
      <c r="T152" s="82">
        <v>15682</v>
      </c>
      <c r="U152" s="82">
        <f t="shared" si="40"/>
        <v>7233</v>
      </c>
      <c r="V152" s="82">
        <v>2052</v>
      </c>
      <c r="W152" s="82">
        <v>96896</v>
      </c>
      <c r="X152" s="88"/>
      <c r="Y152" s="68">
        <f t="shared" si="41"/>
        <v>0.9976166911145578</v>
      </c>
    </row>
    <row r="153" spans="1:25" ht="12.75">
      <c r="A153" s="32" t="s">
        <v>25</v>
      </c>
      <c r="B153" s="33" t="s">
        <v>199</v>
      </c>
      <c r="C153" s="34" t="s">
        <v>635</v>
      </c>
      <c r="D153" s="104">
        <f>'[30]KZN223'!$I$13</f>
        <v>1477377</v>
      </c>
      <c r="E153" s="104">
        <f>'[30]KZN223'!$I$14</f>
        <v>1930759</v>
      </c>
      <c r="F153" s="104">
        <f t="shared" si="37"/>
        <v>-549468</v>
      </c>
      <c r="G153" s="104">
        <f>'[5]KZN223'!$G$45</f>
        <v>2235000</v>
      </c>
      <c r="H153" s="104">
        <f>'[30]KZN223'!$I$12</f>
        <v>5093668</v>
      </c>
      <c r="I153" s="83">
        <v>1012.202</v>
      </c>
      <c r="J153" s="82">
        <v>5317.685</v>
      </c>
      <c r="K153" s="82">
        <f t="shared" si="38"/>
        <v>7196.118999999999</v>
      </c>
      <c r="L153" s="82">
        <v>1500</v>
      </c>
      <c r="M153" s="82">
        <v>15026.006</v>
      </c>
      <c r="N153" s="82">
        <f>'[15]KZN223'!$M$13/1000</f>
        <v>3027.818</v>
      </c>
      <c r="O153" s="82">
        <f>'[15]KZN223'!$M$14/1000</f>
        <v>5719.177</v>
      </c>
      <c r="P153" s="82">
        <f t="shared" si="39"/>
        <v>2812.652000000002</v>
      </c>
      <c r="Q153" s="82">
        <f>'[22]KZ223'!$I$39/1000</f>
        <v>985</v>
      </c>
      <c r="R153" s="82">
        <f>'[15]KZN223'!$M$12/1000</f>
        <v>12544.647</v>
      </c>
      <c r="S153" s="82">
        <v>2940</v>
      </c>
      <c r="T153" s="82">
        <v>4319</v>
      </c>
      <c r="U153" s="82">
        <f t="shared" si="40"/>
        <v>1742</v>
      </c>
      <c r="V153" s="82">
        <v>735</v>
      </c>
      <c r="W153" s="82">
        <v>9736</v>
      </c>
      <c r="X153" s="88"/>
      <c r="Y153" s="68">
        <f t="shared" si="41"/>
        <v>0.9975372075682986</v>
      </c>
    </row>
    <row r="154" spans="1:25" ht="12.75">
      <c r="A154" s="32" t="s">
        <v>25</v>
      </c>
      <c r="B154" s="33" t="s">
        <v>200</v>
      </c>
      <c r="C154" s="34" t="s">
        <v>636</v>
      </c>
      <c r="D154" s="104">
        <f>'[30]KZN224'!$I$13</f>
        <v>59600</v>
      </c>
      <c r="E154" s="104">
        <f>'[30]KZN224'!$I$14</f>
        <v>0</v>
      </c>
      <c r="F154" s="104">
        <f t="shared" si="37"/>
        <v>1506325</v>
      </c>
      <c r="G154" s="104">
        <f>'[5]KZN224'!$G$45</f>
        <v>1799000</v>
      </c>
      <c r="H154" s="104">
        <f>'[30]KZN224'!$I$12</f>
        <v>3364925</v>
      </c>
      <c r="I154" s="83">
        <v>0</v>
      </c>
      <c r="J154" s="82">
        <v>0</v>
      </c>
      <c r="K154" s="82">
        <f t="shared" si="38"/>
        <v>-1735</v>
      </c>
      <c r="L154" s="82">
        <v>1735</v>
      </c>
      <c r="M154" s="82">
        <v>0</v>
      </c>
      <c r="N154" s="82">
        <f>'[15]KZN224'!$M$13/1000</f>
        <v>26.601</v>
      </c>
      <c r="O154" s="82">
        <f>'[15]KZN224'!$M$14/1000</f>
        <v>14.842</v>
      </c>
      <c r="P154" s="82">
        <f t="shared" si="39"/>
        <v>6500.244</v>
      </c>
      <c r="Q154" s="82">
        <f>'[22]KZ224'!$I$39/1000</f>
        <v>1235</v>
      </c>
      <c r="R154" s="82">
        <f>'[15]KZN224'!$M$12/1000</f>
        <v>7776.687</v>
      </c>
      <c r="S154" s="82">
        <v>3</v>
      </c>
      <c r="T154" s="82">
        <v>27</v>
      </c>
      <c r="U154" s="82">
        <f t="shared" si="40"/>
        <v>3427</v>
      </c>
      <c r="V154" s="82">
        <v>1235</v>
      </c>
      <c r="W154" s="82">
        <v>4692</v>
      </c>
      <c r="X154" s="88"/>
      <c r="Y154" s="68">
        <f t="shared" si="41"/>
        <v>0.9976888973751272</v>
      </c>
    </row>
    <row r="155" spans="1:25" ht="12.75">
      <c r="A155" s="32" t="s">
        <v>25</v>
      </c>
      <c r="B155" s="33" t="s">
        <v>201</v>
      </c>
      <c r="C155" s="34" t="s">
        <v>637</v>
      </c>
      <c r="D155" s="104">
        <f>'[30]KZN225'!$I$13</f>
        <v>108995664</v>
      </c>
      <c r="E155" s="104">
        <f>'[30]KZN225'!$I$14</f>
        <v>279247812</v>
      </c>
      <c r="F155" s="104">
        <f t="shared" si="37"/>
        <v>85286225</v>
      </c>
      <c r="G155" s="104">
        <f>'[5]KZN225'!$G$45</f>
        <v>14272000</v>
      </c>
      <c r="H155" s="104">
        <f>'[30]KZN225'!$I$12</f>
        <v>487801701</v>
      </c>
      <c r="I155" s="83">
        <v>112231.34</v>
      </c>
      <c r="J155" s="82">
        <v>301208.722</v>
      </c>
      <c r="K155" s="82">
        <f t="shared" si="38"/>
        <v>117282.59100000001</v>
      </c>
      <c r="L155" s="82">
        <v>1150</v>
      </c>
      <c r="M155" s="82">
        <v>531872.653</v>
      </c>
      <c r="N155" s="82">
        <f>'[15]KZN225'!$M$13/1000</f>
        <v>96886.582</v>
      </c>
      <c r="O155" s="82">
        <f>'[15]KZN225'!$M$14/1000</f>
        <v>231288.633</v>
      </c>
      <c r="P155" s="82">
        <f t="shared" si="39"/>
        <v>235460.24600000004</v>
      </c>
      <c r="Q155" s="82">
        <f>'[22]KZ225'!$I$39/1000</f>
        <v>3530</v>
      </c>
      <c r="R155" s="82">
        <f>'[15]KZN225'!$M$12/1000</f>
        <v>567165.461</v>
      </c>
      <c r="S155" s="82">
        <v>98596</v>
      </c>
      <c r="T155" s="82">
        <v>247755</v>
      </c>
      <c r="U155" s="82">
        <f t="shared" si="40"/>
        <v>68831</v>
      </c>
      <c r="V155" s="82">
        <v>2936</v>
      </c>
      <c r="W155" s="82">
        <v>418118</v>
      </c>
      <c r="X155" s="88"/>
      <c r="Y155" s="68">
        <f t="shared" si="41"/>
        <v>0.9988373032323641</v>
      </c>
    </row>
    <row r="156" spans="1:25" ht="12.75">
      <c r="A156" s="32" t="s">
        <v>25</v>
      </c>
      <c r="B156" s="33" t="s">
        <v>202</v>
      </c>
      <c r="C156" s="34" t="s">
        <v>638</v>
      </c>
      <c r="D156" s="104">
        <f>'[30]KZN226'!$I$13</f>
        <v>868935</v>
      </c>
      <c r="E156" s="104">
        <f>'[30]KZN226'!$I$14</f>
        <v>0</v>
      </c>
      <c r="F156" s="104">
        <f t="shared" si="37"/>
        <v>-219881</v>
      </c>
      <c r="G156" s="104">
        <f>'[5]KZN226'!$G$45</f>
        <v>2505000</v>
      </c>
      <c r="H156" s="104">
        <f>'[30]KZN226'!$I$12</f>
        <v>3154054</v>
      </c>
      <c r="I156" s="83">
        <v>836.161</v>
      </c>
      <c r="J156" s="82">
        <v>0</v>
      </c>
      <c r="K156" s="82">
        <f t="shared" si="38"/>
        <v>7195.822</v>
      </c>
      <c r="L156" s="82">
        <v>1500</v>
      </c>
      <c r="M156" s="82">
        <v>9531.983</v>
      </c>
      <c r="N156" s="82">
        <f>'[15]KZN226'!$M$13/1000</f>
        <v>3634.014</v>
      </c>
      <c r="O156" s="82">
        <f>'[15]KZN226'!$M$14/1000</f>
        <v>0</v>
      </c>
      <c r="P156" s="82">
        <f t="shared" si="39"/>
        <v>27000.509000000002</v>
      </c>
      <c r="Q156" s="82">
        <f>'[22]KZ226'!$I$39/1000</f>
        <v>2735</v>
      </c>
      <c r="R156" s="82">
        <f>'[15]KZN226'!$M$12/1000</f>
        <v>33369.523</v>
      </c>
      <c r="S156" s="82">
        <v>1158</v>
      </c>
      <c r="T156" s="82">
        <v>1670</v>
      </c>
      <c r="U156" s="82">
        <f t="shared" si="40"/>
        <v>3551</v>
      </c>
      <c r="V156" s="82">
        <v>735</v>
      </c>
      <c r="W156" s="82">
        <v>7114</v>
      </c>
      <c r="X156" s="88"/>
      <c r="Y156" s="68">
        <f t="shared" si="41"/>
        <v>0.9894201167766944</v>
      </c>
    </row>
    <row r="157" spans="1:25" ht="12.75">
      <c r="A157" s="32" t="s">
        <v>25</v>
      </c>
      <c r="B157" s="33" t="s">
        <v>203</v>
      </c>
      <c r="C157" s="34" t="s">
        <v>639</v>
      </c>
      <c r="D157" s="104">
        <f>'[30]KZN227'!$I$13</f>
        <v>1050099</v>
      </c>
      <c r="E157" s="104">
        <f>'[30]KZN227'!$I$14</f>
        <v>310134</v>
      </c>
      <c r="F157" s="104">
        <f t="shared" si="37"/>
        <v>3037109</v>
      </c>
      <c r="G157" s="104">
        <f>'[5]KZN227'!$G$45</f>
        <v>31450000</v>
      </c>
      <c r="H157" s="104">
        <f>'[30]KZN227'!$I$12</f>
        <v>35847342</v>
      </c>
      <c r="I157" s="83">
        <v>1388.808</v>
      </c>
      <c r="J157" s="82">
        <v>257.885</v>
      </c>
      <c r="K157" s="82">
        <f t="shared" si="38"/>
        <v>8258.215</v>
      </c>
      <c r="L157" s="82">
        <v>1735</v>
      </c>
      <c r="M157" s="82">
        <v>11639.908</v>
      </c>
      <c r="N157" s="82">
        <f>'[15]KZN227'!$M$13/1000</f>
        <v>964.563</v>
      </c>
      <c r="O157" s="82">
        <f>'[15]KZN227'!$M$14/1000</f>
        <v>548.464</v>
      </c>
      <c r="P157" s="82">
        <f t="shared" si="39"/>
        <v>7946.039999999999</v>
      </c>
      <c r="Q157" s="82">
        <f>'[22]KZ227'!$I$39/1000</f>
        <v>985</v>
      </c>
      <c r="R157" s="82">
        <f>'[15]KZN227'!$M$12/1000</f>
        <v>10444.067</v>
      </c>
      <c r="S157" s="82">
        <v>309</v>
      </c>
      <c r="T157" s="82">
        <v>547</v>
      </c>
      <c r="U157" s="82">
        <f t="shared" si="40"/>
        <v>5615</v>
      </c>
      <c r="V157" s="82">
        <v>735</v>
      </c>
      <c r="W157" s="82">
        <v>7206</v>
      </c>
      <c r="X157" s="88"/>
      <c r="Y157" s="68">
        <f t="shared" si="41"/>
        <v>0.999708651564738</v>
      </c>
    </row>
    <row r="158" spans="1:25" ht="12.75">
      <c r="A158" s="32" t="s">
        <v>44</v>
      </c>
      <c r="B158" s="33" t="s">
        <v>204</v>
      </c>
      <c r="C158" s="34" t="s">
        <v>205</v>
      </c>
      <c r="D158" s="104">
        <f>'[30]DC22'!$I$13</f>
        <v>0</v>
      </c>
      <c r="E158" s="104">
        <f>'[30]DC22'!$I$14</f>
        <v>5302968</v>
      </c>
      <c r="F158" s="104">
        <f t="shared" si="37"/>
        <v>57338308</v>
      </c>
      <c r="G158" s="104">
        <f>'[5]DC22'!$G$45</f>
        <v>1485000</v>
      </c>
      <c r="H158" s="104">
        <f>'[30]DC22'!$I$12</f>
        <v>64126276</v>
      </c>
      <c r="I158" s="83">
        <v>0</v>
      </c>
      <c r="J158" s="82">
        <v>2853.347</v>
      </c>
      <c r="K158" s="82">
        <f t="shared" si="38"/>
        <v>231758.47199999998</v>
      </c>
      <c r="L158" s="82">
        <v>1485</v>
      </c>
      <c r="M158" s="82">
        <v>236096.819</v>
      </c>
      <c r="N158" s="82">
        <f>'[15]DC22'!$M$13/1000</f>
        <v>0</v>
      </c>
      <c r="O158" s="82">
        <f>'[15]DC22'!$M$14/1000</f>
        <v>0</v>
      </c>
      <c r="P158" s="82">
        <f t="shared" si="39"/>
        <v>80778.9</v>
      </c>
      <c r="Q158" s="82">
        <f>'[22]DC22'!$I$39/1000</f>
        <v>4277</v>
      </c>
      <c r="R158" s="82">
        <f>'[15]DC22'!$M$12/1000</f>
        <v>85055.9</v>
      </c>
      <c r="S158" s="82">
        <v>0</v>
      </c>
      <c r="T158" s="82">
        <v>0</v>
      </c>
      <c r="U158" s="82">
        <f t="shared" si="40"/>
        <v>-1235</v>
      </c>
      <c r="V158" s="82">
        <v>1235</v>
      </c>
      <c r="W158" s="82">
        <v>0</v>
      </c>
      <c r="X158" s="88"/>
      <c r="Y158" s="68">
        <f t="shared" si="41"/>
        <v>0.9986736185959091</v>
      </c>
    </row>
    <row r="159" spans="1:25" ht="12.75">
      <c r="A159" s="32"/>
      <c r="B159" s="33"/>
      <c r="C159" s="34"/>
      <c r="D159" s="104"/>
      <c r="E159" s="104"/>
      <c r="F159" s="104"/>
      <c r="G159" s="104"/>
      <c r="H159" s="104"/>
      <c r="I159" s="83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8"/>
      <c r="Y159" s="68"/>
    </row>
    <row r="160" spans="1:25" ht="16.5">
      <c r="A160" s="32"/>
      <c r="B160" s="35" t="s">
        <v>206</v>
      </c>
      <c r="C160" s="34"/>
      <c r="D160" s="104"/>
      <c r="E160" s="104"/>
      <c r="F160" s="104"/>
      <c r="G160" s="104"/>
      <c r="H160" s="104"/>
      <c r="I160" s="83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8"/>
      <c r="Y160" s="68"/>
    </row>
    <row r="161" spans="1:25" ht="12.75">
      <c r="A161" s="32" t="s">
        <v>25</v>
      </c>
      <c r="B161" s="33" t="s">
        <v>207</v>
      </c>
      <c r="C161" s="34" t="s">
        <v>640</v>
      </c>
      <c r="D161" s="104">
        <f>'[30]KZN232'!$I$13</f>
        <v>2149243</v>
      </c>
      <c r="E161" s="104">
        <f>'[30]KZN232'!$I$14</f>
        <v>30763350</v>
      </c>
      <c r="F161" s="104">
        <f aca="true" t="shared" si="42" ref="F161:F166">H161-SUM(D161:E161,G161)</f>
        <v>22601029</v>
      </c>
      <c r="G161" s="104">
        <f>'[5]KZN232'!$G$45</f>
        <v>6128000</v>
      </c>
      <c r="H161" s="104">
        <f>'[30]KZN232'!$I$12</f>
        <v>61641622</v>
      </c>
      <c r="I161" s="83">
        <v>92574.726</v>
      </c>
      <c r="J161" s="82">
        <v>40883.586</v>
      </c>
      <c r="K161" s="82">
        <f aca="true" t="shared" si="43" ref="K161:K166">M161-(I161+J161+L161)</f>
        <v>30169.544999999984</v>
      </c>
      <c r="L161" s="82">
        <v>1485</v>
      </c>
      <c r="M161" s="82">
        <v>165112.857</v>
      </c>
      <c r="N161" s="82">
        <f>'[15]KZN232'!$M$13/1000</f>
        <v>1849.601</v>
      </c>
      <c r="O161" s="82">
        <f>'[15]KZN232'!$M$14/1000</f>
        <v>26794.022</v>
      </c>
      <c r="P161" s="82">
        <f aca="true" t="shared" si="44" ref="P161:P166">R161-SUM(N161:O161,Q161)</f>
        <v>38490.833000000006</v>
      </c>
      <c r="Q161" s="82">
        <f>'[22]KZ232'!$I$39/1000</f>
        <v>3156</v>
      </c>
      <c r="R161" s="82">
        <f>'[15]KZN232'!$M$12/1000</f>
        <v>70290.456</v>
      </c>
      <c r="S161" s="82">
        <v>157947</v>
      </c>
      <c r="T161" s="82">
        <v>51482</v>
      </c>
      <c r="U161" s="82">
        <f aca="true" t="shared" si="45" ref="U161:U166">W161-(S161+T161+V161)</f>
        <v>30045</v>
      </c>
      <c r="V161" s="82">
        <v>1500</v>
      </c>
      <c r="W161" s="82">
        <v>240974</v>
      </c>
      <c r="X161" s="88"/>
      <c r="Y161" s="68">
        <f aca="true" t="shared" si="46" ref="Y161:Y166">IF(ISERROR((H161-R161)/H161),0,(H161-R161)/H161)</f>
        <v>0.9988596916544473</v>
      </c>
    </row>
    <row r="162" spans="1:25" ht="12.75">
      <c r="A162" s="32" t="s">
        <v>25</v>
      </c>
      <c r="B162" s="33" t="s">
        <v>208</v>
      </c>
      <c r="C162" s="34" t="s">
        <v>641</v>
      </c>
      <c r="D162" s="104">
        <f>'[30]KZN233'!$I$13</f>
        <v>0</v>
      </c>
      <c r="E162" s="104">
        <f>'[30]KZN233'!$I$14</f>
        <v>11725</v>
      </c>
      <c r="F162" s="104">
        <f t="shared" si="42"/>
        <v>16390965</v>
      </c>
      <c r="G162" s="104">
        <f>'[5]KZN233'!$G$45</f>
        <v>3278000</v>
      </c>
      <c r="H162" s="104">
        <f>'[30]KZN233'!$I$12</f>
        <v>19680690</v>
      </c>
      <c r="I162" s="83">
        <v>0</v>
      </c>
      <c r="J162" s="82">
        <v>29.065</v>
      </c>
      <c r="K162" s="82">
        <f t="shared" si="43"/>
        <v>19459.251</v>
      </c>
      <c r="L162" s="82">
        <v>1000</v>
      </c>
      <c r="M162" s="82">
        <v>20488.316</v>
      </c>
      <c r="N162" s="82">
        <f>'[15]KZN233'!$M$13/1000</f>
        <v>0</v>
      </c>
      <c r="O162" s="82">
        <f>'[15]KZN233'!$M$14/1000</f>
        <v>16.673</v>
      </c>
      <c r="P162" s="82">
        <f t="shared" si="44"/>
        <v>21011.521</v>
      </c>
      <c r="Q162" s="82">
        <f>'[22]KZ233'!$I$39/1000</f>
        <v>985</v>
      </c>
      <c r="R162" s="82">
        <f>'[15]KZN233'!$M$12/1000</f>
        <v>22013.194</v>
      </c>
      <c r="S162" s="82">
        <v>0</v>
      </c>
      <c r="T162" s="82">
        <v>11</v>
      </c>
      <c r="U162" s="82">
        <f t="shared" si="45"/>
        <v>16028</v>
      </c>
      <c r="V162" s="82">
        <v>735</v>
      </c>
      <c r="W162" s="82">
        <v>16774</v>
      </c>
      <c r="X162" s="88"/>
      <c r="Y162" s="68">
        <f t="shared" si="46"/>
        <v>0.9988814826106199</v>
      </c>
    </row>
    <row r="163" spans="1:25" ht="12.75">
      <c r="A163" s="32" t="s">
        <v>25</v>
      </c>
      <c r="B163" s="33" t="s">
        <v>209</v>
      </c>
      <c r="C163" s="34" t="s">
        <v>642</v>
      </c>
      <c r="D163" s="104">
        <f>'[30]KZN234'!$I$13</f>
        <v>8964740</v>
      </c>
      <c r="E163" s="104">
        <f>'[30]KZN234'!$I$14</f>
        <v>24517829</v>
      </c>
      <c r="F163" s="104">
        <f t="shared" si="42"/>
        <v>13885528</v>
      </c>
      <c r="G163" s="104">
        <f>'[5]KZN234'!$G$45</f>
        <v>2526000</v>
      </c>
      <c r="H163" s="104">
        <f>'[30]KZN234'!$I$12</f>
        <v>49894097</v>
      </c>
      <c r="I163" s="83">
        <v>6864.329</v>
      </c>
      <c r="J163" s="82">
        <v>28830.562</v>
      </c>
      <c r="K163" s="82">
        <f t="shared" si="43"/>
        <v>17814.316</v>
      </c>
      <c r="L163" s="82">
        <v>750</v>
      </c>
      <c r="M163" s="82">
        <v>54259.207</v>
      </c>
      <c r="N163" s="82">
        <f>'[15]KZN234'!$M$13/1000</f>
        <v>6253.841</v>
      </c>
      <c r="O163" s="82">
        <f>'[15]KZN234'!$M$14/1000</f>
        <v>14335.52</v>
      </c>
      <c r="P163" s="82">
        <f t="shared" si="44"/>
        <v>9017.046999999999</v>
      </c>
      <c r="Q163" s="82">
        <f>'[22]KZ234'!$I$39/1000</f>
        <v>2435</v>
      </c>
      <c r="R163" s="82">
        <f>'[15]KZN234'!$M$12/1000</f>
        <v>32041.408</v>
      </c>
      <c r="S163" s="82">
        <v>5667</v>
      </c>
      <c r="T163" s="82">
        <v>16719</v>
      </c>
      <c r="U163" s="82">
        <f t="shared" si="45"/>
        <v>8040</v>
      </c>
      <c r="V163" s="82">
        <v>1535</v>
      </c>
      <c r="W163" s="82">
        <v>31961</v>
      </c>
      <c r="X163" s="88"/>
      <c r="Y163" s="68">
        <f t="shared" si="46"/>
        <v>0.999357811646536</v>
      </c>
    </row>
    <row r="164" spans="1:25" ht="12.75">
      <c r="A164" s="32" t="s">
        <v>25</v>
      </c>
      <c r="B164" s="33" t="s">
        <v>210</v>
      </c>
      <c r="C164" s="34" t="s">
        <v>643</v>
      </c>
      <c r="D164" s="104">
        <f>'[30]KZN235'!$I$13</f>
        <v>3770598</v>
      </c>
      <c r="E164" s="104">
        <f>'[30]KZN235'!$I$14</f>
        <v>132118</v>
      </c>
      <c r="F164" s="104">
        <f t="shared" si="42"/>
        <v>-15396044</v>
      </c>
      <c r="G164" s="104">
        <f>'[5]KZN235'!$G$45</f>
        <v>28874000</v>
      </c>
      <c r="H164" s="104">
        <f>'[30]KZN235'!$I$12</f>
        <v>17380672</v>
      </c>
      <c r="I164" s="83">
        <v>82.77</v>
      </c>
      <c r="J164" s="82">
        <v>53.701</v>
      </c>
      <c r="K164" s="82">
        <f t="shared" si="43"/>
        <v>15400.264000000001</v>
      </c>
      <c r="L164" s="82">
        <v>750</v>
      </c>
      <c r="M164" s="82">
        <v>16286.735</v>
      </c>
      <c r="N164" s="82">
        <f>'[15]KZN235'!$M$13/1000</f>
        <v>873.034</v>
      </c>
      <c r="O164" s="82">
        <f>'[15]KZN235'!$M$14/1000</f>
        <v>110.597</v>
      </c>
      <c r="P164" s="82">
        <f t="shared" si="44"/>
        <v>36825.369999999995</v>
      </c>
      <c r="Q164" s="82">
        <f>'[22]KZ235'!$I$39/1000</f>
        <v>985</v>
      </c>
      <c r="R164" s="82">
        <f>'[15]KZN235'!$M$12/1000</f>
        <v>38794.001</v>
      </c>
      <c r="S164" s="82">
        <v>1416</v>
      </c>
      <c r="T164" s="82">
        <v>113</v>
      </c>
      <c r="U164" s="82">
        <f t="shared" si="45"/>
        <v>8057</v>
      </c>
      <c r="V164" s="82">
        <v>985</v>
      </c>
      <c r="W164" s="82">
        <v>10571</v>
      </c>
      <c r="X164" s="88"/>
      <c r="Y164" s="68">
        <f t="shared" si="46"/>
        <v>0.9977679803749822</v>
      </c>
    </row>
    <row r="165" spans="1:25" ht="12.75">
      <c r="A165" s="32" t="s">
        <v>25</v>
      </c>
      <c r="B165" s="33" t="s">
        <v>211</v>
      </c>
      <c r="C165" s="34" t="s">
        <v>644</v>
      </c>
      <c r="D165" s="104">
        <f>'[30]KZN236'!$I$13</f>
        <v>4984</v>
      </c>
      <c r="E165" s="104">
        <f>'[30]KZN236'!$I$14</f>
        <v>0</v>
      </c>
      <c r="F165" s="104">
        <f t="shared" si="42"/>
        <v>-1928108</v>
      </c>
      <c r="G165" s="104">
        <f>'[5]KZN236'!$G$45</f>
        <v>2289000</v>
      </c>
      <c r="H165" s="104">
        <f>'[30]KZN236'!$I$12</f>
        <v>365876</v>
      </c>
      <c r="I165" s="83">
        <v>222.797</v>
      </c>
      <c r="J165" s="82">
        <v>0</v>
      </c>
      <c r="K165" s="82">
        <f t="shared" si="43"/>
        <v>23199.858</v>
      </c>
      <c r="L165" s="82">
        <v>1500</v>
      </c>
      <c r="M165" s="82">
        <v>24922.655</v>
      </c>
      <c r="N165" s="82">
        <f>'[15]KZN236'!$M$13/1000</f>
        <v>0</v>
      </c>
      <c r="O165" s="82">
        <f>'[15]KZN236'!$M$14/1000</f>
        <v>0</v>
      </c>
      <c r="P165" s="82">
        <f t="shared" si="44"/>
        <v>27452.289</v>
      </c>
      <c r="Q165" s="82">
        <f>'[22]KZ236'!$I$39/1000</f>
        <v>985</v>
      </c>
      <c r="R165" s="82">
        <f>'[15]KZN236'!$M$12/1000</f>
        <v>28437.289</v>
      </c>
      <c r="S165" s="82">
        <v>0</v>
      </c>
      <c r="T165" s="82">
        <v>0</v>
      </c>
      <c r="U165" s="82">
        <f t="shared" si="45"/>
        <v>10842</v>
      </c>
      <c r="V165" s="82">
        <v>985</v>
      </c>
      <c r="W165" s="82">
        <v>11827</v>
      </c>
      <c r="X165" s="88"/>
      <c r="Y165" s="68">
        <f t="shared" si="46"/>
        <v>0.9222761564027157</v>
      </c>
    </row>
    <row r="166" spans="1:25" ht="12.75">
      <c r="A166" s="32" t="s">
        <v>44</v>
      </c>
      <c r="B166" s="33" t="s">
        <v>212</v>
      </c>
      <c r="C166" s="34" t="s">
        <v>213</v>
      </c>
      <c r="D166" s="104">
        <f>'[30]DC23'!$I$13</f>
        <v>0</v>
      </c>
      <c r="E166" s="104">
        <f>'[30]DC23'!$I$14</f>
        <v>25826089</v>
      </c>
      <c r="F166" s="104">
        <f t="shared" si="42"/>
        <v>89429969</v>
      </c>
      <c r="G166" s="104">
        <f>'[5]DC23'!$G$45</f>
        <v>7445000</v>
      </c>
      <c r="H166" s="104">
        <f>'[30]DC23'!$I$12</f>
        <v>122701058</v>
      </c>
      <c r="I166" s="83">
        <v>193.663</v>
      </c>
      <c r="J166" s="82">
        <v>26357.129</v>
      </c>
      <c r="K166" s="82">
        <f t="shared" si="43"/>
        <v>104137.52500000001</v>
      </c>
      <c r="L166" s="82">
        <v>1962</v>
      </c>
      <c r="M166" s="82">
        <v>132650.317</v>
      </c>
      <c r="N166" s="82">
        <f>'[15]DC23'!$M$13/1000</f>
        <v>0</v>
      </c>
      <c r="O166" s="82">
        <f>'[15]DC23'!$M$14/1000</f>
        <v>24242.221</v>
      </c>
      <c r="P166" s="82">
        <f t="shared" si="44"/>
        <v>3179.8259999999973</v>
      </c>
      <c r="Q166" s="82">
        <f>'[22]DC23'!$I$39/1000</f>
        <v>8176</v>
      </c>
      <c r="R166" s="82">
        <f>'[15]DC23'!$M$12/1000</f>
        <v>35598.047</v>
      </c>
      <c r="S166" s="82">
        <v>0</v>
      </c>
      <c r="T166" s="82">
        <v>16615</v>
      </c>
      <c r="U166" s="82">
        <f t="shared" si="45"/>
        <v>57317</v>
      </c>
      <c r="V166" s="82">
        <v>1378</v>
      </c>
      <c r="W166" s="82">
        <v>75310</v>
      </c>
      <c r="X166" s="88"/>
      <c r="Y166" s="68">
        <f t="shared" si="46"/>
        <v>0.9997098798691695</v>
      </c>
    </row>
    <row r="167" spans="1:25" ht="12.75">
      <c r="A167" s="32"/>
      <c r="B167" s="36"/>
      <c r="C167" s="34"/>
      <c r="D167" s="104"/>
      <c r="E167" s="104"/>
      <c r="F167" s="104"/>
      <c r="G167" s="104"/>
      <c r="H167" s="104"/>
      <c r="I167" s="83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8"/>
      <c r="Y167" s="68"/>
    </row>
    <row r="168" spans="1:25" ht="16.5">
      <c r="A168" s="32"/>
      <c r="B168" s="35" t="s">
        <v>543</v>
      </c>
      <c r="C168" s="34"/>
      <c r="D168" s="104"/>
      <c r="E168" s="104"/>
      <c r="F168" s="104"/>
      <c r="G168" s="104"/>
      <c r="H168" s="104"/>
      <c r="I168" s="83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8"/>
      <c r="Y168" s="68"/>
    </row>
    <row r="169" spans="1:25" ht="12.75">
      <c r="A169" s="32" t="s">
        <v>25</v>
      </c>
      <c r="B169" s="33" t="s">
        <v>214</v>
      </c>
      <c r="C169" s="34" t="s">
        <v>645</v>
      </c>
      <c r="D169" s="104">
        <f>'[30]KZN241'!$I$13</f>
        <v>11485197</v>
      </c>
      <c r="E169" s="104">
        <f>'[30]KZN241'!$I$14</f>
        <v>0</v>
      </c>
      <c r="F169" s="104">
        <f>H169-SUM(D169:E169,G169)</f>
        <v>16530663</v>
      </c>
      <c r="G169" s="104">
        <f>'[5]KZN241'!$G$45</f>
        <v>1485000</v>
      </c>
      <c r="H169" s="104">
        <f>'[30]KZN241'!$I$12</f>
        <v>29500860</v>
      </c>
      <c r="I169" s="83">
        <v>11340.563</v>
      </c>
      <c r="J169" s="82">
        <v>0</v>
      </c>
      <c r="K169" s="82">
        <f>M169-(I169+J169+L169)</f>
        <v>17705.646</v>
      </c>
      <c r="L169" s="82">
        <v>1485</v>
      </c>
      <c r="M169" s="82">
        <v>30531.209</v>
      </c>
      <c r="N169" s="82">
        <f>'[15]KZN241'!$M$13/1000</f>
        <v>10344.993</v>
      </c>
      <c r="O169" s="82">
        <f>'[15]KZN241'!$M$14/1000</f>
        <v>0</v>
      </c>
      <c r="P169" s="82">
        <f>R169-SUM(N169:O169,Q169)</f>
        <v>10986.531</v>
      </c>
      <c r="Q169" s="82">
        <f>'[22]KZ241'!$I$39/1000</f>
        <v>1235</v>
      </c>
      <c r="R169" s="82">
        <f>'[15]KZN241'!$M$12/1000</f>
        <v>22566.524</v>
      </c>
      <c r="S169" s="82">
        <v>0</v>
      </c>
      <c r="T169" s="82">
        <v>0</v>
      </c>
      <c r="U169" s="82">
        <f>W169-(S169+T169+V169)</f>
        <v>-1235</v>
      </c>
      <c r="V169" s="82">
        <v>1235</v>
      </c>
      <c r="W169" s="82">
        <v>0</v>
      </c>
      <c r="X169" s="88"/>
      <c r="Y169" s="68">
        <f>IF(ISERROR((H169-R169)/H169),0,(H169-R169)/H169)</f>
        <v>0.999235055384826</v>
      </c>
    </row>
    <row r="170" spans="1:25" ht="12.75">
      <c r="A170" s="32" t="s">
        <v>25</v>
      </c>
      <c r="B170" s="33" t="s">
        <v>215</v>
      </c>
      <c r="C170" s="34" t="s">
        <v>646</v>
      </c>
      <c r="D170" s="104">
        <f>'[30]KZN242'!$I$13</f>
        <v>0</v>
      </c>
      <c r="E170" s="104">
        <f>'[30]KZN242'!$I$14</f>
        <v>641470</v>
      </c>
      <c r="F170" s="104">
        <f>H170-SUM(D170:E170,G170)</f>
        <v>-3709878</v>
      </c>
      <c r="G170" s="104">
        <f>'[5]KZN242'!$G$45</f>
        <v>6883000</v>
      </c>
      <c r="H170" s="104">
        <f>'[30]KZN242'!$I$12</f>
        <v>3814592</v>
      </c>
      <c r="I170" s="83">
        <v>0</v>
      </c>
      <c r="J170" s="82">
        <v>994.893</v>
      </c>
      <c r="K170" s="82">
        <f>M170-(I170+J170+L170)</f>
        <v>-1735</v>
      </c>
      <c r="L170" s="82">
        <v>1735</v>
      </c>
      <c r="M170" s="82">
        <v>994.893</v>
      </c>
      <c r="N170" s="82">
        <f>'[15]KZN242'!$M$13/1000</f>
        <v>36.897</v>
      </c>
      <c r="O170" s="82">
        <f>'[15]KZN242'!$M$14/1000</f>
        <v>462.61</v>
      </c>
      <c r="P170" s="82">
        <f>R170-SUM(N170:O170,Q170)</f>
        <v>-1204.39</v>
      </c>
      <c r="Q170" s="82">
        <f>'[22]KZ242'!$I$39/1000</f>
        <v>1235</v>
      </c>
      <c r="R170" s="82">
        <f>'[15]KZN242'!$M$12/1000</f>
        <v>530.117</v>
      </c>
      <c r="S170" s="82">
        <v>0</v>
      </c>
      <c r="T170" s="82">
        <v>620</v>
      </c>
      <c r="U170" s="82">
        <f>W170-(S170+T170+V170)</f>
        <v>8640</v>
      </c>
      <c r="V170" s="82">
        <v>1235</v>
      </c>
      <c r="W170" s="82">
        <v>10495</v>
      </c>
      <c r="X170" s="88"/>
      <c r="Y170" s="68">
        <f>IF(ISERROR((H170-R170)/H170),0,(H170-R170)/H170)</f>
        <v>0.9998610291742865</v>
      </c>
    </row>
    <row r="171" spans="1:25" ht="12.75">
      <c r="A171" s="32" t="s">
        <v>25</v>
      </c>
      <c r="B171" s="33" t="s">
        <v>216</v>
      </c>
      <c r="C171" s="34" t="s">
        <v>647</v>
      </c>
      <c r="D171" s="104">
        <f>'[30]KZN244'!$I$13</f>
        <v>110259</v>
      </c>
      <c r="E171" s="104">
        <f>'[30]KZN244'!$I$14</f>
        <v>5235</v>
      </c>
      <c r="F171" s="104">
        <f>H171-SUM(D171:E171,G171)</f>
        <v>-4302688</v>
      </c>
      <c r="G171" s="104">
        <f>'[5]KZN244'!$G$45</f>
        <v>11170000</v>
      </c>
      <c r="H171" s="104">
        <f>'[30]KZN244'!$I$12</f>
        <v>6982806</v>
      </c>
      <c r="I171" s="83">
        <v>110.259</v>
      </c>
      <c r="J171" s="82">
        <v>5.235</v>
      </c>
      <c r="K171" s="82">
        <f>M171-(I171+J171+L171)</f>
        <v>5867.312</v>
      </c>
      <c r="L171" s="82">
        <v>1000</v>
      </c>
      <c r="M171" s="82">
        <v>6982.806</v>
      </c>
      <c r="N171" s="82">
        <f>'[15]KZN244'!$M$13/1000</f>
        <v>110.259</v>
      </c>
      <c r="O171" s="82">
        <f>'[15]KZN244'!$M$14/1000</f>
        <v>5.235</v>
      </c>
      <c r="P171" s="82">
        <f>R171-SUM(N171:O171,Q171)</f>
        <v>5632.312</v>
      </c>
      <c r="Q171" s="82">
        <f>'[22]KZ244'!$I$39/1000</f>
        <v>1235</v>
      </c>
      <c r="R171" s="82">
        <f>'[15]KZN244'!$M$12/1000</f>
        <v>6982.806</v>
      </c>
      <c r="S171" s="82">
        <v>110</v>
      </c>
      <c r="T171" s="82">
        <v>5</v>
      </c>
      <c r="U171" s="82">
        <f>W171-(S171+T171+V171)</f>
        <v>6133</v>
      </c>
      <c r="V171" s="82">
        <v>735</v>
      </c>
      <c r="W171" s="82">
        <v>6983</v>
      </c>
      <c r="X171" s="88"/>
      <c r="Y171" s="68">
        <f>IF(ISERROR((H171-R171)/H171),0,(H171-R171)/H171)</f>
        <v>0.999</v>
      </c>
    </row>
    <row r="172" spans="1:25" ht="12.75">
      <c r="A172" s="32" t="s">
        <v>25</v>
      </c>
      <c r="B172" s="33" t="s">
        <v>217</v>
      </c>
      <c r="C172" s="34" t="s">
        <v>648</v>
      </c>
      <c r="D172" s="104">
        <f>'[30]KZN245'!$I$13</f>
        <v>5508311</v>
      </c>
      <c r="E172" s="104">
        <f>'[30]KZN245'!$I$14</f>
        <v>7871884</v>
      </c>
      <c r="F172" s="104">
        <f>H172-SUM(D172:E172,G172)</f>
        <v>21523674</v>
      </c>
      <c r="G172" s="104">
        <f>'[5]KZN245'!$G$45</f>
        <v>756000</v>
      </c>
      <c r="H172" s="104">
        <f>'[30]KZN245'!$I$12</f>
        <v>35659869</v>
      </c>
      <c r="I172" s="83">
        <v>5311.924</v>
      </c>
      <c r="J172" s="82">
        <v>8385.606</v>
      </c>
      <c r="K172" s="82">
        <f>M172-(I172+J172+L172)</f>
        <v>17155.280000000002</v>
      </c>
      <c r="L172" s="82">
        <v>750</v>
      </c>
      <c r="M172" s="82">
        <v>31602.81</v>
      </c>
      <c r="N172" s="82">
        <f>'[15]KZN245'!$M$13/1000</f>
        <v>1525.656</v>
      </c>
      <c r="O172" s="82">
        <f>'[15]KZN245'!$M$14/1000</f>
        <v>2033.525</v>
      </c>
      <c r="P172" s="82">
        <f>R172-SUM(N172:O172,Q172)</f>
        <v>3609.628999999999</v>
      </c>
      <c r="Q172" s="82">
        <f>'[22]KZ245'!$I$39/1000</f>
        <v>1235</v>
      </c>
      <c r="R172" s="82">
        <f>'[15]KZN245'!$M$12/1000</f>
        <v>8403.81</v>
      </c>
      <c r="S172" s="82">
        <v>4565</v>
      </c>
      <c r="T172" s="82">
        <v>6158</v>
      </c>
      <c r="U172" s="82">
        <f>W172-(S172+T172+V172)</f>
        <v>10042</v>
      </c>
      <c r="V172" s="82">
        <v>1235</v>
      </c>
      <c r="W172" s="82">
        <v>22000</v>
      </c>
      <c r="X172" s="88"/>
      <c r="Y172" s="68">
        <f>IF(ISERROR((H172-R172)/H172),0,(H172-R172)/H172)</f>
        <v>0.9997643342436282</v>
      </c>
    </row>
    <row r="173" spans="1:25" ht="12.75">
      <c r="A173" s="32" t="s">
        <v>44</v>
      </c>
      <c r="B173" s="33" t="s">
        <v>218</v>
      </c>
      <c r="C173" s="34" t="s">
        <v>219</v>
      </c>
      <c r="D173" s="104">
        <f>'[30]DC24'!$I$13</f>
        <v>0</v>
      </c>
      <c r="E173" s="104">
        <f>'[30]DC24'!$I$14</f>
        <v>0</v>
      </c>
      <c r="F173" s="104">
        <f>H173-SUM(D173:E173,G173)</f>
        <v>32135472</v>
      </c>
      <c r="G173" s="104">
        <f>'[5]DC24'!$G$45</f>
        <v>4285000</v>
      </c>
      <c r="H173" s="104">
        <f>'[30]DC24'!$I$12</f>
        <v>36420472</v>
      </c>
      <c r="I173" s="83">
        <v>0</v>
      </c>
      <c r="J173" s="82">
        <v>0</v>
      </c>
      <c r="K173" s="82">
        <f>M173-(I173+J173+L173)</f>
        <v>91590.946</v>
      </c>
      <c r="L173" s="82">
        <v>2069</v>
      </c>
      <c r="M173" s="82">
        <v>93659.946</v>
      </c>
      <c r="N173" s="82">
        <f>'[15]DC24'!$M$13/1000</f>
        <v>0</v>
      </c>
      <c r="O173" s="82">
        <f>'[15]DC24'!$M$14/1000</f>
        <v>0</v>
      </c>
      <c r="P173" s="82">
        <f>R173-SUM(N173:O173,Q173)</f>
        <v>69574.883</v>
      </c>
      <c r="Q173" s="82">
        <f>'[22]DC24'!$I$39/1000</f>
        <v>17824</v>
      </c>
      <c r="R173" s="82">
        <f>'[15]DC24'!$M$12/1000</f>
        <v>87398.883</v>
      </c>
      <c r="S173" s="82">
        <v>0</v>
      </c>
      <c r="T173" s="82">
        <v>0</v>
      </c>
      <c r="U173" s="82">
        <f>W173-(S173+T173+V173)</f>
        <v>64631</v>
      </c>
      <c r="V173" s="82">
        <v>1186</v>
      </c>
      <c r="W173" s="82">
        <v>65817</v>
      </c>
      <c r="X173" s="88"/>
      <c r="Y173" s="68">
        <f>IF(ISERROR((H173-R173)/H173),0,(H173-R173)/H173)</f>
        <v>0.9976002814296311</v>
      </c>
    </row>
    <row r="174" spans="1:25" ht="12.75">
      <c r="A174" s="32"/>
      <c r="B174" s="36"/>
      <c r="C174" s="34"/>
      <c r="D174" s="104"/>
      <c r="E174" s="104"/>
      <c r="F174" s="104"/>
      <c r="G174" s="104"/>
      <c r="H174" s="104"/>
      <c r="I174" s="83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8"/>
      <c r="Y174" s="68"/>
    </row>
    <row r="175" spans="1:25" ht="16.5">
      <c r="A175" s="32"/>
      <c r="B175" s="35" t="s">
        <v>544</v>
      </c>
      <c r="C175" s="34"/>
      <c r="D175" s="104"/>
      <c r="E175" s="104"/>
      <c r="F175" s="104"/>
      <c r="G175" s="104"/>
      <c r="H175" s="104"/>
      <c r="I175" s="83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8"/>
      <c r="Y175" s="68"/>
    </row>
    <row r="176" spans="1:25" ht="12.75">
      <c r="A176" s="32" t="s">
        <v>25</v>
      </c>
      <c r="B176" s="33" t="s">
        <v>220</v>
      </c>
      <c r="C176" s="34" t="s">
        <v>649</v>
      </c>
      <c r="D176" s="104">
        <f>'[30]KZN252'!$I$13</f>
        <v>30982337</v>
      </c>
      <c r="E176" s="104">
        <f>'[30]KZN252'!$I$14</f>
        <v>130992911</v>
      </c>
      <c r="F176" s="104">
        <f>H176-SUM(D176:E176,G176)</f>
        <v>61302349</v>
      </c>
      <c r="G176" s="104">
        <f>'[5]KZN252'!$G$45</f>
        <v>1298000</v>
      </c>
      <c r="H176" s="104">
        <f>'[30]KZN252'!$I$12</f>
        <v>224575597</v>
      </c>
      <c r="I176" s="83">
        <v>27294.387</v>
      </c>
      <c r="J176" s="82">
        <v>120422.642</v>
      </c>
      <c r="K176" s="82">
        <f>M176-(I176+J176+L176)</f>
        <v>60438.75999999998</v>
      </c>
      <c r="L176" s="82">
        <v>750</v>
      </c>
      <c r="M176" s="82">
        <v>208905.789</v>
      </c>
      <c r="N176" s="82">
        <f>'[15]KZN252'!$M$13/1000</f>
        <v>41263.972</v>
      </c>
      <c r="O176" s="82">
        <f>'[15]KZN252'!$M$14/1000</f>
        <v>98069.58</v>
      </c>
      <c r="P176" s="82">
        <f>R176-SUM(N176:O176,Q176)</f>
        <v>30840.233000000007</v>
      </c>
      <c r="Q176" s="82">
        <f>'[22]KZ252'!$I$39/1000</f>
        <v>7900</v>
      </c>
      <c r="R176" s="82">
        <f>'[15]KZN252'!$M$12/1000</f>
        <v>178073.785</v>
      </c>
      <c r="S176" s="82">
        <v>40575</v>
      </c>
      <c r="T176" s="82">
        <v>114148</v>
      </c>
      <c r="U176" s="82">
        <f>W176-(S176+T176+V176)</f>
        <v>45034</v>
      </c>
      <c r="V176" s="82">
        <v>900</v>
      </c>
      <c r="W176" s="82">
        <v>200657</v>
      </c>
      <c r="X176" s="88"/>
      <c r="Y176" s="68">
        <f>IF(ISERROR((H176-R176)/H176),0,(H176-R176)/H176)</f>
        <v>0.9992070652939198</v>
      </c>
    </row>
    <row r="177" spans="1:25" ht="12.75">
      <c r="A177" s="32" t="s">
        <v>25</v>
      </c>
      <c r="B177" s="33" t="s">
        <v>221</v>
      </c>
      <c r="C177" s="34" t="s">
        <v>650</v>
      </c>
      <c r="D177" s="104">
        <f>'[30]KZN253'!$I$13</f>
        <v>870809</v>
      </c>
      <c r="E177" s="104">
        <f>'[30]KZN253'!$I$14</f>
        <v>61202</v>
      </c>
      <c r="F177" s="104">
        <f>H177-SUM(D177:E177,G177)</f>
        <v>903169</v>
      </c>
      <c r="G177" s="104">
        <f>'[5]KZN253'!$G$45</f>
        <v>1883000</v>
      </c>
      <c r="H177" s="104">
        <f>'[30]KZN253'!$I$12</f>
        <v>3718180</v>
      </c>
      <c r="I177" s="83">
        <v>0</v>
      </c>
      <c r="J177" s="82">
        <v>0</v>
      </c>
      <c r="K177" s="82">
        <f>M177-(I177+J177+L177)</f>
        <v>-1735</v>
      </c>
      <c r="L177" s="82">
        <v>1735</v>
      </c>
      <c r="M177" s="82">
        <v>0</v>
      </c>
      <c r="N177" s="82">
        <f>'[15]KZN253'!$M$13/1000</f>
        <v>0</v>
      </c>
      <c r="O177" s="82">
        <f>'[15]KZN253'!$M$14/1000</f>
        <v>0</v>
      </c>
      <c r="P177" s="82">
        <f>R177-SUM(N177:O177,Q177)</f>
        <v>-1340.411</v>
      </c>
      <c r="Q177" s="82">
        <f>'[22]KZ253'!$I$39/1000</f>
        <v>2485</v>
      </c>
      <c r="R177" s="82">
        <f>'[15]KZN253'!$M$12/1000</f>
        <v>1144.589</v>
      </c>
      <c r="S177" s="82">
        <v>255</v>
      </c>
      <c r="T177" s="82">
        <v>7</v>
      </c>
      <c r="U177" s="82">
        <f>W177-(S177+T177+V177)</f>
        <v>6807</v>
      </c>
      <c r="V177" s="82">
        <v>985</v>
      </c>
      <c r="W177" s="82">
        <v>8054</v>
      </c>
      <c r="X177" s="88"/>
      <c r="Y177" s="68">
        <f>IF(ISERROR((H177-R177)/H177),0,(H177-R177)/H177)</f>
        <v>0.9996921641770974</v>
      </c>
    </row>
    <row r="178" spans="1:25" ht="12.75">
      <c r="A178" s="32" t="s">
        <v>25</v>
      </c>
      <c r="B178" s="33" t="s">
        <v>222</v>
      </c>
      <c r="C178" s="34" t="s">
        <v>651</v>
      </c>
      <c r="D178" s="104">
        <f>'[30]KZN254'!$I$13</f>
        <v>806571</v>
      </c>
      <c r="E178" s="104">
        <f>'[30]KZN254'!$I$14</f>
        <v>37933</v>
      </c>
      <c r="F178" s="104">
        <f>H178-SUM(D178:E178,G178)</f>
        <v>5808868</v>
      </c>
      <c r="G178" s="104">
        <f>'[5]KZN254'!$G$45</f>
        <v>3485000</v>
      </c>
      <c r="H178" s="104">
        <f>'[30]KZN254'!$I$12</f>
        <v>10138372</v>
      </c>
      <c r="I178" s="83">
        <v>942.275</v>
      </c>
      <c r="J178" s="82">
        <v>13.14</v>
      </c>
      <c r="K178" s="82">
        <f>M178-(I178+J178+L178)</f>
        <v>8927.294000000002</v>
      </c>
      <c r="L178" s="82">
        <v>2750</v>
      </c>
      <c r="M178" s="82">
        <v>12632.709</v>
      </c>
      <c r="N178" s="82">
        <f>'[15]KZN254'!$M$13/1000</f>
        <v>870.722</v>
      </c>
      <c r="O178" s="82">
        <f>'[15]KZN254'!$M$14/1000</f>
        <v>101.943</v>
      </c>
      <c r="P178" s="82">
        <f>R178-SUM(N178:O178,Q178)</f>
        <v>11587.801</v>
      </c>
      <c r="Q178" s="82">
        <f>'[22]KZ254'!$I$39/1000</f>
        <v>1985</v>
      </c>
      <c r="R178" s="82">
        <f>'[15]KZN254'!$M$12/1000</f>
        <v>14545.466</v>
      </c>
      <c r="S178" s="82">
        <v>223</v>
      </c>
      <c r="T178" s="82">
        <v>25</v>
      </c>
      <c r="U178" s="82">
        <f>W178-(S178+T178+V178)</f>
        <v>8750</v>
      </c>
      <c r="V178" s="82">
        <v>1985</v>
      </c>
      <c r="W178" s="82">
        <v>10983</v>
      </c>
      <c r="X178" s="88"/>
      <c r="Y178" s="68">
        <f>IF(ISERROR((H178-R178)/H178),0,(H178-R178)/H178)</f>
        <v>0.9985653055539884</v>
      </c>
    </row>
    <row r="179" spans="1:25" ht="12.75">
      <c r="A179" s="32" t="s">
        <v>44</v>
      </c>
      <c r="B179" s="33" t="s">
        <v>223</v>
      </c>
      <c r="C179" s="34" t="s">
        <v>224</v>
      </c>
      <c r="D179" s="104">
        <f>'[30]DC25'!$I$13</f>
        <v>0</v>
      </c>
      <c r="E179" s="104">
        <f>'[30]DC25'!$I$14</f>
        <v>93220</v>
      </c>
      <c r="F179" s="104">
        <f>H179-SUM(D179:E179,G179)</f>
        <v>24852480</v>
      </c>
      <c r="G179" s="104">
        <f>'[5]DC25'!$G$45</f>
        <v>11191000</v>
      </c>
      <c r="H179" s="104">
        <f>'[30]DC25'!$I$12</f>
        <v>36136700</v>
      </c>
      <c r="I179" s="83">
        <v>0</v>
      </c>
      <c r="J179" s="82">
        <v>0</v>
      </c>
      <c r="K179" s="82">
        <f>M179-(I179+J179+L179)</f>
        <v>10656.373</v>
      </c>
      <c r="L179" s="82">
        <v>915</v>
      </c>
      <c r="M179" s="82">
        <v>11571.373</v>
      </c>
      <c r="N179" s="82">
        <f>'[15]DC25'!$M$13/1000</f>
        <v>0</v>
      </c>
      <c r="O179" s="82">
        <f>'[15]DC25'!$M$14/1000</f>
        <v>0</v>
      </c>
      <c r="P179" s="82">
        <f>R179-SUM(N179:O179,Q179)</f>
        <v>12650.548999999999</v>
      </c>
      <c r="Q179" s="82">
        <f>'[22]DC25'!$I$39/1000</f>
        <v>13554</v>
      </c>
      <c r="R179" s="82">
        <f>'[15]DC25'!$M$12/1000</f>
        <v>26204.549</v>
      </c>
      <c r="S179" s="82">
        <v>0</v>
      </c>
      <c r="T179" s="82">
        <v>0</v>
      </c>
      <c r="U179" s="82">
        <f>W179-(S179+T179+V179)</f>
        <v>21815</v>
      </c>
      <c r="V179" s="82">
        <v>956</v>
      </c>
      <c r="W179" s="82">
        <v>22771</v>
      </c>
      <c r="X179" s="88"/>
      <c r="Y179" s="68">
        <f>IF(ISERROR((H179-R179)/H179),0,(H179-R179)/H179)</f>
        <v>0.9992748494190117</v>
      </c>
    </row>
    <row r="180" spans="1:25" ht="12.75">
      <c r="A180" s="32"/>
      <c r="B180" s="36"/>
      <c r="C180" s="34"/>
      <c r="D180" s="104"/>
      <c r="E180" s="104"/>
      <c r="F180" s="104"/>
      <c r="G180" s="104"/>
      <c r="H180" s="104"/>
      <c r="I180" s="83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8"/>
      <c r="Y180" s="68"/>
    </row>
    <row r="181" spans="1:25" ht="16.5">
      <c r="A181" s="32"/>
      <c r="B181" s="35" t="s">
        <v>545</v>
      </c>
      <c r="C181" s="34"/>
      <c r="D181" s="104"/>
      <c r="E181" s="104"/>
      <c r="F181" s="104"/>
      <c r="G181" s="104"/>
      <c r="H181" s="104"/>
      <c r="I181" s="83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8"/>
      <c r="Y181" s="68"/>
    </row>
    <row r="182" spans="1:25" ht="12.75">
      <c r="A182" s="32" t="s">
        <v>25</v>
      </c>
      <c r="B182" s="33" t="s">
        <v>225</v>
      </c>
      <c r="C182" s="34" t="s">
        <v>652</v>
      </c>
      <c r="D182" s="104">
        <f>'[30]KZN261'!$I$13</f>
        <v>14901717</v>
      </c>
      <c r="E182" s="104">
        <f>'[30]KZN261'!$I$14</f>
        <v>1043942</v>
      </c>
      <c r="F182" s="104">
        <f aca="true" t="shared" si="47" ref="F182:F187">H182-SUM(D182:E182,G182)</f>
        <v>-5598223</v>
      </c>
      <c r="G182" s="104">
        <f>'[5]KZN261'!$G$45</f>
        <v>18041000</v>
      </c>
      <c r="H182" s="104">
        <f>'[30]KZN261'!$I$12</f>
        <v>28388436</v>
      </c>
      <c r="I182" s="83">
        <v>0</v>
      </c>
      <c r="J182" s="82">
        <v>0</v>
      </c>
      <c r="K182" s="82">
        <f aca="true" t="shared" si="48" ref="K182:K187">M182-(I182+J182+L182)</f>
        <v>-750</v>
      </c>
      <c r="L182" s="82">
        <v>750</v>
      </c>
      <c r="M182" s="82">
        <v>0</v>
      </c>
      <c r="N182" s="82">
        <f>'[15]KZN261'!$M$13/1000</f>
        <v>260.405</v>
      </c>
      <c r="O182" s="82">
        <f>'[15]KZN261'!$M$14/1000</f>
        <v>584.807</v>
      </c>
      <c r="P182" s="82">
        <f aca="true" t="shared" si="49" ref="P182:P187">R182-SUM(N182:O182,Q182)</f>
        <v>12588.944000000001</v>
      </c>
      <c r="Q182" s="139">
        <f>'[22]KZ261'!$I$39/1000</f>
        <v>900</v>
      </c>
      <c r="R182" s="82">
        <f>'[15]KZN261'!$M$12/1000</f>
        <v>14334.156</v>
      </c>
      <c r="S182" s="82">
        <v>717</v>
      </c>
      <c r="T182" s="82">
        <v>1117</v>
      </c>
      <c r="U182" s="82">
        <f aca="true" t="shared" si="50" ref="U182:U187">W182-(S182+T182+V182)</f>
        <v>8737</v>
      </c>
      <c r="V182" s="82">
        <v>900</v>
      </c>
      <c r="W182" s="82">
        <v>11471</v>
      </c>
      <c r="X182" s="88"/>
      <c r="Y182" s="68">
        <f aca="true" t="shared" si="51" ref="Y182:Y187">IF(ISERROR((H182-R182)/H182),0,(H182-R182)/H182)</f>
        <v>0.9994950705984649</v>
      </c>
    </row>
    <row r="183" spans="1:25" ht="12.75">
      <c r="A183" s="32" t="s">
        <v>25</v>
      </c>
      <c r="B183" s="33" t="s">
        <v>226</v>
      </c>
      <c r="C183" s="34" t="s">
        <v>653</v>
      </c>
      <c r="D183" s="104">
        <f>'[30]KZN262'!$I$13</f>
        <v>3494367</v>
      </c>
      <c r="E183" s="104">
        <f>'[30]KZN262'!$I$14</f>
        <v>1699435</v>
      </c>
      <c r="F183" s="104">
        <f t="shared" si="47"/>
        <v>-12269038</v>
      </c>
      <c r="G183" s="104">
        <f>'[5]KZN262'!$G$45</f>
        <v>17508000</v>
      </c>
      <c r="H183" s="104">
        <f>'[30]KZN262'!$I$12</f>
        <v>10432764</v>
      </c>
      <c r="I183" s="83">
        <v>427.795</v>
      </c>
      <c r="J183" s="82">
        <v>1088.812</v>
      </c>
      <c r="K183" s="82">
        <f t="shared" si="48"/>
        <v>17496.947</v>
      </c>
      <c r="L183" s="82">
        <v>1735</v>
      </c>
      <c r="M183" s="82">
        <v>20748.554</v>
      </c>
      <c r="N183" s="82">
        <f>'[15]KZN262'!$M$13/1000</f>
        <v>2119.448</v>
      </c>
      <c r="O183" s="82">
        <f>'[15]KZN262'!$M$14/1000</f>
        <v>0</v>
      </c>
      <c r="P183" s="82">
        <f t="shared" si="49"/>
        <v>16263.739000000001</v>
      </c>
      <c r="Q183" s="82">
        <f>'[22]KZ262'!$I$39/1000</f>
        <v>900</v>
      </c>
      <c r="R183" s="82">
        <f>'[15]KZN262'!$M$12/1000</f>
        <v>19283.187</v>
      </c>
      <c r="S183" s="82">
        <v>0</v>
      </c>
      <c r="T183" s="82">
        <v>0</v>
      </c>
      <c r="U183" s="82">
        <f t="shared" si="50"/>
        <v>21057</v>
      </c>
      <c r="V183" s="82">
        <v>400</v>
      </c>
      <c r="W183" s="82">
        <v>21457</v>
      </c>
      <c r="X183" s="88"/>
      <c r="Y183" s="68">
        <f t="shared" si="51"/>
        <v>0.9981516703531297</v>
      </c>
    </row>
    <row r="184" spans="1:25" ht="12.75">
      <c r="A184" s="32" t="s">
        <v>25</v>
      </c>
      <c r="B184" s="33" t="s">
        <v>227</v>
      </c>
      <c r="C184" s="34" t="s">
        <v>654</v>
      </c>
      <c r="D184" s="104">
        <f>'[30]KZN263'!$I$13</f>
        <v>6491380</v>
      </c>
      <c r="E184" s="104">
        <f>'[30]KZN263'!$I$14</f>
        <v>31679808</v>
      </c>
      <c r="F184" s="104">
        <f t="shared" si="47"/>
        <v>-880879</v>
      </c>
      <c r="G184" s="104">
        <f>'[5]KZN263'!$G$45</f>
        <v>17642000</v>
      </c>
      <c r="H184" s="104">
        <f>'[30]KZN263'!$I$12</f>
        <v>54932309</v>
      </c>
      <c r="I184" s="83">
        <v>6460.13</v>
      </c>
      <c r="J184" s="82">
        <v>32664.028</v>
      </c>
      <c r="K184" s="82">
        <f t="shared" si="48"/>
        <v>21114.471000000005</v>
      </c>
      <c r="L184" s="82">
        <v>1000</v>
      </c>
      <c r="M184" s="82">
        <v>61238.629</v>
      </c>
      <c r="N184" s="82">
        <f>'[15]KZN263'!$M$13/1000</f>
        <v>5955.634</v>
      </c>
      <c r="O184" s="82">
        <f>'[15]KZN263'!$M$14/1000</f>
        <v>22590.891</v>
      </c>
      <c r="P184" s="82">
        <f t="shared" si="49"/>
        <v>9594.341999999997</v>
      </c>
      <c r="Q184" s="82">
        <f>'[22]KZ263'!$I$39/1000</f>
        <v>11835</v>
      </c>
      <c r="R184" s="82">
        <f>'[15]KZN263'!$M$12/1000</f>
        <v>49975.867</v>
      </c>
      <c r="S184" s="82">
        <v>5853</v>
      </c>
      <c r="T184" s="82">
        <v>25114</v>
      </c>
      <c r="U184" s="82">
        <f t="shared" si="50"/>
        <v>10750</v>
      </c>
      <c r="V184" s="82">
        <v>4610</v>
      </c>
      <c r="W184" s="82">
        <v>46327</v>
      </c>
      <c r="X184" s="88"/>
      <c r="Y184" s="68">
        <f t="shared" si="51"/>
        <v>0.9990902281751892</v>
      </c>
    </row>
    <row r="185" spans="1:25" ht="12.75">
      <c r="A185" s="32" t="s">
        <v>25</v>
      </c>
      <c r="B185" s="33" t="s">
        <v>228</v>
      </c>
      <c r="C185" s="34" t="s">
        <v>655</v>
      </c>
      <c r="D185" s="104">
        <f>'[30]KZN265'!$I$13</f>
        <v>699610</v>
      </c>
      <c r="E185" s="104">
        <f>'[30]KZN265'!$I$14</f>
        <v>108083</v>
      </c>
      <c r="F185" s="104">
        <f t="shared" si="47"/>
        <v>-26714990</v>
      </c>
      <c r="G185" s="104">
        <f>'[5]KZN265'!$G$45</f>
        <v>50769000</v>
      </c>
      <c r="H185" s="104">
        <f>'[30]KZN265'!$I$12</f>
        <v>24861703</v>
      </c>
      <c r="I185" s="83">
        <v>115.069</v>
      </c>
      <c r="J185" s="82">
        <v>54.019</v>
      </c>
      <c r="K185" s="82">
        <f t="shared" si="48"/>
        <v>-272.38199999999995</v>
      </c>
      <c r="L185" s="82">
        <v>750</v>
      </c>
      <c r="M185" s="82">
        <v>646.706</v>
      </c>
      <c r="N185" s="82">
        <f>'[15]KZN265'!$M$13/1000</f>
        <v>47.412</v>
      </c>
      <c r="O185" s="82">
        <f>'[15]KZN265'!$M$14/1000</f>
        <v>0</v>
      </c>
      <c r="P185" s="82">
        <f t="shared" si="49"/>
        <v>2998.213</v>
      </c>
      <c r="Q185" s="82">
        <f>'[22]KZ265'!$I$39/1000</f>
        <v>2221</v>
      </c>
      <c r="R185" s="82">
        <f>'[15]KZN265'!$M$12/1000</f>
        <v>5266.625</v>
      </c>
      <c r="S185" s="82">
        <v>315</v>
      </c>
      <c r="T185" s="82">
        <v>0</v>
      </c>
      <c r="U185" s="82">
        <f t="shared" si="50"/>
        <v>10583</v>
      </c>
      <c r="V185" s="82">
        <v>735</v>
      </c>
      <c r="W185" s="82">
        <v>11633</v>
      </c>
      <c r="X185" s="88"/>
      <c r="Y185" s="68">
        <f t="shared" si="51"/>
        <v>0.9997881631439327</v>
      </c>
    </row>
    <row r="186" spans="1:25" ht="12.75">
      <c r="A186" s="32" t="s">
        <v>25</v>
      </c>
      <c r="B186" s="33" t="s">
        <v>229</v>
      </c>
      <c r="C186" s="34" t="s">
        <v>656</v>
      </c>
      <c r="D186" s="104">
        <f>'[30]KZN266'!$I$13</f>
        <v>28971947</v>
      </c>
      <c r="E186" s="104">
        <f>'[30]KZN266'!$I$14</f>
        <v>7110091</v>
      </c>
      <c r="F186" s="104">
        <f t="shared" si="47"/>
        <v>20665409</v>
      </c>
      <c r="G186" s="104">
        <f>'[5]KZN266'!$G$45</f>
        <v>8287000</v>
      </c>
      <c r="H186" s="104">
        <f>'[30]KZN266'!$I$12</f>
        <v>65034447</v>
      </c>
      <c r="I186" s="83">
        <v>1831.705</v>
      </c>
      <c r="J186" s="82">
        <v>6444.371</v>
      </c>
      <c r="K186" s="82">
        <f t="shared" si="48"/>
        <v>16741.297</v>
      </c>
      <c r="L186" s="82">
        <v>2848</v>
      </c>
      <c r="M186" s="82">
        <v>27865.373</v>
      </c>
      <c r="N186" s="82">
        <f>'[15]KZN266'!$M$13/1000</f>
        <v>4297.973</v>
      </c>
      <c r="O186" s="82">
        <f>'[15]KZN266'!$M$14/1000</f>
        <v>3623.87</v>
      </c>
      <c r="P186" s="82">
        <f t="shared" si="49"/>
        <v>15813.413</v>
      </c>
      <c r="Q186" s="82">
        <f>'[22]KZ266'!$I$39/1000</f>
        <v>1235</v>
      </c>
      <c r="R186" s="82">
        <f>'[15]KZN266'!$M$12/1000</f>
        <v>24970.256</v>
      </c>
      <c r="S186" s="82">
        <v>6327</v>
      </c>
      <c r="T186" s="82">
        <v>5627</v>
      </c>
      <c r="U186" s="82">
        <f t="shared" si="50"/>
        <v>13623</v>
      </c>
      <c r="V186" s="82">
        <v>1235</v>
      </c>
      <c r="W186" s="82">
        <v>26812</v>
      </c>
      <c r="X186" s="88"/>
      <c r="Y186" s="68">
        <f t="shared" si="51"/>
        <v>0.9996160456934462</v>
      </c>
    </row>
    <row r="187" spans="1:25" ht="12.75">
      <c r="A187" s="32" t="s">
        <v>44</v>
      </c>
      <c r="B187" s="33" t="s">
        <v>230</v>
      </c>
      <c r="C187" s="34" t="s">
        <v>231</v>
      </c>
      <c r="D187" s="104">
        <f>'[30]DC26'!$I$13</f>
        <v>0</v>
      </c>
      <c r="E187" s="104">
        <f>'[30]DC26'!$I$14</f>
        <v>2406198</v>
      </c>
      <c r="F187" s="104">
        <f t="shared" si="47"/>
        <v>78824005</v>
      </c>
      <c r="G187" s="104">
        <f>'[5]DC26'!$G$45</f>
        <v>36168000</v>
      </c>
      <c r="H187" s="104">
        <f>'[30]DC26'!$I$12</f>
        <v>117398203</v>
      </c>
      <c r="I187" s="83">
        <v>0</v>
      </c>
      <c r="J187" s="82">
        <v>5228.061</v>
      </c>
      <c r="K187" s="82">
        <f t="shared" si="48"/>
        <v>137529.961</v>
      </c>
      <c r="L187" s="82">
        <v>3288</v>
      </c>
      <c r="M187" s="82">
        <v>146046.022</v>
      </c>
      <c r="N187" s="82">
        <f>'[15]DC26'!$M$13/1000</f>
        <v>0</v>
      </c>
      <c r="O187" s="82">
        <f>'[15]DC26'!$M$14/1000</f>
        <v>4887.388</v>
      </c>
      <c r="P187" s="82">
        <f t="shared" si="49"/>
        <v>73852.574</v>
      </c>
      <c r="Q187" s="82">
        <f>'[22]DC26'!$I$39/1000</f>
        <v>31118</v>
      </c>
      <c r="R187" s="82">
        <f>'[15]DC26'!$M$12/1000</f>
        <v>109857.962</v>
      </c>
      <c r="S187" s="82">
        <v>0</v>
      </c>
      <c r="T187" s="82">
        <v>7600</v>
      </c>
      <c r="U187" s="82">
        <f t="shared" si="50"/>
        <v>91469</v>
      </c>
      <c r="V187" s="82">
        <v>8048</v>
      </c>
      <c r="W187" s="82">
        <v>107117</v>
      </c>
      <c r="X187" s="88"/>
      <c r="Y187" s="68">
        <f t="shared" si="51"/>
        <v>0.9990642279081563</v>
      </c>
    </row>
    <row r="188" spans="1:25" ht="12.75">
      <c r="A188" s="32"/>
      <c r="B188" s="33"/>
      <c r="C188" s="34"/>
      <c r="D188" s="104"/>
      <c r="E188" s="104"/>
      <c r="F188" s="104"/>
      <c r="G188" s="104"/>
      <c r="H188" s="104"/>
      <c r="I188" s="83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8"/>
      <c r="Y188" s="68"/>
    </row>
    <row r="189" spans="1:25" ht="16.5">
      <c r="A189" s="32"/>
      <c r="B189" s="35" t="s">
        <v>546</v>
      </c>
      <c r="C189" s="34"/>
      <c r="D189" s="104"/>
      <c r="E189" s="104"/>
      <c r="F189" s="104"/>
      <c r="G189" s="104"/>
      <c r="H189" s="104"/>
      <c r="I189" s="83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8"/>
      <c r="Y189" s="68"/>
    </row>
    <row r="190" spans="1:25" ht="12.75">
      <c r="A190" s="32" t="s">
        <v>25</v>
      </c>
      <c r="B190" s="33" t="s">
        <v>232</v>
      </c>
      <c r="C190" s="34" t="s">
        <v>657</v>
      </c>
      <c r="D190" s="104">
        <f>'[30]KZN271'!$I$13</f>
        <v>0</v>
      </c>
      <c r="E190" s="104">
        <f>'[30]KZN271'!$I$14</f>
        <v>0</v>
      </c>
      <c r="F190" s="104">
        <f aca="true" t="shared" si="52" ref="F190:F195">H190-SUM(D190:E190,G190)</f>
        <v>20792295</v>
      </c>
      <c r="G190" s="104">
        <f>'[5]KZN271'!$G$45</f>
        <v>2330000</v>
      </c>
      <c r="H190" s="104">
        <f>'[30]KZN271'!$I$12</f>
        <v>23122295</v>
      </c>
      <c r="I190" s="83">
        <v>0</v>
      </c>
      <c r="J190" s="82">
        <v>0</v>
      </c>
      <c r="K190" s="82">
        <f aca="true" t="shared" si="53" ref="K190:K195">M190-(I190+J190+L190)</f>
        <v>14052.699</v>
      </c>
      <c r="L190" s="82">
        <v>750</v>
      </c>
      <c r="M190" s="82">
        <v>14802.699</v>
      </c>
      <c r="N190" s="82">
        <f>'[15]KZN271'!$M$13/1000</f>
        <v>0</v>
      </c>
      <c r="O190" s="82">
        <f>'[15]KZN271'!$M$14/1000</f>
        <v>0</v>
      </c>
      <c r="P190" s="82">
        <f aca="true" t="shared" si="54" ref="P190:P195">R190-SUM(N190:O190,Q190)</f>
        <v>12622.266</v>
      </c>
      <c r="Q190" s="82">
        <f>'[22]KZ271'!$I$39/1000</f>
        <v>985</v>
      </c>
      <c r="R190" s="82">
        <f>'[15]KZN271'!$M$12/1000</f>
        <v>13607.266</v>
      </c>
      <c r="S190" s="82">
        <v>0</v>
      </c>
      <c r="T190" s="82">
        <v>0</v>
      </c>
      <c r="U190" s="82">
        <f aca="true" t="shared" si="55" ref="U190:U195">W190-(S190+T190+V190)</f>
        <v>8964</v>
      </c>
      <c r="V190" s="82">
        <v>735</v>
      </c>
      <c r="W190" s="82">
        <v>9699</v>
      </c>
      <c r="X190" s="88"/>
      <c r="Y190" s="68">
        <f aca="true" t="shared" si="56" ref="Y190:Y195">IF(ISERROR((H190-R190)/H190),0,(H190-R190)/H190)</f>
        <v>0.999411508848927</v>
      </c>
    </row>
    <row r="191" spans="1:25" ht="12.75">
      <c r="A191" s="32" t="s">
        <v>25</v>
      </c>
      <c r="B191" s="33" t="s">
        <v>233</v>
      </c>
      <c r="C191" s="34" t="s">
        <v>658</v>
      </c>
      <c r="D191" s="104">
        <f>'[30]KZN272'!$I$13</f>
        <v>3598277</v>
      </c>
      <c r="E191" s="104">
        <f>'[30]KZN272'!$I$14</f>
        <v>316404</v>
      </c>
      <c r="F191" s="104">
        <f t="shared" si="52"/>
        <v>4696349</v>
      </c>
      <c r="G191" s="104">
        <f>'[5]KZN272'!$G$45</f>
        <v>3108000</v>
      </c>
      <c r="H191" s="104">
        <f>'[30]KZN272'!$I$12</f>
        <v>11719030</v>
      </c>
      <c r="I191" s="83">
        <v>462.974</v>
      </c>
      <c r="J191" s="82">
        <v>159.642</v>
      </c>
      <c r="K191" s="82">
        <f t="shared" si="53"/>
        <v>16732.171000000002</v>
      </c>
      <c r="L191" s="82">
        <v>1000</v>
      </c>
      <c r="M191" s="82">
        <v>18354.787</v>
      </c>
      <c r="N191" s="82">
        <f>'[15]KZN272'!$M$13/1000</f>
        <v>484.061</v>
      </c>
      <c r="O191" s="82">
        <f>'[15]KZN272'!$M$14/1000</f>
        <v>235.258</v>
      </c>
      <c r="P191" s="82">
        <f t="shared" si="54"/>
        <v>15403.291000000001</v>
      </c>
      <c r="Q191" s="82">
        <f>'[22]KZ272'!$I$39/1000</f>
        <v>1235</v>
      </c>
      <c r="R191" s="82">
        <f>'[15]KZN272'!$M$12/1000</f>
        <v>17357.61</v>
      </c>
      <c r="S191" s="82">
        <v>397</v>
      </c>
      <c r="T191" s="82">
        <v>172</v>
      </c>
      <c r="U191" s="82">
        <f t="shared" si="55"/>
        <v>11016</v>
      </c>
      <c r="V191" s="82">
        <v>735</v>
      </c>
      <c r="W191" s="82">
        <v>12320</v>
      </c>
      <c r="X191" s="88"/>
      <c r="Y191" s="68">
        <f t="shared" si="56"/>
        <v>0.998518852669547</v>
      </c>
    </row>
    <row r="192" spans="1:25" ht="12.75">
      <c r="A192" s="32" t="s">
        <v>25</v>
      </c>
      <c r="B192" s="33" t="s">
        <v>234</v>
      </c>
      <c r="C192" s="34" t="s">
        <v>659</v>
      </c>
      <c r="D192" s="104">
        <f>'[30]KZN273'!$I$13</f>
        <v>654867</v>
      </c>
      <c r="E192" s="104">
        <f>'[30]KZN273'!$I$14</f>
        <v>293449</v>
      </c>
      <c r="F192" s="104">
        <f t="shared" si="52"/>
        <v>1044741</v>
      </c>
      <c r="G192" s="104">
        <f>'[5]KZN273'!$G$45</f>
        <v>1735000</v>
      </c>
      <c r="H192" s="104">
        <f>'[30]KZN273'!$I$12</f>
        <v>3728057</v>
      </c>
      <c r="I192" s="83">
        <v>193.363</v>
      </c>
      <c r="J192" s="82">
        <v>0</v>
      </c>
      <c r="K192" s="82">
        <f t="shared" si="53"/>
        <v>4743.351</v>
      </c>
      <c r="L192" s="82">
        <v>1000</v>
      </c>
      <c r="M192" s="82">
        <v>5936.714</v>
      </c>
      <c r="N192" s="82">
        <f>'[15]KZN273'!$M$13/1000</f>
        <v>473.522</v>
      </c>
      <c r="O192" s="82">
        <f>'[15]KZN273'!$M$14/1000</f>
        <v>0</v>
      </c>
      <c r="P192" s="82">
        <f t="shared" si="54"/>
        <v>9378.525000000001</v>
      </c>
      <c r="Q192" s="82">
        <f>'[22]KZ273'!$I$39/1000</f>
        <v>1235</v>
      </c>
      <c r="R192" s="82">
        <f>'[15]KZN273'!$M$12/1000</f>
        <v>11087.047</v>
      </c>
      <c r="S192" s="82">
        <v>136</v>
      </c>
      <c r="T192" s="82">
        <v>0</v>
      </c>
      <c r="U192" s="82">
        <f t="shared" si="55"/>
        <v>5767</v>
      </c>
      <c r="V192" s="82">
        <v>1235</v>
      </c>
      <c r="W192" s="82">
        <v>7138</v>
      </c>
      <c r="X192" s="88"/>
      <c r="Y192" s="68">
        <f t="shared" si="56"/>
        <v>0.9970260521767774</v>
      </c>
    </row>
    <row r="193" spans="1:25" ht="12.75">
      <c r="A193" s="32" t="s">
        <v>25</v>
      </c>
      <c r="B193" s="33" t="s">
        <v>235</v>
      </c>
      <c r="C193" s="34" t="s">
        <v>660</v>
      </c>
      <c r="D193" s="104">
        <f>'[30]KZN274'!$I$13</f>
        <v>401531</v>
      </c>
      <c r="E193" s="104">
        <f>'[30]KZN274'!$I$14</f>
        <v>697095</v>
      </c>
      <c r="F193" s="104">
        <f t="shared" si="52"/>
        <v>19827954</v>
      </c>
      <c r="G193" s="104">
        <f>'[5]KZN274'!$G$45</f>
        <v>2820000</v>
      </c>
      <c r="H193" s="104">
        <f>'[30]KZN274'!$I$12</f>
        <v>23746580</v>
      </c>
      <c r="I193" s="83">
        <v>18.664</v>
      </c>
      <c r="J193" s="82">
        <v>0</v>
      </c>
      <c r="K193" s="82">
        <f t="shared" si="53"/>
        <v>17528.178</v>
      </c>
      <c r="L193" s="82">
        <v>1735</v>
      </c>
      <c r="M193" s="82">
        <v>19281.842</v>
      </c>
      <c r="N193" s="82">
        <f>'[15]KZN274'!$M$13/1000</f>
        <v>121.865</v>
      </c>
      <c r="O193" s="82">
        <f>'[15]KZN274'!$M$14/1000</f>
        <v>13.636</v>
      </c>
      <c r="P193" s="82">
        <f t="shared" si="54"/>
        <v>11493.684</v>
      </c>
      <c r="Q193" s="82">
        <f>'[22]KZ274'!$I$39/1000</f>
        <v>1235</v>
      </c>
      <c r="R193" s="82">
        <f>'[15]KZN274'!$M$12/1000</f>
        <v>12864.185</v>
      </c>
      <c r="S193" s="82">
        <v>29</v>
      </c>
      <c r="T193" s="82">
        <v>0</v>
      </c>
      <c r="U193" s="82">
        <f t="shared" si="55"/>
        <v>10596</v>
      </c>
      <c r="V193" s="82">
        <v>1235</v>
      </c>
      <c r="W193" s="82">
        <v>11860</v>
      </c>
      <c r="X193" s="88"/>
      <c r="Y193" s="68">
        <f t="shared" si="56"/>
        <v>0.9994582720964451</v>
      </c>
    </row>
    <row r="194" spans="1:25" ht="12.75">
      <c r="A194" s="32" t="s">
        <v>25</v>
      </c>
      <c r="B194" s="33" t="s">
        <v>236</v>
      </c>
      <c r="C194" s="34" t="s">
        <v>661</v>
      </c>
      <c r="D194" s="104">
        <f>'[30]KZN275'!$I$13</f>
        <v>4445251</v>
      </c>
      <c r="E194" s="104">
        <f>'[30]KZN275'!$I$14</f>
        <v>951648</v>
      </c>
      <c r="F194" s="104">
        <f t="shared" si="52"/>
        <v>1154064</v>
      </c>
      <c r="G194" s="104">
        <f>'[5]KZN275'!$G$45</f>
        <v>4107000</v>
      </c>
      <c r="H194" s="104">
        <f>'[30]KZN275'!$I$12</f>
        <v>10657963</v>
      </c>
      <c r="I194" s="83">
        <v>1651.322</v>
      </c>
      <c r="J194" s="82">
        <v>547.347</v>
      </c>
      <c r="K194" s="82">
        <f t="shared" si="53"/>
        <v>1764.732</v>
      </c>
      <c r="L194" s="82">
        <v>3485</v>
      </c>
      <c r="M194" s="82">
        <v>7448.401</v>
      </c>
      <c r="N194" s="82">
        <f>'[15]KZN275'!$M$13/1000</f>
        <v>2751.874</v>
      </c>
      <c r="O194" s="82">
        <f>'[15]KZN275'!$M$14/1000</f>
        <v>674.44</v>
      </c>
      <c r="P194" s="82">
        <f t="shared" si="54"/>
        <v>1547.9219999999996</v>
      </c>
      <c r="Q194" s="82">
        <f>'[22]KZ275'!$I$39/1000</f>
        <v>1985</v>
      </c>
      <c r="R194" s="82">
        <f>'[15]KZN275'!$M$12/1000</f>
        <v>6959.236</v>
      </c>
      <c r="S194" s="82">
        <v>4224</v>
      </c>
      <c r="T194" s="82">
        <v>981</v>
      </c>
      <c r="U194" s="82">
        <f t="shared" si="55"/>
        <v>4042</v>
      </c>
      <c r="V194" s="82">
        <v>1985</v>
      </c>
      <c r="W194" s="82">
        <v>11232</v>
      </c>
      <c r="X194" s="88"/>
      <c r="Y194" s="68">
        <f t="shared" si="56"/>
        <v>0.9993470388290896</v>
      </c>
    </row>
    <row r="195" spans="1:25" ht="12.75">
      <c r="A195" s="37" t="s">
        <v>44</v>
      </c>
      <c r="B195" s="138" t="s">
        <v>237</v>
      </c>
      <c r="C195" s="57" t="s">
        <v>238</v>
      </c>
      <c r="D195" s="105">
        <f>'[30]DC27'!$I$13</f>
        <v>223335</v>
      </c>
      <c r="E195" s="105">
        <f>'[30]DC27'!$I$14</f>
        <v>8129843</v>
      </c>
      <c r="F195" s="105">
        <f t="shared" si="52"/>
        <v>22748366</v>
      </c>
      <c r="G195" s="105">
        <f>'[5]DC27'!$G$45</f>
        <v>27259000</v>
      </c>
      <c r="H195" s="105">
        <f>'[30]DC27'!$I$12</f>
        <v>58360544</v>
      </c>
      <c r="I195" s="84">
        <v>0</v>
      </c>
      <c r="J195" s="85">
        <v>0</v>
      </c>
      <c r="K195" s="85">
        <f t="shared" si="53"/>
        <v>-1543</v>
      </c>
      <c r="L195" s="85">
        <v>1543</v>
      </c>
      <c r="M195" s="85">
        <v>0</v>
      </c>
      <c r="N195" s="85">
        <f>'[15]DC27'!$M$13/1000</f>
        <v>0</v>
      </c>
      <c r="O195" s="85">
        <f>'[15]DC27'!$M$14/1000</f>
        <v>10626.247</v>
      </c>
      <c r="P195" s="85">
        <f t="shared" si="54"/>
        <v>16343.662</v>
      </c>
      <c r="Q195" s="85">
        <f>'[22]DC27'!$I$39/1000</f>
        <v>17080</v>
      </c>
      <c r="R195" s="85">
        <f>'[15]DC27'!$M$12/1000</f>
        <v>44049.909</v>
      </c>
      <c r="S195" s="82">
        <v>0</v>
      </c>
      <c r="T195" s="82">
        <v>4565</v>
      </c>
      <c r="U195" s="82">
        <f t="shared" si="55"/>
        <v>31606</v>
      </c>
      <c r="V195" s="82">
        <v>2304</v>
      </c>
      <c r="W195" s="82">
        <v>38475</v>
      </c>
      <c r="X195" s="88"/>
      <c r="Y195" s="68">
        <f t="shared" si="56"/>
        <v>0.9992452107883024</v>
      </c>
    </row>
    <row r="196" spans="1:25" ht="12.75">
      <c r="A196" s="32"/>
      <c r="B196" s="33"/>
      <c r="C196" s="34"/>
      <c r="D196" s="104"/>
      <c r="E196" s="104"/>
      <c r="F196" s="104"/>
      <c r="G196" s="104"/>
      <c r="H196" s="104"/>
      <c r="I196" s="83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8"/>
      <c r="Y196" s="68"/>
    </row>
    <row r="197" spans="1:25" ht="16.5">
      <c r="A197" s="32"/>
      <c r="B197" s="35" t="s">
        <v>547</v>
      </c>
      <c r="C197" s="34"/>
      <c r="D197" s="104"/>
      <c r="E197" s="104"/>
      <c r="F197" s="104"/>
      <c r="G197" s="104"/>
      <c r="H197" s="104"/>
      <c r="I197" s="83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8"/>
      <c r="Y197" s="68"/>
    </row>
    <row r="198" spans="1:25" ht="12.75">
      <c r="A198" s="32" t="s">
        <v>25</v>
      </c>
      <c r="B198" s="33" t="s">
        <v>677</v>
      </c>
      <c r="C198" s="34" t="s">
        <v>662</v>
      </c>
      <c r="D198" s="104">
        <f>'[30]KZN281'!$I$13</f>
        <v>1123521</v>
      </c>
      <c r="E198" s="104">
        <f>'[30]KZN281'!$I$14</f>
        <v>65298</v>
      </c>
      <c r="F198" s="104">
        <f aca="true" t="shared" si="57" ref="F198:F204">H198-SUM(D198:E198,G198)</f>
        <v>-13848619</v>
      </c>
      <c r="G198" s="104">
        <f>'[5]KZN281'!$G$45</f>
        <v>36248000</v>
      </c>
      <c r="H198" s="104">
        <f>'[30]KZN281'!$I$12</f>
        <v>23588200</v>
      </c>
      <c r="I198" s="83">
        <v>0</v>
      </c>
      <c r="J198" s="82">
        <v>0</v>
      </c>
      <c r="K198" s="82">
        <f aca="true" t="shared" si="58" ref="K198:K204">M198-(I198+J198+L198)</f>
        <v>-1485</v>
      </c>
      <c r="L198" s="82">
        <v>1485</v>
      </c>
      <c r="M198" s="82">
        <v>0</v>
      </c>
      <c r="N198" s="82">
        <f>'[15]KZN281'!$M$13/1000</f>
        <v>0</v>
      </c>
      <c r="O198" s="82">
        <f>'[15]KZN281'!$M$14/1000</f>
        <v>0</v>
      </c>
      <c r="P198" s="82">
        <f aca="true" t="shared" si="59" ref="P198:P204">R198-SUM(N198:O198,Q198)</f>
        <v>-1235</v>
      </c>
      <c r="Q198" s="82">
        <f>'[22]KZ281'!$I$39/1000</f>
        <v>1235</v>
      </c>
      <c r="R198" s="82">
        <f>'[15]KZN281'!$M$12/1000</f>
        <v>0</v>
      </c>
      <c r="S198" s="82">
        <v>596</v>
      </c>
      <c r="T198" s="82">
        <v>31</v>
      </c>
      <c r="U198" s="82">
        <f aca="true" t="shared" si="60" ref="U198:U204">W198-(S198+T198+V198)</f>
        <v>7812</v>
      </c>
      <c r="V198" s="82">
        <v>735</v>
      </c>
      <c r="W198" s="82">
        <v>9174</v>
      </c>
      <c r="X198" s="88"/>
      <c r="Y198" s="68">
        <f aca="true" t="shared" si="61" ref="Y198:Y204">IF(ISERROR((H198-R198)/H198),0,(H198-R198)/H198)</f>
        <v>1</v>
      </c>
    </row>
    <row r="199" spans="1:25" ht="12.75">
      <c r="A199" s="32" t="s">
        <v>25</v>
      </c>
      <c r="B199" s="33" t="s">
        <v>239</v>
      </c>
      <c r="C199" s="34" t="s">
        <v>663</v>
      </c>
      <c r="D199" s="104">
        <f>'[30]KZN282'!$I$13</f>
        <v>22152052</v>
      </c>
      <c r="E199" s="104">
        <f>'[30]KZN282'!$I$14</f>
        <v>199019400</v>
      </c>
      <c r="F199" s="104">
        <f t="shared" si="57"/>
        <v>57041920</v>
      </c>
      <c r="G199" s="104">
        <f>'[5]KZN282'!$G$45</f>
        <v>5100000</v>
      </c>
      <c r="H199" s="104">
        <f>'[30]KZN282'!$I$12</f>
        <v>283313372</v>
      </c>
      <c r="I199" s="83">
        <v>55592.796</v>
      </c>
      <c r="J199" s="82">
        <v>223302.064</v>
      </c>
      <c r="K199" s="82">
        <f t="shared" si="58"/>
        <v>53012.87400000001</v>
      </c>
      <c r="L199" s="82">
        <v>1150</v>
      </c>
      <c r="M199" s="82">
        <v>333057.734</v>
      </c>
      <c r="N199" s="82">
        <f>'[15]KZN282'!$M$13/1000</f>
        <v>31601.479</v>
      </c>
      <c r="O199" s="82">
        <f>'[15]KZN282'!$M$14/1000</f>
        <v>156106.561</v>
      </c>
      <c r="P199" s="82">
        <f t="shared" si="59"/>
        <v>66367.50900000002</v>
      </c>
      <c r="Q199" s="82">
        <f>'[22]KZ282'!$I$39/1000</f>
        <v>2100</v>
      </c>
      <c r="R199" s="82">
        <f>'[15]KZN282'!$M$12/1000</f>
        <v>256175.549</v>
      </c>
      <c r="S199" s="82">
        <v>41662</v>
      </c>
      <c r="T199" s="82">
        <v>180858</v>
      </c>
      <c r="U199" s="82">
        <f t="shared" si="60"/>
        <v>65446</v>
      </c>
      <c r="V199" s="82">
        <v>400</v>
      </c>
      <c r="W199" s="82">
        <v>288366</v>
      </c>
      <c r="X199" s="88"/>
      <c r="Y199" s="68">
        <f t="shared" si="61"/>
        <v>0.9990957873001489</v>
      </c>
    </row>
    <row r="200" spans="1:25" ht="12.75">
      <c r="A200" s="32" t="s">
        <v>25</v>
      </c>
      <c r="B200" s="33" t="s">
        <v>240</v>
      </c>
      <c r="C200" s="34" t="s">
        <v>664</v>
      </c>
      <c r="D200" s="104">
        <f>'[30]KZN283'!$I$13</f>
        <v>18373</v>
      </c>
      <c r="E200" s="104">
        <f>'[30]KZN283'!$I$14</f>
        <v>0</v>
      </c>
      <c r="F200" s="104">
        <f t="shared" si="57"/>
        <v>-14400824</v>
      </c>
      <c r="G200" s="104">
        <f>'[5]KZN283'!$G$45</f>
        <v>20068000</v>
      </c>
      <c r="H200" s="104">
        <f>'[30]KZN283'!$I$12</f>
        <v>5685549</v>
      </c>
      <c r="I200" s="83">
        <v>98.803</v>
      </c>
      <c r="J200" s="82">
        <v>0</v>
      </c>
      <c r="K200" s="82">
        <f t="shared" si="58"/>
        <v>2023.1110000000008</v>
      </c>
      <c r="L200" s="82">
        <v>15385</v>
      </c>
      <c r="M200" s="82">
        <v>17506.914</v>
      </c>
      <c r="N200" s="82">
        <f>'[15]KZN283'!$M$13/1000</f>
        <v>126.332</v>
      </c>
      <c r="O200" s="82">
        <f>'[15]KZN283'!$M$14/1000</f>
        <v>0</v>
      </c>
      <c r="P200" s="82">
        <f t="shared" si="59"/>
        <v>5326.4490000000005</v>
      </c>
      <c r="Q200" s="82">
        <f>'[22]KZ283'!$I$39/1000</f>
        <v>1235</v>
      </c>
      <c r="R200" s="82">
        <f>'[15]KZN283'!$M$12/1000</f>
        <v>6687.781</v>
      </c>
      <c r="S200" s="82">
        <v>25</v>
      </c>
      <c r="T200" s="82">
        <v>0</v>
      </c>
      <c r="U200" s="82">
        <f t="shared" si="60"/>
        <v>4665</v>
      </c>
      <c r="V200" s="82">
        <v>735</v>
      </c>
      <c r="W200" s="82">
        <v>5425</v>
      </c>
      <c r="X200" s="88"/>
      <c r="Y200" s="68">
        <f t="shared" si="61"/>
        <v>0.998823722915764</v>
      </c>
    </row>
    <row r="201" spans="1:25" ht="12.75">
      <c r="A201" s="32" t="s">
        <v>25</v>
      </c>
      <c r="B201" s="33" t="s">
        <v>241</v>
      </c>
      <c r="C201" s="34" t="s">
        <v>665</v>
      </c>
      <c r="D201" s="104">
        <f>'[30]KZN284'!$I$13</f>
        <v>6684500</v>
      </c>
      <c r="E201" s="104">
        <f>'[30]KZN284'!$I$14</f>
        <v>9181030</v>
      </c>
      <c r="F201" s="104">
        <f t="shared" si="57"/>
        <v>3757466</v>
      </c>
      <c r="G201" s="104">
        <f>'[5]KZN284'!$G$45</f>
        <v>14469000</v>
      </c>
      <c r="H201" s="104">
        <f>'[30]KZN284'!$I$12</f>
        <v>34091996</v>
      </c>
      <c r="I201" s="83">
        <v>11942.061</v>
      </c>
      <c r="J201" s="82">
        <v>9947.68</v>
      </c>
      <c r="K201" s="82">
        <f t="shared" si="58"/>
        <v>15791.5</v>
      </c>
      <c r="L201" s="82">
        <v>1735</v>
      </c>
      <c r="M201" s="82">
        <v>39416.241</v>
      </c>
      <c r="N201" s="82">
        <f>'[15]KZN284'!$M$13/1000</f>
        <v>5420.186</v>
      </c>
      <c r="O201" s="82">
        <f>'[15]KZN284'!$M$14/1000</f>
        <v>7847.595</v>
      </c>
      <c r="P201" s="82">
        <f t="shared" si="59"/>
        <v>19914.816000000003</v>
      </c>
      <c r="Q201" s="82">
        <f>'[22]KZ284'!$I$39/1000</f>
        <v>1235</v>
      </c>
      <c r="R201" s="82">
        <f>'[15]KZN284'!$M$12/1000</f>
        <v>34417.597</v>
      </c>
      <c r="S201" s="82">
        <v>5956</v>
      </c>
      <c r="T201" s="82">
        <v>7218</v>
      </c>
      <c r="U201" s="82">
        <f t="shared" si="60"/>
        <v>15174</v>
      </c>
      <c r="V201" s="82">
        <v>735</v>
      </c>
      <c r="W201" s="82">
        <v>29083</v>
      </c>
      <c r="X201" s="88"/>
      <c r="Y201" s="68">
        <f t="shared" si="61"/>
        <v>0.9989904493418337</v>
      </c>
    </row>
    <row r="202" spans="1:25" ht="12.75">
      <c r="A202" s="32" t="s">
        <v>25</v>
      </c>
      <c r="B202" s="33" t="s">
        <v>242</v>
      </c>
      <c r="C202" s="34" t="s">
        <v>666</v>
      </c>
      <c r="D202" s="104">
        <f>'[30]KZN285'!$I$13</f>
        <v>893514</v>
      </c>
      <c r="E202" s="104">
        <f>'[30]KZN285'!$I$14</f>
        <v>2515564</v>
      </c>
      <c r="F202" s="104">
        <f t="shared" si="57"/>
        <v>-45172201</v>
      </c>
      <c r="G202" s="104">
        <f>'[5]KZN285'!$G$45</f>
        <v>55717000</v>
      </c>
      <c r="H202" s="104">
        <f>'[30]KZN285'!$I$12</f>
        <v>13953877</v>
      </c>
      <c r="I202" s="83">
        <v>1761.68</v>
      </c>
      <c r="J202" s="82">
        <v>2816.05</v>
      </c>
      <c r="K202" s="82">
        <f t="shared" si="58"/>
        <v>14162.925</v>
      </c>
      <c r="L202" s="82">
        <v>1485</v>
      </c>
      <c r="M202" s="82">
        <v>20225.655</v>
      </c>
      <c r="N202" s="82">
        <f>'[15]KZN285'!$M$13/1000</f>
        <v>939.869</v>
      </c>
      <c r="O202" s="82">
        <f>'[15]KZN285'!$M$14/1000</f>
        <v>2299.414</v>
      </c>
      <c r="P202" s="82">
        <f t="shared" si="59"/>
        <v>7561.642999999999</v>
      </c>
      <c r="Q202" s="82">
        <f>'[22]KZ285'!$I$39/1000</f>
        <v>1235</v>
      </c>
      <c r="R202" s="82">
        <f>'[15]KZN285'!$M$12/1000</f>
        <v>12035.926</v>
      </c>
      <c r="S202" s="82">
        <v>1190</v>
      </c>
      <c r="T202" s="82">
        <v>1948</v>
      </c>
      <c r="U202" s="82">
        <f t="shared" si="60"/>
        <v>9917</v>
      </c>
      <c r="V202" s="82">
        <v>1235</v>
      </c>
      <c r="W202" s="82">
        <v>14290</v>
      </c>
      <c r="X202" s="88"/>
      <c r="Y202" s="68">
        <f t="shared" si="61"/>
        <v>0.9991374493268071</v>
      </c>
    </row>
    <row r="203" spans="1:25" ht="12.75">
      <c r="A203" s="32" t="s">
        <v>25</v>
      </c>
      <c r="B203" s="33" t="s">
        <v>243</v>
      </c>
      <c r="C203" s="34" t="s">
        <v>667</v>
      </c>
      <c r="D203" s="104">
        <f>'[30]KZN286'!$I$13</f>
        <v>25190</v>
      </c>
      <c r="E203" s="104">
        <f>'[30]KZN286'!$I$14</f>
        <v>4240</v>
      </c>
      <c r="F203" s="104">
        <f t="shared" si="57"/>
        <v>23001312</v>
      </c>
      <c r="G203" s="104">
        <f>'[5]KZN286'!$G$45</f>
        <v>5243000</v>
      </c>
      <c r="H203" s="104">
        <f>'[30]KZN286'!$I$12</f>
        <v>28273742</v>
      </c>
      <c r="I203" s="83">
        <v>78.147</v>
      </c>
      <c r="J203" s="82">
        <v>2.818</v>
      </c>
      <c r="K203" s="82">
        <f t="shared" si="58"/>
        <v>12349.418</v>
      </c>
      <c r="L203" s="82">
        <v>2235</v>
      </c>
      <c r="M203" s="82">
        <v>14665.383</v>
      </c>
      <c r="N203" s="82">
        <f>'[15]KZN286'!$M$13/1000</f>
        <v>27.127</v>
      </c>
      <c r="O203" s="82">
        <f>'[15]KZN286'!$M$14/1000</f>
        <v>0</v>
      </c>
      <c r="P203" s="82">
        <f t="shared" si="59"/>
        <v>12394.145999999999</v>
      </c>
      <c r="Q203" s="82">
        <f>'[22]KZ286'!$I$39/1000</f>
        <v>1235</v>
      </c>
      <c r="R203" s="82">
        <f>'[15]KZN286'!$M$12/1000</f>
        <v>13656.273</v>
      </c>
      <c r="S203" s="82">
        <v>0</v>
      </c>
      <c r="T203" s="82">
        <v>0</v>
      </c>
      <c r="U203" s="82">
        <f t="shared" si="60"/>
        <v>-1235</v>
      </c>
      <c r="V203" s="82">
        <v>1235</v>
      </c>
      <c r="W203" s="82">
        <v>0</v>
      </c>
      <c r="X203" s="88"/>
      <c r="Y203" s="68">
        <f t="shared" si="61"/>
        <v>0.999516998033016</v>
      </c>
    </row>
    <row r="204" spans="1:25" ht="12.75">
      <c r="A204" s="32" t="s">
        <v>44</v>
      </c>
      <c r="B204" s="33" t="s">
        <v>244</v>
      </c>
      <c r="C204" s="34" t="s">
        <v>245</v>
      </c>
      <c r="D204" s="104">
        <f>'[30]DC28'!$I$13</f>
        <v>0</v>
      </c>
      <c r="E204" s="104">
        <f>'[30]DC28'!$I$14</f>
        <v>7406252</v>
      </c>
      <c r="F204" s="104">
        <f t="shared" si="57"/>
        <v>89137755</v>
      </c>
      <c r="G204" s="104">
        <f>'[5]DC28'!$G$45</f>
        <v>3664000</v>
      </c>
      <c r="H204" s="104">
        <f>'[30]DC28'!$I$12</f>
        <v>100208007</v>
      </c>
      <c r="I204" s="83">
        <v>0</v>
      </c>
      <c r="J204" s="82">
        <v>9461.725</v>
      </c>
      <c r="K204" s="82">
        <f t="shared" si="58"/>
        <v>147470.658</v>
      </c>
      <c r="L204" s="82">
        <v>1549</v>
      </c>
      <c r="M204" s="82">
        <v>158481.383</v>
      </c>
      <c r="N204" s="82">
        <f>'[15]DC28'!$M$13/1000</f>
        <v>0</v>
      </c>
      <c r="O204" s="82">
        <f>'[15]DC28'!$M$14/1000</f>
        <v>6457.639</v>
      </c>
      <c r="P204" s="82">
        <f t="shared" si="59"/>
        <v>71055.69699999999</v>
      </c>
      <c r="Q204" s="82">
        <f>'[22]DC28'!$I$39/1000</f>
        <v>33230</v>
      </c>
      <c r="R204" s="82">
        <f>'[15]DC28'!$M$12/1000</f>
        <v>110743.336</v>
      </c>
      <c r="S204" s="82">
        <v>0</v>
      </c>
      <c r="T204" s="82">
        <v>8253</v>
      </c>
      <c r="U204" s="82">
        <f t="shared" si="60"/>
        <v>75463</v>
      </c>
      <c r="V204" s="82">
        <v>16481</v>
      </c>
      <c r="W204" s="82">
        <v>100197</v>
      </c>
      <c r="X204" s="88"/>
      <c r="Y204" s="68">
        <f t="shared" si="61"/>
        <v>0.998894865397333</v>
      </c>
    </row>
    <row r="205" spans="1:25" ht="12.75">
      <c r="A205" s="32"/>
      <c r="B205" s="33"/>
      <c r="C205" s="34"/>
      <c r="D205" s="104"/>
      <c r="E205" s="104"/>
      <c r="F205" s="104"/>
      <c r="G205" s="104"/>
      <c r="H205" s="104"/>
      <c r="I205" s="83"/>
      <c r="J205" s="82"/>
      <c r="K205" s="82"/>
      <c r="L205" s="82"/>
      <c r="M205" s="82"/>
      <c r="N205" s="82"/>
      <c r="O205" s="82"/>
      <c r="P205" s="82"/>
      <c r="Q205" s="82"/>
      <c r="R205" s="82"/>
      <c r="S205" s="85"/>
      <c r="T205" s="85"/>
      <c r="U205" s="85"/>
      <c r="V205" s="85"/>
      <c r="W205" s="85"/>
      <c r="X205" s="92"/>
      <c r="Y205" s="69"/>
    </row>
    <row r="206" spans="1:25" ht="16.5">
      <c r="A206" s="32"/>
      <c r="B206" s="35" t="s">
        <v>548</v>
      </c>
      <c r="C206" s="34"/>
      <c r="D206" s="104"/>
      <c r="E206" s="104"/>
      <c r="F206" s="104"/>
      <c r="G206" s="104"/>
      <c r="H206" s="104"/>
      <c r="I206" s="83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8"/>
      <c r="Y206" s="68"/>
    </row>
    <row r="207" spans="1:25" ht="12.75">
      <c r="A207" s="32" t="s">
        <v>25</v>
      </c>
      <c r="B207" s="33" t="s">
        <v>246</v>
      </c>
      <c r="C207" s="34" t="s">
        <v>668</v>
      </c>
      <c r="D207" s="104">
        <f>'[30]KZN291'!$I$13</f>
        <v>6779851</v>
      </c>
      <c r="E207" s="104">
        <f>'[30]KZN291'!$I$14</f>
        <v>3236869</v>
      </c>
      <c r="F207" s="104">
        <f>H207-SUM(D207:E207,G207)</f>
        <v>-4945741</v>
      </c>
      <c r="G207" s="104">
        <f>'[5]KZN291'!$G$45</f>
        <v>16190000</v>
      </c>
      <c r="H207" s="104">
        <f>'[30]KZN291'!$I$12</f>
        <v>21260979</v>
      </c>
      <c r="I207" s="83">
        <v>4416.335</v>
      </c>
      <c r="J207" s="82">
        <v>3058.797</v>
      </c>
      <c r="K207" s="82">
        <f>M207-(I207+J207+L207)</f>
        <v>17093.746</v>
      </c>
      <c r="L207" s="82">
        <v>1250</v>
      </c>
      <c r="M207" s="82">
        <v>25818.878</v>
      </c>
      <c r="N207" s="82">
        <f>'[15]KZN291'!$M$13/1000</f>
        <v>4583.874</v>
      </c>
      <c r="O207" s="82">
        <f>'[15]KZN291'!$M$14/1000</f>
        <v>1249.395</v>
      </c>
      <c r="P207" s="82">
        <f>R207-SUM(N207:O207,Q207)</f>
        <v>13853.061999999998</v>
      </c>
      <c r="Q207" s="82">
        <f>'[22]KZ291'!$I$39/1000</f>
        <v>945</v>
      </c>
      <c r="R207" s="82">
        <f>'[15]KZN291'!$M$12/1000</f>
        <v>20631.331</v>
      </c>
      <c r="S207" s="82">
        <v>198</v>
      </c>
      <c r="T207" s="82">
        <v>3722</v>
      </c>
      <c r="U207" s="82">
        <f>W207-(S207+T207+V207)</f>
        <v>20899</v>
      </c>
      <c r="V207" s="82">
        <v>445</v>
      </c>
      <c r="W207" s="82">
        <v>25264</v>
      </c>
      <c r="X207" s="88"/>
      <c r="Y207" s="68">
        <f>IF(ISERROR((H207-R207)/H207),0,(H207-R207)/H207)</f>
        <v>0.9990296151931668</v>
      </c>
    </row>
    <row r="208" spans="1:25" ht="12.75">
      <c r="A208" s="32" t="s">
        <v>25</v>
      </c>
      <c r="B208" s="33" t="s">
        <v>247</v>
      </c>
      <c r="C208" s="34" t="s">
        <v>669</v>
      </c>
      <c r="D208" s="104">
        <f>'[30]KZN292'!$I$13</f>
        <v>97930750</v>
      </c>
      <c r="E208" s="104">
        <f>'[30]KZN292'!$I$14</f>
        <v>75691176</v>
      </c>
      <c r="F208" s="104">
        <f>H208-SUM(D208:E208,G208)</f>
        <v>28060665</v>
      </c>
      <c r="G208" s="104">
        <f>'[5]KZN292'!$G$45</f>
        <v>5485000</v>
      </c>
      <c r="H208" s="104">
        <f>'[30]KZN292'!$I$12</f>
        <v>207167591</v>
      </c>
      <c r="I208" s="83">
        <v>87234.329</v>
      </c>
      <c r="J208" s="82">
        <v>62457.989</v>
      </c>
      <c r="K208" s="82">
        <f>M208-(I208+J208+L208)</f>
        <v>24187.434999999998</v>
      </c>
      <c r="L208" s="82">
        <v>1485</v>
      </c>
      <c r="M208" s="82">
        <v>175364.753</v>
      </c>
      <c r="N208" s="82">
        <f>'[15]KZN292'!$M$13/1000</f>
        <v>91930.128</v>
      </c>
      <c r="O208" s="82">
        <f>'[15]KZN292'!$M$14/1000</f>
        <v>56079.683</v>
      </c>
      <c r="P208" s="82">
        <f>R208-SUM(N208:O208,Q208)</f>
        <v>24890.698000000004</v>
      </c>
      <c r="Q208" s="82">
        <f>'[22]KZ292'!$I$39/1000</f>
        <v>5400</v>
      </c>
      <c r="R208" s="82">
        <f>'[15]KZN292'!$M$12/1000</f>
        <v>178300.509</v>
      </c>
      <c r="S208" s="82">
        <v>76377</v>
      </c>
      <c r="T208" s="82">
        <v>51970</v>
      </c>
      <c r="U208" s="82">
        <f>W208-(S208+T208+V208)</f>
        <v>26166</v>
      </c>
      <c r="V208" s="82">
        <v>3000</v>
      </c>
      <c r="W208" s="82">
        <v>157513</v>
      </c>
      <c r="X208" s="88"/>
      <c r="Y208" s="68">
        <f>IF(ISERROR((H208-R208)/H208),0,(H208-R208)/H208)</f>
        <v>0.9991393416888262</v>
      </c>
    </row>
    <row r="209" spans="1:25" ht="12.75">
      <c r="A209" s="32" t="s">
        <v>25</v>
      </c>
      <c r="B209" s="33" t="s">
        <v>248</v>
      </c>
      <c r="C209" s="34" t="s">
        <v>670</v>
      </c>
      <c r="D209" s="104">
        <f>'[30]KZN293'!$I$13</f>
        <v>3998858</v>
      </c>
      <c r="E209" s="104">
        <f>'[30]KZN293'!$I$14</f>
        <v>0</v>
      </c>
      <c r="F209" s="104">
        <f>H209-SUM(D209:E209,G209)</f>
        <v>10418667</v>
      </c>
      <c r="G209" s="104">
        <f>'[5]KZN293'!$G$45</f>
        <v>3129000</v>
      </c>
      <c r="H209" s="104">
        <f>'[30]KZN293'!$I$12</f>
        <v>17546525</v>
      </c>
      <c r="I209" s="83">
        <v>61.853</v>
      </c>
      <c r="J209" s="82">
        <v>0</v>
      </c>
      <c r="K209" s="82">
        <f>M209-(I209+J209+L209)</f>
        <v>24086.035</v>
      </c>
      <c r="L209" s="82">
        <v>1735</v>
      </c>
      <c r="M209" s="82">
        <v>25882.888</v>
      </c>
      <c r="N209" s="82">
        <f>'[15]KZN293'!$M$13/1000</f>
        <v>0</v>
      </c>
      <c r="O209" s="82">
        <f>'[15]KZN293'!$M$14/1000</f>
        <v>0</v>
      </c>
      <c r="P209" s="82">
        <f>R209-SUM(N209:O209,Q209)</f>
        <v>15680.14</v>
      </c>
      <c r="Q209" s="82">
        <f>'[22]KZ293'!$I$39/1000</f>
        <v>2676</v>
      </c>
      <c r="R209" s="82">
        <f>'[15]KZN293'!$M$12/1000</f>
        <v>18356.14</v>
      </c>
      <c r="S209" s="82">
        <v>0</v>
      </c>
      <c r="T209" s="82">
        <v>0</v>
      </c>
      <c r="U209" s="82">
        <f>W209-(S209+T209+V209)</f>
        <v>13005</v>
      </c>
      <c r="V209" s="82">
        <v>1589</v>
      </c>
      <c r="W209" s="82">
        <v>14594</v>
      </c>
      <c r="X209" s="88"/>
      <c r="Y209" s="68">
        <f>IF(ISERROR((H209-R209)/H209),0,(H209-R209)/H209)</f>
        <v>0.9989538589549782</v>
      </c>
    </row>
    <row r="210" spans="1:25" ht="12.75">
      <c r="A210" s="32" t="s">
        <v>25</v>
      </c>
      <c r="B210" s="33" t="s">
        <v>249</v>
      </c>
      <c r="C210" s="34" t="s">
        <v>671</v>
      </c>
      <c r="D210" s="104">
        <f>'[30]KZN294'!$I$13</f>
        <v>495739</v>
      </c>
      <c r="E210" s="104">
        <f>'[30]KZN294'!$I$14</f>
        <v>0</v>
      </c>
      <c r="F210" s="104">
        <f>H210-SUM(D210:E210,G210)</f>
        <v>6656376</v>
      </c>
      <c r="G210" s="104">
        <f>'[5]KZN294'!$G$45</f>
        <v>3373000</v>
      </c>
      <c r="H210" s="104">
        <f>'[30]KZN294'!$I$12</f>
        <v>10525115</v>
      </c>
      <c r="I210" s="83">
        <v>0</v>
      </c>
      <c r="J210" s="82">
        <v>0</v>
      </c>
      <c r="K210" s="82">
        <f>M210-(I210+J210+L210)</f>
        <v>10619.036</v>
      </c>
      <c r="L210" s="82">
        <v>750</v>
      </c>
      <c r="M210" s="82">
        <v>11369.036</v>
      </c>
      <c r="N210" s="82">
        <f>'[15]KZN294'!$M$13/1000</f>
        <v>0</v>
      </c>
      <c r="O210" s="82">
        <f>'[15]KZN294'!$M$14/1000</f>
        <v>0</v>
      </c>
      <c r="P210" s="82">
        <f>R210-SUM(N210:O210,Q210)</f>
        <v>11934.093</v>
      </c>
      <c r="Q210" s="82">
        <f>'[22]KZ294'!$I$39/1000</f>
        <v>1235</v>
      </c>
      <c r="R210" s="82">
        <f>'[15]KZN294'!$M$12/1000</f>
        <v>13169.093</v>
      </c>
      <c r="S210" s="82">
        <v>0</v>
      </c>
      <c r="T210" s="82">
        <v>0</v>
      </c>
      <c r="U210" s="82">
        <f>W210-(S210+T210+V210)</f>
        <v>15140</v>
      </c>
      <c r="V210" s="82">
        <v>1235</v>
      </c>
      <c r="W210" s="82">
        <v>16375</v>
      </c>
      <c r="X210" s="88"/>
      <c r="Y210" s="68">
        <f>IF(ISERROR((H210-R210)/H210),0,(H210-R210)/H210)</f>
        <v>0.9987487934336109</v>
      </c>
    </row>
    <row r="211" spans="1:25" ht="12.75">
      <c r="A211" s="32" t="s">
        <v>44</v>
      </c>
      <c r="B211" s="33" t="s">
        <v>250</v>
      </c>
      <c r="C211" s="34" t="s">
        <v>251</v>
      </c>
      <c r="D211" s="104">
        <f>'[30]DC29'!$I$13</f>
        <v>0</v>
      </c>
      <c r="E211" s="104">
        <f>'[30]DC29'!$I$14</f>
        <v>24701910</v>
      </c>
      <c r="F211" s="104">
        <f>H211-SUM(D211:E211,G211)</f>
        <v>34036462</v>
      </c>
      <c r="G211" s="104">
        <f>'[5]DC29'!$G$45</f>
        <v>2571000</v>
      </c>
      <c r="H211" s="104">
        <f>'[30]DC29'!$I$12</f>
        <v>61309372</v>
      </c>
      <c r="I211" s="83">
        <v>0</v>
      </c>
      <c r="J211" s="82">
        <v>25013.758</v>
      </c>
      <c r="K211" s="82">
        <f>M211-(I211+J211+L211)</f>
        <v>6967.9419999999955</v>
      </c>
      <c r="L211" s="82">
        <v>1485</v>
      </c>
      <c r="M211" s="82">
        <v>33466.7</v>
      </c>
      <c r="N211" s="82">
        <f>'[15]DC29'!$M$13/1000</f>
        <v>0</v>
      </c>
      <c r="O211" s="82">
        <f>'[15]DC29'!$M$14/1000</f>
        <v>20969.286</v>
      </c>
      <c r="P211" s="82">
        <f>R211-SUM(N211:O211,Q211)</f>
        <v>51659.945</v>
      </c>
      <c r="Q211" s="82">
        <f>'[22]DC29'!$I$39/1000</f>
        <v>7946</v>
      </c>
      <c r="R211" s="82">
        <f>'[15]DC29'!$M$12/1000</f>
        <v>80575.231</v>
      </c>
      <c r="S211" s="82">
        <v>5853</v>
      </c>
      <c r="T211" s="82">
        <v>25114</v>
      </c>
      <c r="U211" s="82">
        <f>W211-(S211+T211+V211)</f>
        <v>14625</v>
      </c>
      <c r="V211" s="82">
        <v>735</v>
      </c>
      <c r="W211" s="82">
        <v>46327</v>
      </c>
      <c r="X211" s="88"/>
      <c r="Y211" s="68">
        <f>IF(ISERROR((H211-R211)/H211),0,(H211-R211)/H211)</f>
        <v>0.9986857599683129</v>
      </c>
    </row>
    <row r="212" spans="1:25" ht="12.75">
      <c r="A212" s="32"/>
      <c r="B212" s="33"/>
      <c r="C212" s="34"/>
      <c r="D212" s="104"/>
      <c r="E212" s="104"/>
      <c r="F212" s="104"/>
      <c r="G212" s="104"/>
      <c r="H212" s="104"/>
      <c r="I212" s="83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8"/>
      <c r="Y212" s="68"/>
    </row>
    <row r="213" spans="1:25" ht="16.5">
      <c r="A213" s="32"/>
      <c r="B213" s="35" t="s">
        <v>549</v>
      </c>
      <c r="C213" s="34"/>
      <c r="D213" s="104"/>
      <c r="E213" s="104"/>
      <c r="F213" s="104"/>
      <c r="G213" s="104"/>
      <c r="H213" s="104"/>
      <c r="I213" s="83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8"/>
      <c r="Y213" s="68"/>
    </row>
    <row r="214" spans="1:25" ht="12.75">
      <c r="A214" s="32" t="s">
        <v>25</v>
      </c>
      <c r="B214" s="33" t="s">
        <v>252</v>
      </c>
      <c r="C214" s="34" t="s">
        <v>672</v>
      </c>
      <c r="D214" s="104">
        <f>'[30]KZN431'!$I$13</f>
        <v>261926</v>
      </c>
      <c r="E214" s="104">
        <f>'[30]KZN431'!$I$14</f>
        <v>74910</v>
      </c>
      <c r="F214" s="104">
        <f aca="true" t="shared" si="62" ref="F214:F219">H214-SUM(D214:E214,G214)</f>
        <v>16392108</v>
      </c>
      <c r="G214" s="104">
        <f>'[5]KZN431'!$G$45</f>
        <v>1683000</v>
      </c>
      <c r="H214" s="104">
        <f>'[30]KZN431'!$I$12</f>
        <v>18411944</v>
      </c>
      <c r="I214" s="83">
        <v>0</v>
      </c>
      <c r="J214" s="82">
        <v>0</v>
      </c>
      <c r="K214" s="82">
        <f aca="true" t="shared" si="63" ref="K214:K219">M214-(I214+J214+L214)</f>
        <v>-1250</v>
      </c>
      <c r="L214" s="82">
        <v>1250</v>
      </c>
      <c r="M214" s="82">
        <v>0</v>
      </c>
      <c r="N214" s="82">
        <f>'[15]KZN431'!$M$13/1000</f>
        <v>175.855</v>
      </c>
      <c r="O214" s="82">
        <f>'[15]KZN431'!$M$14/1000</f>
        <v>39.3</v>
      </c>
      <c r="P214" s="82">
        <f aca="true" t="shared" si="64" ref="P214:P219">R214-SUM(N214:O214,Q214)</f>
        <v>13312.807999999999</v>
      </c>
      <c r="Q214" s="139">
        <f>'[22]KZ5a1'!$I$39/1000</f>
        <v>985</v>
      </c>
      <c r="R214" s="82">
        <f>'[15]KZN431'!$M$12/1000</f>
        <v>14512.963</v>
      </c>
      <c r="S214" s="82">
        <v>0</v>
      </c>
      <c r="T214" s="82">
        <v>0</v>
      </c>
      <c r="U214" s="82">
        <f aca="true" t="shared" si="65" ref="U214:U219">W214-(S214+T214+V214)</f>
        <v>-735</v>
      </c>
      <c r="V214" s="82">
        <v>735</v>
      </c>
      <c r="W214" s="82">
        <v>0</v>
      </c>
      <c r="X214" s="88"/>
      <c r="Y214" s="68">
        <f aca="true" t="shared" si="66" ref="Y214:Y219">IF(ISERROR((H214-R214)/H214),0,(H214-R214)/H214)</f>
        <v>0.9992117636790553</v>
      </c>
    </row>
    <row r="215" spans="1:25" ht="12.75">
      <c r="A215" s="32" t="s">
        <v>25</v>
      </c>
      <c r="B215" s="33" t="s">
        <v>253</v>
      </c>
      <c r="C215" s="34" t="s">
        <v>673</v>
      </c>
      <c r="D215" s="104">
        <f>'[30]KZN432'!$I$13</f>
        <v>1995871</v>
      </c>
      <c r="E215" s="104">
        <f>'[30]KZN432'!$I$14</f>
        <v>410062</v>
      </c>
      <c r="F215" s="104">
        <f t="shared" si="62"/>
        <v>292925</v>
      </c>
      <c r="G215" s="104">
        <f>'[5]KZN432'!$G$45</f>
        <v>3235000</v>
      </c>
      <c r="H215" s="104">
        <f>'[30]KZN432'!$I$12</f>
        <v>5933858</v>
      </c>
      <c r="I215" s="83">
        <v>2002.05</v>
      </c>
      <c r="J215" s="82">
        <v>426.166</v>
      </c>
      <c r="K215" s="82">
        <f t="shared" si="63"/>
        <v>-263.0440000000008</v>
      </c>
      <c r="L215" s="82">
        <v>3235</v>
      </c>
      <c r="M215" s="82">
        <v>5400.172</v>
      </c>
      <c r="N215" s="82">
        <f>'[15]KZN432'!$M$13/1000</f>
        <v>1873.607</v>
      </c>
      <c r="O215" s="82">
        <f>'[15]KZN432'!$M$14/1000</f>
        <v>409.466</v>
      </c>
      <c r="P215" s="82">
        <f t="shared" si="64"/>
        <v>-149.84600000000046</v>
      </c>
      <c r="Q215" s="82">
        <f>'[22]KZ5a2'!$I$39/1000</f>
        <v>2485</v>
      </c>
      <c r="R215" s="82">
        <f>'[15]KZN432'!$M$12/1000</f>
        <v>4618.227</v>
      </c>
      <c r="S215" s="82">
        <v>6897</v>
      </c>
      <c r="T215" s="82">
        <v>1559</v>
      </c>
      <c r="U215" s="82">
        <f t="shared" si="65"/>
        <v>-823</v>
      </c>
      <c r="V215" s="82">
        <v>985</v>
      </c>
      <c r="W215" s="82">
        <v>8618</v>
      </c>
      <c r="X215" s="88"/>
      <c r="Y215" s="68">
        <f t="shared" si="66"/>
        <v>0.9992217159561284</v>
      </c>
    </row>
    <row r="216" spans="1:25" ht="12.75">
      <c r="A216" s="32" t="s">
        <v>25</v>
      </c>
      <c r="B216" s="33" t="s">
        <v>254</v>
      </c>
      <c r="C216" s="34" t="s">
        <v>674</v>
      </c>
      <c r="D216" s="104">
        <f>'[30]KZN433'!$I$13</f>
        <v>9709352</v>
      </c>
      <c r="E216" s="104">
        <f>'[30]KZN433'!$I$14</f>
        <v>28785576</v>
      </c>
      <c r="F216" s="104">
        <f t="shared" si="62"/>
        <v>-4709342</v>
      </c>
      <c r="G216" s="104">
        <f>'[5]KZN433'!$G$45</f>
        <v>14081000</v>
      </c>
      <c r="H216" s="104">
        <f>'[30]KZN433'!$I$12</f>
        <v>47866586</v>
      </c>
      <c r="I216" s="83">
        <v>51898.431</v>
      </c>
      <c r="J216" s="82">
        <v>15055.512</v>
      </c>
      <c r="K216" s="82">
        <f t="shared" si="63"/>
        <v>-13970.001000000004</v>
      </c>
      <c r="L216" s="82">
        <v>14081</v>
      </c>
      <c r="M216" s="82">
        <v>67064.942</v>
      </c>
      <c r="N216" s="82">
        <f>'[15]KZN433'!$M$13/1000</f>
        <v>14543.681</v>
      </c>
      <c r="O216" s="82">
        <f>'[15]KZN433'!$M$14/1000</f>
        <v>5523.969</v>
      </c>
      <c r="P216" s="82">
        <f t="shared" si="64"/>
        <v>9843.423999999999</v>
      </c>
      <c r="Q216" s="82">
        <f>'[22]KZ5a4'!$I$39/1000</f>
        <v>5163</v>
      </c>
      <c r="R216" s="82">
        <f>'[15]KZN433'!$M$12/1000</f>
        <v>35074.074</v>
      </c>
      <c r="S216" s="82">
        <v>26839</v>
      </c>
      <c r="T216" s="82">
        <v>677</v>
      </c>
      <c r="U216" s="82">
        <f t="shared" si="65"/>
        <v>6375</v>
      </c>
      <c r="V216" s="82">
        <v>1985</v>
      </c>
      <c r="W216" s="82">
        <v>35876</v>
      </c>
      <c r="X216" s="88"/>
      <c r="Y216" s="68">
        <f t="shared" si="66"/>
        <v>0.9992672534865971</v>
      </c>
    </row>
    <row r="217" spans="1:25" ht="12.75">
      <c r="A217" s="32" t="s">
        <v>25</v>
      </c>
      <c r="B217" s="33" t="s">
        <v>255</v>
      </c>
      <c r="C217" s="34" t="s">
        <v>675</v>
      </c>
      <c r="D217" s="104">
        <f>'[30]KZN434'!$I$13</f>
        <v>158847</v>
      </c>
      <c r="E217" s="104">
        <f>'[30]KZN434'!$I$14</f>
        <v>283686</v>
      </c>
      <c r="F217" s="104">
        <f t="shared" si="62"/>
        <v>29583802</v>
      </c>
      <c r="G217" s="104">
        <f>'[5]KZN434'!$G$45</f>
        <v>1749000</v>
      </c>
      <c r="H217" s="104">
        <f>'[30]KZN434'!$I$12</f>
        <v>31775335</v>
      </c>
      <c r="I217" s="83">
        <v>7377.606</v>
      </c>
      <c r="J217" s="82">
        <v>113.201</v>
      </c>
      <c r="K217" s="82">
        <f t="shared" si="63"/>
        <v>10477.185999999998</v>
      </c>
      <c r="L217" s="82">
        <v>1500</v>
      </c>
      <c r="M217" s="82">
        <v>19467.993</v>
      </c>
      <c r="N217" s="82">
        <f>'[15]KZN434'!$M$13/1000</f>
        <v>120.077</v>
      </c>
      <c r="O217" s="82">
        <f>'[15]KZN434'!$M$14/1000</f>
        <v>254.725</v>
      </c>
      <c r="P217" s="82">
        <f t="shared" si="64"/>
        <v>9353.873</v>
      </c>
      <c r="Q217" s="82">
        <f>'[22]KZ5a5'!$I$39/1000</f>
        <v>1235</v>
      </c>
      <c r="R217" s="82">
        <f>'[15]KZN434'!$M$12/1000</f>
        <v>10963.675</v>
      </c>
      <c r="S217" s="82">
        <v>0</v>
      </c>
      <c r="T217" s="82">
        <v>0</v>
      </c>
      <c r="U217" s="82">
        <f t="shared" si="65"/>
        <v>-735</v>
      </c>
      <c r="V217" s="82">
        <v>735</v>
      </c>
      <c r="W217" s="82">
        <v>0</v>
      </c>
      <c r="X217" s="88"/>
      <c r="Y217" s="68">
        <f t="shared" si="66"/>
        <v>0.9996549627250192</v>
      </c>
    </row>
    <row r="218" spans="1:25" ht="12.75">
      <c r="A218" s="32" t="s">
        <v>25</v>
      </c>
      <c r="B218" s="33" t="s">
        <v>256</v>
      </c>
      <c r="C218" s="34" t="s">
        <v>676</v>
      </c>
      <c r="D218" s="104">
        <f>'[30]KZN435'!$I$13</f>
        <v>366360</v>
      </c>
      <c r="E218" s="104">
        <f>'[30]KZN435'!$I$14</f>
        <v>221273</v>
      </c>
      <c r="F218" s="104">
        <f t="shared" si="62"/>
        <v>4950522</v>
      </c>
      <c r="G218" s="104">
        <f>'[5]KZN435'!$G$45</f>
        <v>18810000</v>
      </c>
      <c r="H218" s="104">
        <f>'[30]KZN435'!$I$12</f>
        <v>24348155</v>
      </c>
      <c r="I218" s="83">
        <v>151.005</v>
      </c>
      <c r="J218" s="82">
        <v>46.958</v>
      </c>
      <c r="K218" s="82">
        <f t="shared" si="63"/>
        <v>30944.044</v>
      </c>
      <c r="L218" s="82">
        <v>1550</v>
      </c>
      <c r="M218" s="82">
        <v>32692.007</v>
      </c>
      <c r="N218" s="82">
        <f>'[15]KZN435'!$M$13/1000</f>
        <v>496.984</v>
      </c>
      <c r="O218" s="82">
        <f>'[15]KZN435'!$M$14/1000</f>
        <v>0</v>
      </c>
      <c r="P218" s="82">
        <f t="shared" si="64"/>
        <v>44360.309</v>
      </c>
      <c r="Q218" s="82">
        <f>'[22]KZ5a6'!$I$39/1000</f>
        <v>1050</v>
      </c>
      <c r="R218" s="82">
        <f>'[15]KZN435'!$M$12/1000</f>
        <v>45907.293</v>
      </c>
      <c r="S218" s="82">
        <v>127</v>
      </c>
      <c r="T218" s="82">
        <v>0</v>
      </c>
      <c r="U218" s="82">
        <f t="shared" si="65"/>
        <v>18802</v>
      </c>
      <c r="V218" s="82">
        <v>1050</v>
      </c>
      <c r="W218" s="82">
        <v>19979</v>
      </c>
      <c r="X218" s="88"/>
      <c r="Y218" s="68">
        <f t="shared" si="66"/>
        <v>0.9981145473650878</v>
      </c>
    </row>
    <row r="219" spans="1:25" ht="12.75">
      <c r="A219" s="32" t="s">
        <v>44</v>
      </c>
      <c r="B219" s="33" t="s">
        <v>257</v>
      </c>
      <c r="C219" s="34" t="s">
        <v>258</v>
      </c>
      <c r="D219" s="104">
        <f>'[30]DC43'!$I$13</f>
        <v>69243</v>
      </c>
      <c r="E219" s="104">
        <f>'[30]DC43'!$I$14</f>
        <v>6031639</v>
      </c>
      <c r="F219" s="104">
        <f t="shared" si="62"/>
        <v>137456699</v>
      </c>
      <c r="G219" s="104">
        <f>'[5]DC43'!$G$45</f>
        <v>2842000</v>
      </c>
      <c r="H219" s="104">
        <f>'[30]DC43'!$I$12</f>
        <v>146399581</v>
      </c>
      <c r="I219" s="83">
        <v>0</v>
      </c>
      <c r="J219" s="82">
        <v>0</v>
      </c>
      <c r="K219" s="82">
        <f t="shared" si="63"/>
        <v>-1735</v>
      </c>
      <c r="L219" s="82">
        <v>1735</v>
      </c>
      <c r="M219" s="82">
        <v>0</v>
      </c>
      <c r="N219" s="82">
        <f>'[15]DC43'!$M$13/1000</f>
        <v>0</v>
      </c>
      <c r="O219" s="82">
        <f>'[15]DC43'!$M$14/1000</f>
        <v>5595.387</v>
      </c>
      <c r="P219" s="82">
        <f t="shared" si="64"/>
        <v>64352.641</v>
      </c>
      <c r="Q219" s="82">
        <f>'[22]DC43'!$I$39/1000</f>
        <v>13503</v>
      </c>
      <c r="R219" s="82">
        <f>'[15]DC43'!$M$12/1000</f>
        <v>83451.028</v>
      </c>
      <c r="S219" s="82">
        <v>0</v>
      </c>
      <c r="T219" s="82">
        <v>13716</v>
      </c>
      <c r="U219" s="82">
        <f t="shared" si="65"/>
        <v>32186</v>
      </c>
      <c r="V219" s="82">
        <v>3720</v>
      </c>
      <c r="W219" s="82">
        <v>49622</v>
      </c>
      <c r="X219" s="88"/>
      <c r="Y219" s="68">
        <f t="shared" si="66"/>
        <v>0.9994299776855236</v>
      </c>
    </row>
    <row r="220" spans="1:25" ht="12.75">
      <c r="A220" s="32"/>
      <c r="B220" s="33"/>
      <c r="C220" s="34"/>
      <c r="D220" s="34"/>
      <c r="E220" s="34"/>
      <c r="F220" s="104"/>
      <c r="G220" s="82"/>
      <c r="H220" s="104"/>
      <c r="I220" s="83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8"/>
      <c r="Y220" s="68"/>
    </row>
    <row r="221" spans="1:25" ht="15.75">
      <c r="A221" s="32">
        <f>COUNTIF(A137:A220,"A")+COUNTIF(A137:A220,"b")+COUNTIF(A137:A220,"c")</f>
        <v>61</v>
      </c>
      <c r="B221" s="29" t="s">
        <v>573</v>
      </c>
      <c r="C221" s="34"/>
      <c r="D221" s="132">
        <f aca="true" t="shared" si="67" ref="D221:W221">SUM(D214:D219,D207:D211,D198:D204,D190:D195,D182:D187,D176:D179,D169:D173,D161:D166,D151:D158,D142:D148,D139)</f>
        <v>1537109371</v>
      </c>
      <c r="E221" s="132">
        <f t="shared" si="67"/>
        <v>3001854217</v>
      </c>
      <c r="F221" s="132">
        <f t="shared" si="67"/>
        <v>1577898982</v>
      </c>
      <c r="G221" s="132">
        <f t="shared" si="67"/>
        <v>1706390000</v>
      </c>
      <c r="H221" s="132">
        <f t="shared" si="67"/>
        <v>7823252570</v>
      </c>
      <c r="I221" s="133">
        <f t="shared" si="67"/>
        <v>1628219.1350000002</v>
      </c>
      <c r="J221" s="134">
        <f t="shared" si="67"/>
        <v>3125771.296</v>
      </c>
      <c r="K221" s="134">
        <f t="shared" si="67"/>
        <v>2378874.0479999995</v>
      </c>
      <c r="L221" s="134">
        <f t="shared" si="67"/>
        <v>985049</v>
      </c>
      <c r="M221" s="134">
        <f t="shared" si="67"/>
        <v>8117913.478999999</v>
      </c>
      <c r="N221" s="134">
        <f t="shared" si="67"/>
        <v>1521518.094</v>
      </c>
      <c r="O221" s="134">
        <f t="shared" si="67"/>
        <v>2424932.368</v>
      </c>
      <c r="P221" s="134">
        <f t="shared" si="67"/>
        <v>1484897.647999999</v>
      </c>
      <c r="Q221" s="134">
        <f t="shared" si="67"/>
        <v>1927825</v>
      </c>
      <c r="R221" s="134">
        <f t="shared" si="67"/>
        <v>7359173.109999999</v>
      </c>
      <c r="S221" s="82">
        <f t="shared" si="67"/>
        <v>1349003</v>
      </c>
      <c r="T221" s="82">
        <f t="shared" si="67"/>
        <v>2669789</v>
      </c>
      <c r="U221" s="82">
        <f t="shared" si="67"/>
        <v>1193762</v>
      </c>
      <c r="V221" s="82">
        <f t="shared" si="67"/>
        <v>919882</v>
      </c>
      <c r="W221" s="82">
        <f t="shared" si="67"/>
        <v>6132436</v>
      </c>
      <c r="X221" s="88"/>
      <c r="Y221" s="68">
        <f>IF(ISERROR((H221-R221)/H221),0,(H221-R221)/H221)</f>
        <v>0.9990593205263217</v>
      </c>
    </row>
    <row r="222" spans="1:197" s="13" customFormat="1" ht="12.75">
      <c r="A222" s="37"/>
      <c r="B222" s="38"/>
      <c r="C222" s="39"/>
      <c r="D222" s="39"/>
      <c r="E222" s="39"/>
      <c r="F222" s="105"/>
      <c r="G222" s="85"/>
      <c r="H222" s="105"/>
      <c r="I222" s="84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Y222" s="69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</row>
    <row r="223" spans="1:25" ht="12.75">
      <c r="A223" s="32"/>
      <c r="B223" s="40"/>
      <c r="C223" s="41"/>
      <c r="D223" s="41"/>
      <c r="E223" s="41"/>
      <c r="F223" s="104"/>
      <c r="G223" s="82"/>
      <c r="H223" s="104"/>
      <c r="I223" s="83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8"/>
      <c r="Y223" s="68"/>
    </row>
    <row r="224" spans="1:25" ht="16.5">
      <c r="A224" s="28"/>
      <c r="B224" s="29" t="s">
        <v>259</v>
      </c>
      <c r="C224" s="30"/>
      <c r="D224" s="30"/>
      <c r="E224" s="30"/>
      <c r="F224" s="104"/>
      <c r="G224" s="82"/>
      <c r="H224" s="104"/>
      <c r="I224" s="83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8"/>
      <c r="Y224" s="68"/>
    </row>
    <row r="225" spans="1:25" ht="16.5">
      <c r="A225" s="28"/>
      <c r="B225" s="29"/>
      <c r="C225" s="30"/>
      <c r="D225" s="30"/>
      <c r="E225" s="30"/>
      <c r="F225" s="104"/>
      <c r="G225" s="82"/>
      <c r="H225" s="104"/>
      <c r="I225" s="83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8"/>
      <c r="Y225" s="68"/>
    </row>
    <row r="226" spans="1:197" s="23" customFormat="1" ht="16.5">
      <c r="A226" s="42"/>
      <c r="B226" s="35" t="s">
        <v>550</v>
      </c>
      <c r="C226" s="43"/>
      <c r="D226" s="43"/>
      <c r="E226" s="43"/>
      <c r="F226" s="104"/>
      <c r="G226" s="82"/>
      <c r="H226" s="104"/>
      <c r="I226" s="83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Y226" s="68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</row>
    <row r="227" spans="1:25" ht="12.75">
      <c r="A227" s="32" t="s">
        <v>25</v>
      </c>
      <c r="B227" s="33" t="s">
        <v>260</v>
      </c>
      <c r="C227" s="34" t="s">
        <v>261</v>
      </c>
      <c r="D227" s="104">
        <f>'[30]LIM473'!$I$13</f>
        <v>3108392</v>
      </c>
      <c r="E227" s="104">
        <f>'[30]LIM473'!$I$14</f>
        <v>0</v>
      </c>
      <c r="F227" s="104">
        <f aca="true" t="shared" si="68" ref="F227:F232">H227-SUM(D227:E227,G227)</f>
        <v>-9298755</v>
      </c>
      <c r="G227" s="104">
        <f>'[6]LIM473'!$G$45</f>
        <v>18659000</v>
      </c>
      <c r="H227" s="104">
        <f>'[30]LIM473'!$I$12</f>
        <v>12468637</v>
      </c>
      <c r="I227" s="83">
        <v>5.016</v>
      </c>
      <c r="J227" s="82">
        <v>1415.165</v>
      </c>
      <c r="K227" s="82">
        <f aca="true" t="shared" si="69" ref="K227:K232">M227-(I227+J227+L227)</f>
        <v>53968.453</v>
      </c>
      <c r="L227" s="82">
        <v>2235</v>
      </c>
      <c r="M227" s="82">
        <v>57623.634</v>
      </c>
      <c r="N227" s="82">
        <f>'[11]LIM473'!$M$13/1000</f>
        <v>0</v>
      </c>
      <c r="O227" s="82">
        <f>'[11]LIM473'!$M$14/1000</f>
        <v>0</v>
      </c>
      <c r="P227" s="82">
        <f aca="true" t="shared" si="70" ref="P227:P232">R227-SUM(N227:O227,Q227)</f>
        <v>-2735</v>
      </c>
      <c r="Q227" s="82">
        <f>'[23]NP3a2'!$I$39/1000</f>
        <v>2735</v>
      </c>
      <c r="R227" s="82">
        <f>'[11]LIM473'!$M$12/1000</f>
        <v>0</v>
      </c>
      <c r="S227" s="82">
        <v>0</v>
      </c>
      <c r="T227" s="82">
        <v>0</v>
      </c>
      <c r="U227" s="82">
        <f aca="true" t="shared" si="71" ref="U227:U232">W227-(S227+T227+V227)</f>
        <v>21508</v>
      </c>
      <c r="V227" s="82">
        <v>1235</v>
      </c>
      <c r="W227" s="82">
        <v>22743</v>
      </c>
      <c r="X227" s="88"/>
      <c r="Y227" s="68">
        <f aca="true" t="shared" si="72" ref="Y227:Y232">IF(ISERROR((H227-R227)/H227),0,(H227-R227)/H227)</f>
        <v>1</v>
      </c>
    </row>
    <row r="228" spans="1:25" ht="12.75">
      <c r="A228" s="32" t="s">
        <v>25</v>
      </c>
      <c r="B228" s="33" t="s">
        <v>262</v>
      </c>
      <c r="C228" s="34" t="s">
        <v>263</v>
      </c>
      <c r="D228" s="104">
        <f>'[30]LIM474'!$I$13</f>
        <v>0</v>
      </c>
      <c r="E228" s="104">
        <f>'[30]LIM474'!$I$14</f>
        <v>0</v>
      </c>
      <c r="F228" s="104">
        <f t="shared" si="68"/>
        <v>-5400895</v>
      </c>
      <c r="G228" s="104">
        <f>'[6]LIM474'!$G$45</f>
        <v>20035000</v>
      </c>
      <c r="H228" s="104">
        <f>'[30]LIM474'!$I$12</f>
        <v>14634105</v>
      </c>
      <c r="I228" s="83">
        <v>0</v>
      </c>
      <c r="J228" s="82">
        <v>0</v>
      </c>
      <c r="K228" s="82">
        <f t="shared" si="69"/>
        <v>-369.39200000000005</v>
      </c>
      <c r="L228" s="82">
        <v>1735</v>
      </c>
      <c r="M228" s="82">
        <v>1365.608</v>
      </c>
      <c r="N228" s="82">
        <f>'[11]LIM474'!$M$13/1000</f>
        <v>0</v>
      </c>
      <c r="O228" s="82">
        <f>'[11]LIM474'!$M$14/1000</f>
        <v>134.004</v>
      </c>
      <c r="P228" s="82">
        <f t="shared" si="70"/>
        <v>9132.429</v>
      </c>
      <c r="Q228" s="82">
        <f>'[23]NP3a3'!$I$39/1000</f>
        <v>1235</v>
      </c>
      <c r="R228" s="82">
        <f>'[11]LIM474'!$M$12/1000</f>
        <v>10501.433</v>
      </c>
      <c r="S228" s="82">
        <v>0</v>
      </c>
      <c r="T228" s="82">
        <v>23</v>
      </c>
      <c r="U228" s="82">
        <f t="shared" si="71"/>
        <v>5917</v>
      </c>
      <c r="V228" s="82">
        <v>735</v>
      </c>
      <c r="W228" s="82">
        <v>6675</v>
      </c>
      <c r="X228" s="88"/>
      <c r="Y228" s="68">
        <f t="shared" si="72"/>
        <v>0.9992824000511135</v>
      </c>
    </row>
    <row r="229" spans="1:25" ht="12.75">
      <c r="A229" s="32" t="s">
        <v>25</v>
      </c>
      <c r="B229" s="33" t="s">
        <v>264</v>
      </c>
      <c r="C229" s="34" t="s">
        <v>265</v>
      </c>
      <c r="D229" s="104">
        <f>'[30]LIM471'!$I$13</f>
        <v>1815883</v>
      </c>
      <c r="E229" s="104">
        <f>'[30]LIM471'!$I$14</f>
        <v>8335701</v>
      </c>
      <c r="F229" s="104">
        <f t="shared" si="68"/>
        <v>24245794</v>
      </c>
      <c r="G229" s="104">
        <f>'[6]LIM471'!$G$45</f>
        <v>3373000</v>
      </c>
      <c r="H229" s="104">
        <f>'[30]LIM471'!$I$12</f>
        <v>37770378</v>
      </c>
      <c r="I229" s="83">
        <v>1347.203</v>
      </c>
      <c r="J229" s="82">
        <v>3705.01</v>
      </c>
      <c r="K229" s="82">
        <f t="shared" si="69"/>
        <v>1028.5740000000005</v>
      </c>
      <c r="L229" s="82">
        <v>1485</v>
      </c>
      <c r="M229" s="82">
        <v>7565.787</v>
      </c>
      <c r="N229" s="82">
        <f>'[11]LIM471'!$M$13/1000</f>
        <v>4883.794</v>
      </c>
      <c r="O229" s="82">
        <f>'[11]LIM471'!$M$14/1000</f>
        <v>5063.196</v>
      </c>
      <c r="P229" s="82">
        <f t="shared" si="70"/>
        <v>13948.187</v>
      </c>
      <c r="Q229" s="82">
        <f>'[23]NP3a4'!$I$39/1000</f>
        <v>1235</v>
      </c>
      <c r="R229" s="82">
        <f>'[11]LIM471'!$M$12/1000</f>
        <v>25130.177</v>
      </c>
      <c r="S229" s="82">
        <v>1603</v>
      </c>
      <c r="T229" s="82">
        <v>39754</v>
      </c>
      <c r="U229" s="82">
        <f t="shared" si="71"/>
        <v>10602</v>
      </c>
      <c r="V229" s="82">
        <v>735</v>
      </c>
      <c r="W229" s="82">
        <v>52694</v>
      </c>
      <c r="X229" s="88"/>
      <c r="Y229" s="68">
        <f t="shared" si="72"/>
        <v>0.9993346591077272</v>
      </c>
    </row>
    <row r="230" spans="1:25" ht="12.75">
      <c r="A230" s="32" t="s">
        <v>25</v>
      </c>
      <c r="B230" s="33" t="s">
        <v>266</v>
      </c>
      <c r="C230" s="34" t="s">
        <v>267</v>
      </c>
      <c r="D230" s="104">
        <f>'[30]LIM472'!$I$13</f>
        <v>1351434</v>
      </c>
      <c r="E230" s="104">
        <f>'[30]LIM472'!$I$14</f>
        <v>10622395</v>
      </c>
      <c r="F230" s="104">
        <f t="shared" si="68"/>
        <v>-768932</v>
      </c>
      <c r="G230" s="104">
        <f>'[6]LIM472'!$G$45</f>
        <v>16451000</v>
      </c>
      <c r="H230" s="104">
        <f>'[30]LIM472'!$I$12</f>
        <v>27655897</v>
      </c>
      <c r="I230" s="83">
        <v>2760.169</v>
      </c>
      <c r="J230" s="82">
        <v>7429.473</v>
      </c>
      <c r="K230" s="82">
        <f t="shared" si="69"/>
        <v>40118.12</v>
      </c>
      <c r="L230" s="82">
        <v>1485</v>
      </c>
      <c r="M230" s="82">
        <v>51792.762</v>
      </c>
      <c r="N230" s="82">
        <f>'[11]LIM472'!$M$13/1000</f>
        <v>1499.305</v>
      </c>
      <c r="O230" s="82">
        <f>'[11]LIM472'!$M$14/1000</f>
        <v>6447.988</v>
      </c>
      <c r="P230" s="82">
        <f t="shared" si="70"/>
        <v>36878.34299999999</v>
      </c>
      <c r="Q230" s="82">
        <f>'[23]NP3a5'!$I$39/1000</f>
        <v>985</v>
      </c>
      <c r="R230" s="82">
        <f>'[11]LIM472'!$M$12/1000</f>
        <v>45810.636</v>
      </c>
      <c r="S230" s="82">
        <v>1523</v>
      </c>
      <c r="T230" s="82">
        <v>7540</v>
      </c>
      <c r="U230" s="82">
        <f t="shared" si="71"/>
        <v>29370</v>
      </c>
      <c r="V230" s="82">
        <v>735</v>
      </c>
      <c r="W230" s="82">
        <v>39168</v>
      </c>
      <c r="X230" s="88"/>
      <c r="Y230" s="68">
        <f t="shared" si="72"/>
        <v>0.9983435490810513</v>
      </c>
    </row>
    <row r="231" spans="1:25" ht="12.75">
      <c r="A231" s="32" t="s">
        <v>25</v>
      </c>
      <c r="B231" s="33" t="s">
        <v>268</v>
      </c>
      <c r="C231" s="34" t="s">
        <v>269</v>
      </c>
      <c r="D231" s="104">
        <f>'[30]LIM475'!$I$13</f>
        <v>6716349</v>
      </c>
      <c r="E231" s="104">
        <f>'[30]LIM475'!$I$14</f>
        <v>4246887</v>
      </c>
      <c r="F231" s="104">
        <f t="shared" si="68"/>
        <v>16556532</v>
      </c>
      <c r="G231" s="104">
        <f>'[6]LIM475'!$G$45</f>
        <v>27503000</v>
      </c>
      <c r="H231" s="104">
        <f>'[30]LIM475'!$I$12</f>
        <v>55022768</v>
      </c>
      <c r="I231" s="83">
        <v>9331.973</v>
      </c>
      <c r="J231" s="82">
        <v>3051.112</v>
      </c>
      <c r="K231" s="82">
        <f t="shared" si="69"/>
        <v>42135.82</v>
      </c>
      <c r="L231" s="82">
        <v>1485</v>
      </c>
      <c r="M231" s="82">
        <v>56003.905</v>
      </c>
      <c r="N231" s="82">
        <f>'[11]LIM475'!$M$13/1000</f>
        <v>5936.892</v>
      </c>
      <c r="O231" s="82">
        <f>'[11]LIM475'!$M$14/1000</f>
        <v>2724.218</v>
      </c>
      <c r="P231" s="82">
        <f t="shared" si="70"/>
        <v>35671.486</v>
      </c>
      <c r="Q231" s="82">
        <f>'[23]NP3a6'!$I$39/1000</f>
        <v>1235</v>
      </c>
      <c r="R231" s="82">
        <f>'[11]LIM475'!$M$12/1000</f>
        <v>45567.596</v>
      </c>
      <c r="S231" s="82">
        <v>0</v>
      </c>
      <c r="T231" s="82">
        <v>0</v>
      </c>
      <c r="U231" s="82">
        <f t="shared" si="71"/>
        <v>-1235</v>
      </c>
      <c r="V231" s="82">
        <v>1235</v>
      </c>
      <c r="W231" s="82">
        <v>0</v>
      </c>
      <c r="X231" s="88"/>
      <c r="Y231" s="68">
        <f t="shared" si="72"/>
        <v>0.9991718410822226</v>
      </c>
    </row>
    <row r="232" spans="1:25" ht="12.75">
      <c r="A232" s="32" t="s">
        <v>44</v>
      </c>
      <c r="B232" s="33" t="s">
        <v>270</v>
      </c>
      <c r="C232" s="34" t="s">
        <v>271</v>
      </c>
      <c r="D232" s="104">
        <f>'[30]DC47'!$I$13</f>
        <v>0</v>
      </c>
      <c r="E232" s="104">
        <f>'[30]DC47'!$I$14</f>
        <v>0</v>
      </c>
      <c r="F232" s="104">
        <f t="shared" si="68"/>
        <v>-132486000</v>
      </c>
      <c r="G232" s="104">
        <f>'[6]DC47'!$G$45</f>
        <v>132486000</v>
      </c>
      <c r="H232" s="104">
        <f>'[30]DC47'!$I$12</f>
        <v>0</v>
      </c>
      <c r="I232" s="83">
        <v>0</v>
      </c>
      <c r="J232" s="82">
        <v>0</v>
      </c>
      <c r="K232" s="82">
        <f t="shared" si="69"/>
        <v>-29058</v>
      </c>
      <c r="L232" s="82">
        <v>29058</v>
      </c>
      <c r="M232" s="82">
        <v>0</v>
      </c>
      <c r="N232" s="82">
        <f>'[11]DC47'!$M$13/1000</f>
        <v>0</v>
      </c>
      <c r="O232" s="82">
        <f>'[11]DC47'!$M$14/1000</f>
        <v>0</v>
      </c>
      <c r="P232" s="82">
        <f t="shared" si="70"/>
        <v>87114.506</v>
      </c>
      <c r="Q232" s="82">
        <f>'[23]DC47'!$I$39/1000</f>
        <v>167894</v>
      </c>
      <c r="R232" s="82">
        <f>'[11]DC47'!$M$12/1000</f>
        <v>255008.506</v>
      </c>
      <c r="S232" s="82">
        <v>0</v>
      </c>
      <c r="T232" s="82">
        <v>0</v>
      </c>
      <c r="U232" s="82">
        <f t="shared" si="71"/>
        <v>13057</v>
      </c>
      <c r="V232" s="82">
        <v>47752</v>
      </c>
      <c r="W232" s="82">
        <v>60809</v>
      </c>
      <c r="X232" s="88"/>
      <c r="Y232" s="68">
        <f t="shared" si="72"/>
        <v>0</v>
      </c>
    </row>
    <row r="233" spans="1:25" ht="12.75">
      <c r="A233" s="32"/>
      <c r="B233" s="36"/>
      <c r="C233" s="34"/>
      <c r="D233" s="104"/>
      <c r="E233" s="104"/>
      <c r="F233" s="104"/>
      <c r="G233" s="104"/>
      <c r="H233" s="104"/>
      <c r="I233" s="83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8"/>
      <c r="Y233" s="68"/>
    </row>
    <row r="234" spans="1:197" s="23" customFormat="1" ht="16.5">
      <c r="A234" s="42"/>
      <c r="B234" s="35" t="s">
        <v>551</v>
      </c>
      <c r="C234" s="43"/>
      <c r="D234" s="104"/>
      <c r="E234" s="104"/>
      <c r="F234" s="104"/>
      <c r="G234" s="104"/>
      <c r="H234" s="104"/>
      <c r="I234" s="83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Y234" s="68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</row>
    <row r="235" spans="1:25" ht="12.75">
      <c r="A235" s="32" t="s">
        <v>25</v>
      </c>
      <c r="B235" s="33" t="s">
        <v>272</v>
      </c>
      <c r="C235" s="34" t="s">
        <v>273</v>
      </c>
      <c r="D235" s="104">
        <f>'[30]LIM331'!$I$13</f>
        <v>3436330</v>
      </c>
      <c r="E235" s="104">
        <f>'[30]LIM331'!$I$14</f>
        <v>3289906</v>
      </c>
      <c r="F235" s="104">
        <f aca="true" t="shared" si="73" ref="F235:F240">H235-SUM(D235:E235,G235)</f>
        <v>29021961</v>
      </c>
      <c r="G235" s="104">
        <f>'[6]LIM331'!$G$45</f>
        <v>10570000</v>
      </c>
      <c r="H235" s="104">
        <f>'[30]LIM331'!$I$12</f>
        <v>46318197</v>
      </c>
      <c r="I235" s="83">
        <v>0</v>
      </c>
      <c r="J235" s="82">
        <v>0</v>
      </c>
      <c r="K235" s="82">
        <f aca="true" t="shared" si="74" ref="K235:K240">M235-(I235+J235+L235)</f>
        <v>-8100</v>
      </c>
      <c r="L235" s="82">
        <v>8100</v>
      </c>
      <c r="M235" s="82">
        <v>0</v>
      </c>
      <c r="N235" s="82">
        <f>'[11]LIM331'!$M$13/1000</f>
        <v>29593.928</v>
      </c>
      <c r="O235" s="82">
        <f>'[11]LIM331'!$M$14/1000</f>
        <v>35502.617</v>
      </c>
      <c r="P235" s="82">
        <f aca="true" t="shared" si="75" ref="P235:P240">R235-SUM(N235:O235,Q235)</f>
        <v>227871.718</v>
      </c>
      <c r="Q235" s="82">
        <f>'[23]NP331'!$I$39/1000</f>
        <v>1235</v>
      </c>
      <c r="R235" s="82">
        <f>'[11]LIM331'!$M$12/1000</f>
        <v>294203.263</v>
      </c>
      <c r="S235" s="82">
        <v>8056</v>
      </c>
      <c r="T235" s="82">
        <v>8831</v>
      </c>
      <c r="U235" s="82">
        <f aca="true" t="shared" si="76" ref="U235:U240">W235-(S235+T235+V235)</f>
        <v>79106</v>
      </c>
      <c r="V235" s="82">
        <v>1235</v>
      </c>
      <c r="W235" s="82">
        <v>97228</v>
      </c>
      <c r="X235" s="88"/>
      <c r="Y235" s="68">
        <f aca="true" t="shared" si="77" ref="Y235:Y240">IF(ISERROR((H235-R235)/H235),0,(H235-R235)/H235)</f>
        <v>0.9936482142644716</v>
      </c>
    </row>
    <row r="236" spans="1:25" ht="12.75">
      <c r="A236" s="32" t="s">
        <v>25</v>
      </c>
      <c r="B236" s="33" t="s">
        <v>274</v>
      </c>
      <c r="C236" s="34" t="s">
        <v>275</v>
      </c>
      <c r="D236" s="104">
        <f>'[30]LIM332'!$I$13</f>
        <v>1544037</v>
      </c>
      <c r="E236" s="104">
        <f>'[30]LIM332'!$I$14</f>
        <v>3437524</v>
      </c>
      <c r="F236" s="104">
        <f t="shared" si="73"/>
        <v>13416351</v>
      </c>
      <c r="G236" s="104">
        <f>'[6]LIM332'!$G$45</f>
        <v>17453000</v>
      </c>
      <c r="H236" s="104">
        <f>'[30]LIM332'!$I$12</f>
        <v>35850912</v>
      </c>
      <c r="I236" s="83">
        <v>934.773</v>
      </c>
      <c r="J236" s="82">
        <v>4439.478</v>
      </c>
      <c r="K236" s="82">
        <f t="shared" si="74"/>
        <v>43942.024000000005</v>
      </c>
      <c r="L236" s="82">
        <v>1485</v>
      </c>
      <c r="M236" s="82">
        <v>50801.275</v>
      </c>
      <c r="N236" s="82">
        <f>'[11]LIM332'!$M$13/1000</f>
        <v>2393.783</v>
      </c>
      <c r="O236" s="82">
        <f>'[11]LIM332'!$M$14/1000</f>
        <v>25255.17</v>
      </c>
      <c r="P236" s="82">
        <f t="shared" si="75"/>
        <v>219679.99599999998</v>
      </c>
      <c r="Q236" s="82">
        <f>'[23]NP332'!$I$39/1000</f>
        <v>1235</v>
      </c>
      <c r="R236" s="82">
        <f>'[11]LIM332'!$M$12/1000</f>
        <v>248563.949</v>
      </c>
      <c r="S236" s="82">
        <v>610</v>
      </c>
      <c r="T236" s="82">
        <v>7100</v>
      </c>
      <c r="U236" s="82">
        <f t="shared" si="76"/>
        <v>74309</v>
      </c>
      <c r="V236" s="82">
        <v>1235</v>
      </c>
      <c r="W236" s="82">
        <v>83254</v>
      </c>
      <c r="X236" s="88"/>
      <c r="Y236" s="68">
        <f t="shared" si="77"/>
        <v>0.9930667328909234</v>
      </c>
    </row>
    <row r="237" spans="1:25" ht="12.75">
      <c r="A237" s="32" t="s">
        <v>25</v>
      </c>
      <c r="B237" s="33" t="s">
        <v>276</v>
      </c>
      <c r="C237" s="34" t="s">
        <v>277</v>
      </c>
      <c r="D237" s="104">
        <f>'[30]LIM333'!$I$13</f>
        <v>-8692562</v>
      </c>
      <c r="E237" s="104">
        <f>'[30]LIM333'!$I$14</f>
        <v>58452628</v>
      </c>
      <c r="F237" s="104">
        <f t="shared" si="73"/>
        <v>56308338</v>
      </c>
      <c r="G237" s="104">
        <f>'[6]LIM333'!$G$45</f>
        <v>38791000</v>
      </c>
      <c r="H237" s="104">
        <f>'[30]LIM333'!$I$12</f>
        <v>144859404</v>
      </c>
      <c r="I237" s="83">
        <v>13572.012</v>
      </c>
      <c r="J237" s="82">
        <v>48538.221</v>
      </c>
      <c r="K237" s="82">
        <f t="shared" si="74"/>
        <v>-1972.8360000000102</v>
      </c>
      <c r="L237" s="82">
        <v>17772</v>
      </c>
      <c r="M237" s="82">
        <v>77909.397</v>
      </c>
      <c r="N237" s="82">
        <f>'[11]LIM333'!$M$13/1000</f>
        <v>18282.533</v>
      </c>
      <c r="O237" s="82">
        <f>'[11]LIM333'!$M$14/1000</f>
        <v>55467.185</v>
      </c>
      <c r="P237" s="82">
        <f t="shared" si="75"/>
        <v>48411.361000000004</v>
      </c>
      <c r="Q237" s="82">
        <f>'[23]NP333'!$I$39/1000</f>
        <v>6804</v>
      </c>
      <c r="R237" s="82">
        <f>'[11]LIM333'!$M$12/1000</f>
        <v>128965.079</v>
      </c>
      <c r="S237" s="82">
        <v>18791</v>
      </c>
      <c r="T237" s="82">
        <v>60458</v>
      </c>
      <c r="U237" s="82">
        <f t="shared" si="76"/>
        <v>41186</v>
      </c>
      <c r="V237" s="82">
        <v>2303</v>
      </c>
      <c r="W237" s="82">
        <v>122738</v>
      </c>
      <c r="X237" s="88"/>
      <c r="Y237" s="68">
        <f t="shared" si="77"/>
        <v>0.9991097224243722</v>
      </c>
    </row>
    <row r="238" spans="1:25" ht="12.75">
      <c r="A238" s="32" t="s">
        <v>25</v>
      </c>
      <c r="B238" s="33" t="s">
        <v>278</v>
      </c>
      <c r="C238" s="34" t="s">
        <v>279</v>
      </c>
      <c r="D238" s="104">
        <f>'[30]LIM334'!$I$13</f>
        <v>4798738</v>
      </c>
      <c r="E238" s="104">
        <f>'[30]LIM334'!$I$14</f>
        <v>30996573</v>
      </c>
      <c r="F238" s="104">
        <f t="shared" si="73"/>
        <v>-18480360</v>
      </c>
      <c r="G238" s="104">
        <f>'[6]LIM334'!$G$45</f>
        <v>26358000</v>
      </c>
      <c r="H238" s="104">
        <f>'[30]LIM334'!$I$12</f>
        <v>43672951</v>
      </c>
      <c r="I238" s="83">
        <v>6327.958</v>
      </c>
      <c r="J238" s="82">
        <v>19450.863</v>
      </c>
      <c r="K238" s="82">
        <f t="shared" si="74"/>
        <v>6626.013999999999</v>
      </c>
      <c r="L238" s="82">
        <v>1250</v>
      </c>
      <c r="M238" s="82">
        <v>33654.835</v>
      </c>
      <c r="N238" s="82">
        <f>'[11]LIM334'!$M$13/1000</f>
        <v>0</v>
      </c>
      <c r="O238" s="82">
        <f>'[11]LIM334'!$M$14/1000</f>
        <v>0</v>
      </c>
      <c r="P238" s="82">
        <f t="shared" si="75"/>
        <v>-14002</v>
      </c>
      <c r="Q238" s="82">
        <f>'[23]NP334'!$I$39/1000</f>
        <v>14002</v>
      </c>
      <c r="R238" s="82">
        <f>'[11]LIM334'!$M$12/1000</f>
        <v>0</v>
      </c>
      <c r="S238" s="82">
        <v>0</v>
      </c>
      <c r="T238" s="82">
        <v>0</v>
      </c>
      <c r="U238" s="82">
        <f t="shared" si="76"/>
        <v>-1235</v>
      </c>
      <c r="V238" s="82">
        <v>1235</v>
      </c>
      <c r="W238" s="82">
        <v>0</v>
      </c>
      <c r="X238" s="88"/>
      <c r="Y238" s="68">
        <f t="shared" si="77"/>
        <v>1</v>
      </c>
    </row>
    <row r="239" spans="1:25" ht="12.75">
      <c r="A239" s="32" t="s">
        <v>25</v>
      </c>
      <c r="B239" s="33" t="s">
        <v>280</v>
      </c>
      <c r="C239" s="34" t="s">
        <v>281</v>
      </c>
      <c r="D239" s="104">
        <f>'[30]LIM335'!$I$13</f>
        <v>1508674</v>
      </c>
      <c r="E239" s="104">
        <f>'[30]LIM335'!$I$14</f>
        <v>1041095</v>
      </c>
      <c r="F239" s="104">
        <f t="shared" si="73"/>
        <v>9222593</v>
      </c>
      <c r="G239" s="104">
        <f>'[6]LIM335'!$G$45</f>
        <v>7472000</v>
      </c>
      <c r="H239" s="104">
        <f>'[30]LIM335'!$I$12</f>
        <v>19244362</v>
      </c>
      <c r="I239" s="83">
        <v>1564.027</v>
      </c>
      <c r="J239" s="82">
        <v>751.595</v>
      </c>
      <c r="K239" s="82">
        <f t="shared" si="74"/>
        <v>12757.936000000002</v>
      </c>
      <c r="L239" s="82">
        <v>1735</v>
      </c>
      <c r="M239" s="82">
        <v>16808.558</v>
      </c>
      <c r="N239" s="82">
        <f>'[11]LIM335'!$M$13/1000</f>
        <v>3887.622</v>
      </c>
      <c r="O239" s="82">
        <f>'[11]LIM335'!$M$14/1000</f>
        <v>5930.509</v>
      </c>
      <c r="P239" s="82">
        <f t="shared" si="75"/>
        <v>113944.79000000001</v>
      </c>
      <c r="Q239" s="82">
        <f>'[23]NP335'!$I$39/1000</f>
        <v>1235</v>
      </c>
      <c r="R239" s="82">
        <f>'[11]LIM335'!$M$12/1000</f>
        <v>124997.921</v>
      </c>
      <c r="S239" s="82">
        <v>0</v>
      </c>
      <c r="T239" s="82">
        <v>0</v>
      </c>
      <c r="U239" s="82">
        <f t="shared" si="76"/>
        <v>-735</v>
      </c>
      <c r="V239" s="82">
        <v>735</v>
      </c>
      <c r="W239" s="82">
        <v>0</v>
      </c>
      <c r="X239" s="88"/>
      <c r="Y239" s="68">
        <f t="shared" si="77"/>
        <v>0.9935046991425333</v>
      </c>
    </row>
    <row r="240" spans="1:25" ht="12.75">
      <c r="A240" s="32" t="s">
        <v>44</v>
      </c>
      <c r="B240" s="33" t="s">
        <v>282</v>
      </c>
      <c r="C240" s="34" t="s">
        <v>283</v>
      </c>
      <c r="D240" s="104">
        <f>'[30]DC33'!$I$13</f>
        <v>0</v>
      </c>
      <c r="E240" s="104">
        <f>'[30]DC33'!$I$14</f>
        <v>0</v>
      </c>
      <c r="F240" s="104">
        <f t="shared" si="73"/>
        <v>98167818</v>
      </c>
      <c r="G240" s="104">
        <f>'[6]DC33'!$G$45</f>
        <v>71895000</v>
      </c>
      <c r="H240" s="104">
        <f>'[30]DC33'!$I$12</f>
        <v>170062818</v>
      </c>
      <c r="I240" s="83">
        <v>0</v>
      </c>
      <c r="J240" s="82">
        <v>0</v>
      </c>
      <c r="K240" s="82">
        <f t="shared" si="74"/>
        <v>153794.723</v>
      </c>
      <c r="L240" s="82">
        <v>27211</v>
      </c>
      <c r="M240" s="82">
        <v>181005.723</v>
      </c>
      <c r="N240" s="82">
        <f>'[11]DC33'!$M$13/1000</f>
        <v>0</v>
      </c>
      <c r="O240" s="82">
        <f>'[11]DC33'!$M$14/1000</f>
        <v>0</v>
      </c>
      <c r="P240" s="82">
        <f t="shared" si="75"/>
        <v>-22796.166999999987</v>
      </c>
      <c r="Q240" s="82">
        <f>'[23]DC33'!$I$39/1000</f>
        <v>175501</v>
      </c>
      <c r="R240" s="82">
        <f>'[11]DC33'!$M$12/1000</f>
        <v>152704.833</v>
      </c>
      <c r="S240" s="82">
        <v>0</v>
      </c>
      <c r="T240" s="82">
        <v>0</v>
      </c>
      <c r="U240" s="82">
        <f t="shared" si="76"/>
        <v>-47158</v>
      </c>
      <c r="V240" s="82">
        <v>47158</v>
      </c>
      <c r="W240" s="82">
        <v>0</v>
      </c>
      <c r="X240" s="88"/>
      <c r="Y240" s="68">
        <f t="shared" si="77"/>
        <v>0.9991020680781615</v>
      </c>
    </row>
    <row r="241" spans="1:25" ht="12.75">
      <c r="A241" s="32"/>
      <c r="B241" s="33"/>
      <c r="C241" s="34"/>
      <c r="D241" s="104"/>
      <c r="E241" s="104"/>
      <c r="F241" s="104"/>
      <c r="G241" s="104"/>
      <c r="H241" s="104"/>
      <c r="I241" s="83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8"/>
      <c r="Y241" s="68"/>
    </row>
    <row r="242" spans="1:197" s="23" customFormat="1" ht="16.5">
      <c r="A242" s="42"/>
      <c r="B242" s="35" t="s">
        <v>552</v>
      </c>
      <c r="C242" s="43"/>
      <c r="D242" s="104"/>
      <c r="E242" s="104"/>
      <c r="F242" s="104"/>
      <c r="G242" s="104"/>
      <c r="H242" s="104"/>
      <c r="I242" s="83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Y242" s="68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</row>
    <row r="243" spans="1:25" ht="12.75">
      <c r="A243" s="32" t="s">
        <v>25</v>
      </c>
      <c r="B243" s="33" t="s">
        <v>284</v>
      </c>
      <c r="C243" s="34" t="s">
        <v>285</v>
      </c>
      <c r="D243" s="104">
        <f>'[30]LIM341'!$I$13</f>
        <v>1679275</v>
      </c>
      <c r="E243" s="104">
        <f>'[30]LIM341'!$I$14</f>
        <v>11630296</v>
      </c>
      <c r="F243" s="104">
        <f>H243-SUM(D243:E243,G243)</f>
        <v>9765635</v>
      </c>
      <c r="G243" s="104">
        <f>'[6]LIM341'!$G$45</f>
        <v>4085000</v>
      </c>
      <c r="H243" s="104">
        <f>'[30]LIM341'!$I$12</f>
        <v>27160206</v>
      </c>
      <c r="I243" s="83">
        <v>1223.511</v>
      </c>
      <c r="J243" s="82">
        <v>3128.065</v>
      </c>
      <c r="K243" s="82">
        <f>M243-(I243+J243+L243)</f>
        <v>21231.088</v>
      </c>
      <c r="L243" s="82">
        <v>4085</v>
      </c>
      <c r="M243" s="82">
        <v>29667.664</v>
      </c>
      <c r="N243" s="82">
        <f>'[11]LIM341'!$M$13/1000</f>
        <v>1729.098</v>
      </c>
      <c r="O243" s="82">
        <f>'[11]LIM341'!$M$14/1000</f>
        <v>7507.53</v>
      </c>
      <c r="P243" s="82">
        <f>R243-SUM(N243:O243,Q243)</f>
        <v>21281.813</v>
      </c>
      <c r="Q243" s="82">
        <f>'[23]NP341'!$I$39/1000</f>
        <v>4705</v>
      </c>
      <c r="R243" s="82">
        <f>'[11]LIM341'!$M$12/1000</f>
        <v>35223.441</v>
      </c>
      <c r="S243" s="82">
        <v>1495</v>
      </c>
      <c r="T243" s="82">
        <v>11076</v>
      </c>
      <c r="U243" s="82">
        <f>W243-(S243+T243+V243)</f>
        <v>12997</v>
      </c>
      <c r="V243" s="82">
        <v>2705</v>
      </c>
      <c r="W243" s="82">
        <v>28273</v>
      </c>
      <c r="X243" s="88"/>
      <c r="Y243" s="68">
        <f>IF(ISERROR((H243-R243)/H243),0,(H243-R243)/H243)</f>
        <v>0.9987031232016429</v>
      </c>
    </row>
    <row r="244" spans="1:25" ht="12.75">
      <c r="A244" s="32" t="s">
        <v>25</v>
      </c>
      <c r="B244" s="33" t="s">
        <v>286</v>
      </c>
      <c r="C244" s="34" t="s">
        <v>287</v>
      </c>
      <c r="D244" s="104">
        <f>'[30]LIM342'!$I$13</f>
        <v>554450</v>
      </c>
      <c r="E244" s="104">
        <f>'[30]LIM342'!$I$14</f>
        <v>358156</v>
      </c>
      <c r="F244" s="104">
        <f>H244-SUM(D244:E244,G244)</f>
        <v>3171475</v>
      </c>
      <c r="G244" s="104">
        <f>'[6]LIM342'!$G$45</f>
        <v>10888000</v>
      </c>
      <c r="H244" s="104">
        <f>'[30]LIM342'!$I$12</f>
        <v>14972081</v>
      </c>
      <c r="I244" s="83">
        <v>111.387</v>
      </c>
      <c r="J244" s="82">
        <v>34.001</v>
      </c>
      <c r="K244" s="82">
        <f>M244-(I244+J244+L244)</f>
        <v>18368.229</v>
      </c>
      <c r="L244" s="82">
        <v>1735</v>
      </c>
      <c r="M244" s="82">
        <v>20248.617</v>
      </c>
      <c r="N244" s="82">
        <f>'[11]LIM342'!$M$13/1000</f>
        <v>0</v>
      </c>
      <c r="O244" s="82">
        <f>'[11]LIM342'!$M$14/1000</f>
        <v>0</v>
      </c>
      <c r="P244" s="82">
        <f>R244-SUM(N244:O244,Q244)</f>
        <v>-1235</v>
      </c>
      <c r="Q244" s="82">
        <f>'[23]NP342'!$I$39/1000</f>
        <v>1235</v>
      </c>
      <c r="R244" s="82">
        <f>'[11]LIM342'!$M$12/1000</f>
        <v>0</v>
      </c>
      <c r="S244" s="82">
        <v>107</v>
      </c>
      <c r="T244" s="82">
        <v>112</v>
      </c>
      <c r="U244" s="82">
        <f>W244-(S244+T244+V244)</f>
        <v>-242</v>
      </c>
      <c r="V244" s="82">
        <v>735</v>
      </c>
      <c r="W244" s="82">
        <v>712</v>
      </c>
      <c r="X244" s="88"/>
      <c r="Y244" s="68">
        <f>IF(ISERROR((H244-R244)/H244),0,(H244-R244)/H244)</f>
        <v>1</v>
      </c>
    </row>
    <row r="245" spans="1:25" ht="12.75">
      <c r="A245" s="32" t="s">
        <v>25</v>
      </c>
      <c r="B245" s="33" t="s">
        <v>288</v>
      </c>
      <c r="C245" s="34" t="s">
        <v>289</v>
      </c>
      <c r="D245" s="104">
        <f>'[30]LIM343'!$I$13</f>
        <v>1591353</v>
      </c>
      <c r="E245" s="104">
        <f>'[30]LIM343'!$I$14</f>
        <v>12240255</v>
      </c>
      <c r="F245" s="104">
        <f>H245-SUM(D245:E245,G245)</f>
        <v>63090660</v>
      </c>
      <c r="G245" s="104">
        <f>'[6]LIM343'!$G$45</f>
        <v>22204000</v>
      </c>
      <c r="H245" s="104">
        <f>'[30]LIM343'!$I$12</f>
        <v>99126268</v>
      </c>
      <c r="I245" s="83">
        <v>0</v>
      </c>
      <c r="J245" s="82">
        <v>4775.233</v>
      </c>
      <c r="K245" s="82">
        <f>M245-(I245+J245+L245)</f>
        <v>100367.91699999999</v>
      </c>
      <c r="L245" s="82">
        <v>1485</v>
      </c>
      <c r="M245" s="82">
        <v>106628.15</v>
      </c>
      <c r="N245" s="82">
        <f>'[11]LIM343'!$M$13/1000</f>
        <v>0</v>
      </c>
      <c r="O245" s="82">
        <f>'[11]LIM343'!$M$14/1000</f>
        <v>6025.034</v>
      </c>
      <c r="P245" s="82">
        <f>R245-SUM(N245:O245,Q245)</f>
        <v>72332.028</v>
      </c>
      <c r="Q245" s="82">
        <f>'[23]NP343'!$I$39/1000</f>
        <v>10335</v>
      </c>
      <c r="R245" s="82">
        <f>'[11]LIM343'!$M$12/1000</f>
        <v>88692.062</v>
      </c>
      <c r="S245" s="82">
        <v>2432</v>
      </c>
      <c r="T245" s="82">
        <v>10734</v>
      </c>
      <c r="U245" s="82">
        <f>W245-(S245+T245+V245)</f>
        <v>55665</v>
      </c>
      <c r="V245" s="82">
        <v>1235</v>
      </c>
      <c r="W245" s="82">
        <v>70066</v>
      </c>
      <c r="X245" s="88"/>
      <c r="Y245" s="68">
        <f>IF(ISERROR((H245-R245)/H245),0,(H245-R245)/H245)</f>
        <v>0.9991052617657309</v>
      </c>
    </row>
    <row r="246" spans="1:25" ht="12.75">
      <c r="A246" s="32" t="s">
        <v>25</v>
      </c>
      <c r="B246" s="33" t="s">
        <v>290</v>
      </c>
      <c r="C246" s="34" t="s">
        <v>291</v>
      </c>
      <c r="D246" s="104">
        <f>'[30]LIM344'!$I$13</f>
        <v>4391778</v>
      </c>
      <c r="E246" s="104">
        <f>'[30]LIM344'!$I$14</f>
        <v>45353788</v>
      </c>
      <c r="F246" s="104">
        <f>H246-SUM(D246:E246,G246)</f>
        <v>76745183</v>
      </c>
      <c r="G246" s="104">
        <f>'[6]LIM344'!$G$45</f>
        <v>15575000</v>
      </c>
      <c r="H246" s="104">
        <f>'[30]LIM344'!$I$12</f>
        <v>142065749</v>
      </c>
      <c r="I246" s="83">
        <v>6957.317</v>
      </c>
      <c r="J246" s="82">
        <v>55265.566</v>
      </c>
      <c r="K246" s="82">
        <f>M246-(I246+J246+L246)</f>
        <v>80078.73199999999</v>
      </c>
      <c r="L246" s="82">
        <v>1485</v>
      </c>
      <c r="M246" s="82">
        <v>143786.615</v>
      </c>
      <c r="N246" s="82">
        <f>'[11]LIM344'!$M$13/1000</f>
        <v>10339.299</v>
      </c>
      <c r="O246" s="82">
        <f>'[11]LIM344'!$M$14/1000</f>
        <v>30955.018</v>
      </c>
      <c r="P246" s="82">
        <f>R246-SUM(N246:O246,Q246)</f>
        <v>61571.85199999999</v>
      </c>
      <c r="Q246" s="82">
        <f>'[23]NP344'!$I$39/1000</f>
        <v>3178</v>
      </c>
      <c r="R246" s="82">
        <f>'[11]LIM344'!$M$12/1000</f>
        <v>106044.169</v>
      </c>
      <c r="S246" s="82">
        <v>2859</v>
      </c>
      <c r="T246" s="82">
        <v>45426</v>
      </c>
      <c r="U246" s="82">
        <f>W246-(S246+T246+V246)</f>
        <v>49511</v>
      </c>
      <c r="V246" s="82">
        <v>1935</v>
      </c>
      <c r="W246" s="82">
        <v>99731</v>
      </c>
      <c r="X246" s="88"/>
      <c r="Y246" s="68">
        <f>IF(ISERROR((H246-R246)/H246),0,(H246-R246)/H246)</f>
        <v>0.9992535556969471</v>
      </c>
    </row>
    <row r="247" spans="1:25" ht="12.75">
      <c r="A247" s="32" t="s">
        <v>44</v>
      </c>
      <c r="B247" s="33" t="s">
        <v>292</v>
      </c>
      <c r="C247" s="34" t="s">
        <v>293</v>
      </c>
      <c r="D247" s="104">
        <f>'[30]DC34'!$I$13</f>
        <v>0</v>
      </c>
      <c r="E247" s="104">
        <f>'[30]DC34'!$I$14</f>
        <v>0</v>
      </c>
      <c r="F247" s="104">
        <f>H247-SUM(D247:E247,G247)</f>
        <v>1269596422</v>
      </c>
      <c r="G247" s="104">
        <f>'[6]DC34'!$G$45</f>
        <v>179103000</v>
      </c>
      <c r="H247" s="104">
        <f>'[30]DC34'!$I$12</f>
        <v>1448699422</v>
      </c>
      <c r="I247" s="83">
        <v>0</v>
      </c>
      <c r="J247" s="82">
        <v>0</v>
      </c>
      <c r="K247" s="82">
        <f>M247-(I247+J247+L247)</f>
        <v>233410.756</v>
      </c>
      <c r="L247" s="82">
        <v>68613</v>
      </c>
      <c r="M247" s="82">
        <v>302023.756</v>
      </c>
      <c r="N247" s="82">
        <f>'[11]DC34'!$M$13/1000</f>
        <v>0</v>
      </c>
      <c r="O247" s="82">
        <f>'[11]DC34'!$M$14/1000</f>
        <v>442.382</v>
      </c>
      <c r="P247" s="82">
        <f>R247-SUM(N247:O247,Q247)</f>
        <v>-120994.81700000001</v>
      </c>
      <c r="Q247" s="82">
        <f>'[23]DC34'!$I$39/1000</f>
        <v>258815</v>
      </c>
      <c r="R247" s="82">
        <f>'[11]DC34'!$M$12/1000</f>
        <v>138262.565</v>
      </c>
      <c r="S247" s="82">
        <v>0</v>
      </c>
      <c r="T247" s="82">
        <v>0</v>
      </c>
      <c r="U247" s="82">
        <f>W247-(S247+T247+V247)</f>
        <v>-87460</v>
      </c>
      <c r="V247" s="82">
        <v>117578</v>
      </c>
      <c r="W247" s="82">
        <v>30118</v>
      </c>
      <c r="X247" s="88"/>
      <c r="Y247" s="68">
        <f>IF(ISERROR((H247-R247)/H247),0,(H247-R247)/H247)</f>
        <v>0.9999045609027654</v>
      </c>
    </row>
    <row r="248" spans="1:25" ht="12.75">
      <c r="A248" s="32"/>
      <c r="B248" s="36"/>
      <c r="C248" s="34"/>
      <c r="D248" s="104"/>
      <c r="E248" s="104"/>
      <c r="F248" s="104"/>
      <c r="G248" s="104"/>
      <c r="H248" s="104"/>
      <c r="I248" s="83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8"/>
      <c r="Y248" s="68"/>
    </row>
    <row r="249" spans="1:197" s="23" customFormat="1" ht="16.5">
      <c r="A249" s="42"/>
      <c r="B249" s="35" t="s">
        <v>553</v>
      </c>
      <c r="C249" s="43"/>
      <c r="D249" s="104"/>
      <c r="E249" s="104"/>
      <c r="F249" s="104"/>
      <c r="G249" s="104"/>
      <c r="H249" s="104"/>
      <c r="I249" s="83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Y249" s="68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</row>
    <row r="250" spans="1:25" ht="12.75">
      <c r="A250" s="32" t="s">
        <v>25</v>
      </c>
      <c r="B250" s="33" t="s">
        <v>294</v>
      </c>
      <c r="C250" s="34" t="s">
        <v>295</v>
      </c>
      <c r="D250" s="104">
        <f>'[30]LIM351'!$I$13</f>
        <v>848326</v>
      </c>
      <c r="E250" s="104">
        <f>'[30]LIM351'!$I$14</f>
        <v>1417272</v>
      </c>
      <c r="F250" s="104">
        <f aca="true" t="shared" si="78" ref="F250:F255">H250-SUM(D250:E250,G250)</f>
        <v>-16831714</v>
      </c>
      <c r="G250" s="104">
        <f>'[6]LIM351'!$G$45</f>
        <v>18340000</v>
      </c>
      <c r="H250" s="104">
        <f>'[30]LIM351'!$I$12</f>
        <v>3773884</v>
      </c>
      <c r="I250" s="83">
        <v>93.241</v>
      </c>
      <c r="J250" s="82">
        <v>1642.608</v>
      </c>
      <c r="K250" s="82">
        <f aca="true" t="shared" si="79" ref="K250:K255">M250-(I250+J250+L250)</f>
        <v>30580.585999999996</v>
      </c>
      <c r="L250" s="82">
        <v>1735</v>
      </c>
      <c r="M250" s="82">
        <v>34051.435</v>
      </c>
      <c r="N250" s="82">
        <f>'[11]LIM351'!$M$13/1000</f>
        <v>537.424</v>
      </c>
      <c r="O250" s="82">
        <f>'[11]LIM351'!$M$14/1000</f>
        <v>1419.971</v>
      </c>
      <c r="P250" s="82">
        <f aca="true" t="shared" si="80" ref="P250:P255">R250-SUM(N250:O250,Q250)</f>
        <v>12728.04</v>
      </c>
      <c r="Q250" s="82">
        <f>'[23]NP351'!$I$39/1000</f>
        <v>11906</v>
      </c>
      <c r="R250" s="82">
        <f>'[11]LIM351'!$M$12/1000</f>
        <v>26591.435</v>
      </c>
      <c r="S250" s="82">
        <v>229</v>
      </c>
      <c r="T250" s="82">
        <v>2081</v>
      </c>
      <c r="U250" s="82">
        <f aca="true" t="shared" si="81" ref="U250:U255">W250-(S250+T250+V250)</f>
        <v>10953</v>
      </c>
      <c r="V250" s="82">
        <v>5007</v>
      </c>
      <c r="W250" s="82">
        <v>18270</v>
      </c>
      <c r="X250" s="88"/>
      <c r="Y250" s="68">
        <f aca="true" t="shared" si="82" ref="Y250:Y255">IF(ISERROR((H250-R250)/H250),0,(H250-R250)/H250)</f>
        <v>0.9929538282045764</v>
      </c>
    </row>
    <row r="251" spans="1:25" ht="12.75">
      <c r="A251" s="32" t="s">
        <v>25</v>
      </c>
      <c r="B251" s="33" t="s">
        <v>296</v>
      </c>
      <c r="C251" s="34" t="s">
        <v>297</v>
      </c>
      <c r="D251" s="104">
        <f>'[30]LIM352'!$I$13</f>
        <v>52951</v>
      </c>
      <c r="E251" s="104">
        <f>'[30]LIM352'!$I$14</f>
        <v>0</v>
      </c>
      <c r="F251" s="104">
        <f t="shared" si="78"/>
        <v>11578045</v>
      </c>
      <c r="G251" s="104">
        <f>'[6]LIM352'!$G$45</f>
        <v>9529000</v>
      </c>
      <c r="H251" s="104">
        <f>'[30]LIM352'!$I$12</f>
        <v>21159996</v>
      </c>
      <c r="I251" s="83">
        <v>0.488</v>
      </c>
      <c r="J251" s="82">
        <v>0</v>
      </c>
      <c r="K251" s="82">
        <f t="shared" si="79"/>
        <v>49074.552</v>
      </c>
      <c r="L251" s="82">
        <v>1735</v>
      </c>
      <c r="M251" s="82">
        <v>50810.04</v>
      </c>
      <c r="N251" s="82">
        <f>'[11]LIM352'!$M$13/1000</f>
        <v>1.382</v>
      </c>
      <c r="O251" s="82">
        <f>'[11]LIM352'!$M$14/1000</f>
        <v>0</v>
      </c>
      <c r="P251" s="82">
        <f t="shared" si="80"/>
        <v>20943.497</v>
      </c>
      <c r="Q251" s="82">
        <f>'[23]NP352'!$I$39/1000</f>
        <v>3985</v>
      </c>
      <c r="R251" s="82">
        <f>'[11]LIM352'!$M$12/1000</f>
        <v>24929.879</v>
      </c>
      <c r="S251" s="82">
        <v>0</v>
      </c>
      <c r="T251" s="82">
        <v>0</v>
      </c>
      <c r="U251" s="82">
        <f t="shared" si="81"/>
        <v>2879</v>
      </c>
      <c r="V251" s="82">
        <v>1485</v>
      </c>
      <c r="W251" s="82">
        <v>4364</v>
      </c>
      <c r="X251" s="88"/>
      <c r="Y251" s="68">
        <f t="shared" si="82"/>
        <v>0.9988218391440149</v>
      </c>
    </row>
    <row r="252" spans="1:25" ht="12.75">
      <c r="A252" s="32" t="s">
        <v>25</v>
      </c>
      <c r="B252" s="33" t="s">
        <v>298</v>
      </c>
      <c r="C252" s="34" t="s">
        <v>299</v>
      </c>
      <c r="D252" s="104">
        <f>'[30]LIM353'!$I$13</f>
        <v>875766</v>
      </c>
      <c r="E252" s="104">
        <f>'[30]LIM353'!$I$14</f>
        <v>1310538</v>
      </c>
      <c r="F252" s="104">
        <f t="shared" si="78"/>
        <v>10670593</v>
      </c>
      <c r="G252" s="104">
        <f>'[6]LIM353'!$G$45</f>
        <v>5466000</v>
      </c>
      <c r="H252" s="104">
        <f>'[30]LIM353'!$I$12</f>
        <v>18322897</v>
      </c>
      <c r="I252" s="83">
        <v>938.879</v>
      </c>
      <c r="J252" s="82">
        <v>1581.659</v>
      </c>
      <c r="K252" s="82">
        <f t="shared" si="79"/>
        <v>26428.44</v>
      </c>
      <c r="L252" s="82">
        <v>1485</v>
      </c>
      <c r="M252" s="82">
        <v>30433.978</v>
      </c>
      <c r="N252" s="82">
        <f>'[11]LIM353'!$M$13/1000</f>
        <v>121.954</v>
      </c>
      <c r="O252" s="82">
        <f>'[11]LIM353'!$M$14/1000</f>
        <v>352.238</v>
      </c>
      <c r="P252" s="82">
        <f t="shared" si="80"/>
        <v>2154.165</v>
      </c>
      <c r="Q252" s="82">
        <f>'[23]NP353'!$I$39/1000</f>
        <v>1235</v>
      </c>
      <c r="R252" s="82">
        <f>'[11]LIM353'!$M$12/1000</f>
        <v>3863.357</v>
      </c>
      <c r="S252" s="82">
        <v>252</v>
      </c>
      <c r="T252" s="82">
        <v>611</v>
      </c>
      <c r="U252" s="82">
        <f t="shared" si="81"/>
        <v>-42</v>
      </c>
      <c r="V252" s="82">
        <v>735</v>
      </c>
      <c r="W252" s="82">
        <v>1556</v>
      </c>
      <c r="X252" s="88"/>
      <c r="Y252" s="68">
        <f t="shared" si="82"/>
        <v>0.9997891514098453</v>
      </c>
    </row>
    <row r="253" spans="1:25" ht="12.75">
      <c r="A253" s="32" t="s">
        <v>25</v>
      </c>
      <c r="B253" s="33" t="s">
        <v>300</v>
      </c>
      <c r="C253" s="34" t="s">
        <v>301</v>
      </c>
      <c r="D253" s="104">
        <f>'[30]LIM354'!$I$13</f>
        <v>43607456</v>
      </c>
      <c r="E253" s="104">
        <f>'[30]LIM354'!$I$14</f>
        <v>112395797</v>
      </c>
      <c r="F253" s="104">
        <f t="shared" si="78"/>
        <v>-95118025</v>
      </c>
      <c r="G253" s="104">
        <f>'[6]LIM354'!$G$45</f>
        <v>239657000</v>
      </c>
      <c r="H253" s="104">
        <f>'[30]LIM354'!$I$12</f>
        <v>300542228</v>
      </c>
      <c r="I253" s="83">
        <v>42796.781</v>
      </c>
      <c r="J253" s="82">
        <v>128542.431</v>
      </c>
      <c r="K253" s="82">
        <f t="shared" si="79"/>
        <v>71952.77899999998</v>
      </c>
      <c r="L253" s="82">
        <v>114556</v>
      </c>
      <c r="M253" s="82">
        <v>357847.991</v>
      </c>
      <c r="N253" s="82">
        <f>'[11]LIM354'!$M$13/1000</f>
        <v>119061.45</v>
      </c>
      <c r="O253" s="82">
        <f>'[11]LIM354'!$M$14/1000</f>
        <v>315118.851</v>
      </c>
      <c r="P253" s="82">
        <f t="shared" si="80"/>
        <v>164708.635</v>
      </c>
      <c r="Q253" s="82">
        <f>'[23]NP354'!$I$39/1000</f>
        <v>491170</v>
      </c>
      <c r="R253" s="82">
        <f>'[11]LIM354'!$M$12/1000</f>
        <v>1090058.936</v>
      </c>
      <c r="S253" s="82">
        <v>0</v>
      </c>
      <c r="T253" s="82">
        <v>0</v>
      </c>
      <c r="U253" s="82">
        <f t="shared" si="81"/>
        <v>-140419</v>
      </c>
      <c r="V253" s="82">
        <v>140419</v>
      </c>
      <c r="W253" s="82">
        <v>0</v>
      </c>
      <c r="X253" s="88"/>
      <c r="Y253" s="68">
        <f t="shared" si="82"/>
        <v>0.9963730257033964</v>
      </c>
    </row>
    <row r="254" spans="1:25" ht="12.75">
      <c r="A254" s="32" t="s">
        <v>25</v>
      </c>
      <c r="B254" s="33" t="s">
        <v>302</v>
      </c>
      <c r="C254" s="34" t="s">
        <v>303</v>
      </c>
      <c r="D254" s="104">
        <f>'[30]LIM355'!$I$13</f>
        <v>6899186</v>
      </c>
      <c r="E254" s="104">
        <f>'[30]LIM355'!$I$14</f>
        <v>10089952</v>
      </c>
      <c r="F254" s="104">
        <f t="shared" si="78"/>
        <v>23902257</v>
      </c>
      <c r="G254" s="104">
        <f>'[6]LIM355'!$G$45</f>
        <v>11888000</v>
      </c>
      <c r="H254" s="104">
        <f>'[30]LIM355'!$I$12</f>
        <v>52779395</v>
      </c>
      <c r="I254" s="83">
        <v>6824.811</v>
      </c>
      <c r="J254" s="82">
        <v>4302.072</v>
      </c>
      <c r="K254" s="82">
        <f t="shared" si="79"/>
        <v>45979.318</v>
      </c>
      <c r="L254" s="82">
        <v>5485</v>
      </c>
      <c r="M254" s="82">
        <v>62591.201</v>
      </c>
      <c r="N254" s="82">
        <f>'[11]LIM355'!$M$13/1000</f>
        <v>1806.761</v>
      </c>
      <c r="O254" s="82">
        <f>'[11]LIM355'!$M$14/1000</f>
        <v>4140.459</v>
      </c>
      <c r="P254" s="82">
        <f t="shared" si="80"/>
        <v>15734.744</v>
      </c>
      <c r="Q254" s="82">
        <f>'[23]NP355'!$I$39/1000</f>
        <v>4385</v>
      </c>
      <c r="R254" s="82">
        <f>'[11]LIM355'!$M$12/1000</f>
        <v>26066.964</v>
      </c>
      <c r="S254" s="82">
        <v>51</v>
      </c>
      <c r="T254" s="82">
        <v>66</v>
      </c>
      <c r="U254" s="82">
        <f t="shared" si="81"/>
        <v>32143</v>
      </c>
      <c r="V254" s="82">
        <v>1985</v>
      </c>
      <c r="W254" s="82">
        <v>34245</v>
      </c>
      <c r="X254" s="88"/>
      <c r="Y254" s="68">
        <f t="shared" si="82"/>
        <v>0.9995061147631571</v>
      </c>
    </row>
    <row r="255" spans="1:25" ht="12.75">
      <c r="A255" s="32" t="s">
        <v>44</v>
      </c>
      <c r="B255" s="33" t="s">
        <v>304</v>
      </c>
      <c r="C255" s="34" t="s">
        <v>305</v>
      </c>
      <c r="D255" s="104">
        <f>'[30]DC35'!$I$13</f>
        <v>0</v>
      </c>
      <c r="E255" s="104">
        <f>'[30]DC35'!$I$14</f>
        <v>0</v>
      </c>
      <c r="F255" s="104">
        <f t="shared" si="78"/>
        <v>-54960367</v>
      </c>
      <c r="G255" s="104">
        <f>'[6]DC35'!$G$45</f>
        <v>149210000</v>
      </c>
      <c r="H255" s="104">
        <f>'[30]DC35'!$I$12</f>
        <v>94249633</v>
      </c>
      <c r="I255" s="83">
        <v>0</v>
      </c>
      <c r="J255" s="82">
        <v>0</v>
      </c>
      <c r="K255" s="82">
        <f t="shared" si="79"/>
        <v>532756.214</v>
      </c>
      <c r="L255" s="82">
        <v>31990</v>
      </c>
      <c r="M255" s="82">
        <v>564746.214</v>
      </c>
      <c r="N255" s="82">
        <f>'[11]DC35'!$M$13/1000</f>
        <v>0</v>
      </c>
      <c r="O255" s="82">
        <f>'[11]DC35'!$M$14/1000</f>
        <v>0</v>
      </c>
      <c r="P255" s="82">
        <f t="shared" si="80"/>
        <v>331758.038</v>
      </c>
      <c r="Q255" s="82">
        <f>'[23]DC35'!$I$39/1000</f>
        <v>154319</v>
      </c>
      <c r="R255" s="82">
        <f>'[11]DC35'!$M$12/1000</f>
        <v>486077.038</v>
      </c>
      <c r="S255" s="82">
        <v>0</v>
      </c>
      <c r="T255" s="82">
        <v>0</v>
      </c>
      <c r="U255" s="82">
        <f t="shared" si="81"/>
        <v>-49763</v>
      </c>
      <c r="V255" s="82">
        <v>54570</v>
      </c>
      <c r="W255" s="82">
        <v>4807</v>
      </c>
      <c r="X255" s="88"/>
      <c r="Y255" s="68">
        <f t="shared" si="82"/>
        <v>0.9948426638648025</v>
      </c>
    </row>
    <row r="256" spans="1:25" ht="12.75">
      <c r="A256" s="32"/>
      <c r="B256" s="36"/>
      <c r="C256" s="34"/>
      <c r="D256" s="104"/>
      <c r="E256" s="104"/>
      <c r="F256" s="104"/>
      <c r="G256" s="104"/>
      <c r="H256" s="104"/>
      <c r="I256" s="83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8"/>
      <c r="Y256" s="68"/>
    </row>
    <row r="257" spans="1:197" s="23" customFormat="1" ht="16.5">
      <c r="A257" s="42"/>
      <c r="B257" s="35" t="s">
        <v>554</v>
      </c>
      <c r="C257" s="43"/>
      <c r="D257" s="104"/>
      <c r="E257" s="104"/>
      <c r="F257" s="104"/>
      <c r="G257" s="104"/>
      <c r="H257" s="104"/>
      <c r="I257" s="83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Y257" s="68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</row>
    <row r="258" spans="1:25" ht="12.75">
      <c r="A258" s="32" t="s">
        <v>25</v>
      </c>
      <c r="B258" s="33" t="s">
        <v>306</v>
      </c>
      <c r="C258" s="34" t="s">
        <v>307</v>
      </c>
      <c r="D258" s="104">
        <f>'[30]LIM361'!$I$13</f>
        <v>2917579</v>
      </c>
      <c r="E258" s="104">
        <f>'[30]LIM361'!$I$14</f>
        <v>8307315</v>
      </c>
      <c r="F258" s="104">
        <f aca="true" t="shared" si="83" ref="F258:F264">H258-SUM(D258:E258,G258)</f>
        <v>48940738</v>
      </c>
      <c r="G258" s="104">
        <f>'[6]LIM361'!$G$45</f>
        <v>2485000</v>
      </c>
      <c r="H258" s="104">
        <f>'[30]LIM361'!$I$12</f>
        <v>62650632</v>
      </c>
      <c r="I258" s="83">
        <v>1860.885</v>
      </c>
      <c r="J258" s="82">
        <v>15553.677</v>
      </c>
      <c r="K258" s="82">
        <f aca="true" t="shared" si="84" ref="K258:K264">M258-(I258+J258+L258)</f>
        <v>772.390000000003</v>
      </c>
      <c r="L258" s="82">
        <v>1485</v>
      </c>
      <c r="M258" s="82">
        <v>19671.952</v>
      </c>
      <c r="N258" s="82">
        <f>'[11]LIM361'!$M$13/1000</f>
        <v>1316.038</v>
      </c>
      <c r="O258" s="82">
        <f>'[11]LIM361'!$M$14/1000</f>
        <v>7062.213</v>
      </c>
      <c r="P258" s="82">
        <f aca="true" t="shared" si="85" ref="P258:P264">R258-SUM(N258:O258,Q258)</f>
        <v>11888.695</v>
      </c>
      <c r="Q258" s="82">
        <f>'[23]NP361'!$I$39/1000</f>
        <v>2955</v>
      </c>
      <c r="R258" s="82">
        <f>'[11]LIM361'!$M$12/1000</f>
        <v>23221.946</v>
      </c>
      <c r="S258" s="82">
        <v>4136</v>
      </c>
      <c r="T258" s="82">
        <v>22959</v>
      </c>
      <c r="U258" s="82">
        <f aca="true" t="shared" si="86" ref="U258:U264">W258-(S258+T258+V258)</f>
        <v>9932</v>
      </c>
      <c r="V258" s="82">
        <v>935</v>
      </c>
      <c r="W258" s="82">
        <v>37962</v>
      </c>
      <c r="X258" s="88"/>
      <c r="Y258" s="68">
        <f aca="true" t="shared" si="87" ref="Y258:Y264">IF(ISERROR((H258-R258)/H258),0,(H258-R258)/H258)</f>
        <v>0.9996293421908338</v>
      </c>
    </row>
    <row r="259" spans="1:25" ht="12.75">
      <c r="A259" s="32" t="s">
        <v>25</v>
      </c>
      <c r="B259" s="33" t="s">
        <v>308</v>
      </c>
      <c r="C259" s="34" t="s">
        <v>309</v>
      </c>
      <c r="D259" s="104">
        <f>'[30]LIM362'!$I$13</f>
        <v>4964935</v>
      </c>
      <c r="E259" s="104">
        <f>'[30]LIM362'!$I$14</f>
        <v>22050310</v>
      </c>
      <c r="F259" s="104">
        <f t="shared" si="83"/>
        <v>24440624</v>
      </c>
      <c r="G259" s="104">
        <f>'[6]LIM362'!$G$45</f>
        <v>20498000</v>
      </c>
      <c r="H259" s="104">
        <f>'[30]LIM362'!$I$12</f>
        <v>71953869</v>
      </c>
      <c r="I259" s="83">
        <v>2874.498</v>
      </c>
      <c r="J259" s="82">
        <v>10982.902</v>
      </c>
      <c r="K259" s="82">
        <f t="shared" si="84"/>
        <v>50356.596</v>
      </c>
      <c r="L259" s="82">
        <v>8133</v>
      </c>
      <c r="M259" s="82">
        <v>72346.996</v>
      </c>
      <c r="N259" s="82">
        <f>'[11]LIM362'!$M$13/1000</f>
        <v>4119.95</v>
      </c>
      <c r="O259" s="82">
        <f>'[11]LIM362'!$M$14/1000</f>
        <v>12200.55</v>
      </c>
      <c r="P259" s="82">
        <f t="shared" si="85"/>
        <v>12035.830000000002</v>
      </c>
      <c r="Q259" s="82">
        <f>'[23]NP362'!$I$39/1000</f>
        <v>12994</v>
      </c>
      <c r="R259" s="82">
        <f>'[11]LIM362'!$M$12/1000</f>
        <v>41350.33</v>
      </c>
      <c r="S259" s="82">
        <v>1307</v>
      </c>
      <c r="T259" s="82">
        <v>4718</v>
      </c>
      <c r="U259" s="82">
        <f t="shared" si="86"/>
        <v>13143</v>
      </c>
      <c r="V259" s="82">
        <v>7283</v>
      </c>
      <c r="W259" s="82">
        <v>26451</v>
      </c>
      <c r="X259" s="88"/>
      <c r="Y259" s="68">
        <f t="shared" si="87"/>
        <v>0.9994253216599096</v>
      </c>
    </row>
    <row r="260" spans="1:25" ht="12.75">
      <c r="A260" s="32" t="s">
        <v>25</v>
      </c>
      <c r="B260" s="33" t="s">
        <v>310</v>
      </c>
      <c r="C260" s="34" t="s">
        <v>311</v>
      </c>
      <c r="D260" s="104">
        <f>'[30]LIM364'!$I$13</f>
        <v>921882</v>
      </c>
      <c r="E260" s="104">
        <f>'[30]LIM364'!$I$14</f>
        <v>3268062</v>
      </c>
      <c r="F260" s="104">
        <f t="shared" si="83"/>
        <v>-5014760</v>
      </c>
      <c r="G260" s="104">
        <f>'[6]LIM364'!$G$45</f>
        <v>13976000</v>
      </c>
      <c r="H260" s="104">
        <f>'[30]LIM364'!$I$12</f>
        <v>13151184</v>
      </c>
      <c r="I260" s="83">
        <v>2643.557</v>
      </c>
      <c r="J260" s="82">
        <v>8062.016</v>
      </c>
      <c r="K260" s="82">
        <f t="shared" si="84"/>
        <v>6486.950000000001</v>
      </c>
      <c r="L260" s="82">
        <v>1485</v>
      </c>
      <c r="M260" s="82">
        <v>18677.523</v>
      </c>
      <c r="N260" s="82">
        <f>'[11]LIM364'!$M$13/1000</f>
        <v>2075.832</v>
      </c>
      <c r="O260" s="82">
        <f>'[11]LIM364'!$M$14/1000</f>
        <v>7571.5</v>
      </c>
      <c r="P260" s="82">
        <f t="shared" si="85"/>
        <v>2517.672999999999</v>
      </c>
      <c r="Q260" s="82">
        <f>'[23]NP364'!$I$39/1000</f>
        <v>1735</v>
      </c>
      <c r="R260" s="82">
        <f>'[11]LIM364'!$M$12/1000</f>
        <v>13900.005</v>
      </c>
      <c r="S260" s="82">
        <v>2099</v>
      </c>
      <c r="T260" s="82">
        <v>3379</v>
      </c>
      <c r="U260" s="82">
        <f t="shared" si="86"/>
        <v>-405</v>
      </c>
      <c r="V260" s="82">
        <v>1735</v>
      </c>
      <c r="W260" s="82">
        <v>6808</v>
      </c>
      <c r="X260" s="88"/>
      <c r="Y260" s="68">
        <f t="shared" si="87"/>
        <v>0.9989430605639765</v>
      </c>
    </row>
    <row r="261" spans="1:25" ht="12.75">
      <c r="A261" s="32" t="s">
        <v>25</v>
      </c>
      <c r="B261" s="33" t="s">
        <v>312</v>
      </c>
      <c r="C261" s="34" t="s">
        <v>313</v>
      </c>
      <c r="D261" s="104">
        <f>'[30]LIM365'!$I$13</f>
        <v>3386519</v>
      </c>
      <c r="E261" s="104">
        <f>'[30]LIM365'!$I$14</f>
        <v>19850379</v>
      </c>
      <c r="F261" s="104">
        <f t="shared" si="83"/>
        <v>940418</v>
      </c>
      <c r="G261" s="104">
        <f>'[6]LIM365'!$G$45</f>
        <v>3485000</v>
      </c>
      <c r="H261" s="104">
        <f>'[30]LIM365'!$I$12</f>
        <v>27662316</v>
      </c>
      <c r="I261" s="83">
        <v>2791.865</v>
      </c>
      <c r="J261" s="82">
        <v>20645.944</v>
      </c>
      <c r="K261" s="82">
        <f t="shared" si="84"/>
        <v>12913.875999999997</v>
      </c>
      <c r="L261" s="82">
        <v>3485</v>
      </c>
      <c r="M261" s="82">
        <v>39836.685</v>
      </c>
      <c r="N261" s="82">
        <f>'[11]LIM365'!$M$13/1000</f>
        <v>3283.435</v>
      </c>
      <c r="O261" s="82">
        <f>'[11]LIM365'!$M$14/1000</f>
        <v>14543.131</v>
      </c>
      <c r="P261" s="82">
        <f t="shared" si="85"/>
        <v>23976.126000000004</v>
      </c>
      <c r="Q261" s="82">
        <f>'[23]NP365'!$I$39/1000</f>
        <v>5997</v>
      </c>
      <c r="R261" s="82">
        <f>'[11]LIM365'!$M$12/1000</f>
        <v>47799.692</v>
      </c>
      <c r="S261" s="82">
        <v>3070</v>
      </c>
      <c r="T261" s="82">
        <v>14190</v>
      </c>
      <c r="U261" s="82">
        <f t="shared" si="86"/>
        <v>10711</v>
      </c>
      <c r="V261" s="82">
        <v>1985</v>
      </c>
      <c r="W261" s="82">
        <v>29956</v>
      </c>
      <c r="X261" s="88"/>
      <c r="Y261" s="68">
        <f t="shared" si="87"/>
        <v>0.998272028560443</v>
      </c>
    </row>
    <row r="262" spans="1:25" ht="12.75">
      <c r="A262" s="32" t="s">
        <v>25</v>
      </c>
      <c r="B262" s="33" t="s">
        <v>314</v>
      </c>
      <c r="C262" s="34" t="s">
        <v>315</v>
      </c>
      <c r="D262" s="104">
        <f>'[30]LIM366'!$I$13</f>
        <v>8722764</v>
      </c>
      <c r="E262" s="104">
        <f>'[30]LIM366'!$I$14</f>
        <v>9484663</v>
      </c>
      <c r="F262" s="104">
        <f t="shared" si="83"/>
        <v>9622458</v>
      </c>
      <c r="G262" s="104">
        <f>'[6]LIM366'!$G$45</f>
        <v>10764000</v>
      </c>
      <c r="H262" s="104">
        <f>'[30]LIM366'!$I$12</f>
        <v>38593885</v>
      </c>
      <c r="I262" s="83">
        <v>8562.355</v>
      </c>
      <c r="J262" s="82">
        <v>16816.791</v>
      </c>
      <c r="K262" s="82">
        <f t="shared" si="84"/>
        <v>1896.2819999999992</v>
      </c>
      <c r="L262" s="82">
        <v>3115</v>
      </c>
      <c r="M262" s="82">
        <v>30390.428</v>
      </c>
      <c r="N262" s="82">
        <f>'[11]LIM366'!$M$13/1000</f>
        <v>9075.971</v>
      </c>
      <c r="O262" s="82">
        <f>'[11]LIM366'!$M$14/1000</f>
        <v>11821.234</v>
      </c>
      <c r="P262" s="82">
        <f t="shared" si="85"/>
        <v>3887.142</v>
      </c>
      <c r="Q262" s="82">
        <f>'[23]NP366'!$I$39/1000</f>
        <v>4010</v>
      </c>
      <c r="R262" s="82">
        <f>'[11]LIM366'!$M$12/1000</f>
        <v>28794.347</v>
      </c>
      <c r="S262" s="82">
        <v>7066</v>
      </c>
      <c r="T262" s="82">
        <v>10511</v>
      </c>
      <c r="U262" s="82">
        <f t="shared" si="86"/>
        <v>20233</v>
      </c>
      <c r="V262" s="82">
        <v>2710</v>
      </c>
      <c r="W262" s="82">
        <v>40520</v>
      </c>
      <c r="X262" s="88"/>
      <c r="Y262" s="68">
        <f t="shared" si="87"/>
        <v>0.9992539142664698</v>
      </c>
    </row>
    <row r="263" spans="1:25" ht="12.75">
      <c r="A263" s="32" t="s">
        <v>25</v>
      </c>
      <c r="B263" s="33" t="s">
        <v>316</v>
      </c>
      <c r="C263" s="34" t="s">
        <v>317</v>
      </c>
      <c r="D263" s="104">
        <f>'[30]LIM367'!$I$13</f>
        <v>8926048</v>
      </c>
      <c r="E263" s="104">
        <f>'[30]LIM367'!$I$14</f>
        <v>41340820</v>
      </c>
      <c r="F263" s="104">
        <f t="shared" si="83"/>
        <v>-63448349</v>
      </c>
      <c r="G263" s="104">
        <f>'[6]LIM367'!$G$45</f>
        <v>81734000</v>
      </c>
      <c r="H263" s="104">
        <f>'[30]LIM367'!$I$12</f>
        <v>68552519</v>
      </c>
      <c r="I263" s="83">
        <v>5880.233</v>
      </c>
      <c r="J263" s="82">
        <v>30496.488</v>
      </c>
      <c r="K263" s="82">
        <f t="shared" si="84"/>
        <v>46487.21699999999</v>
      </c>
      <c r="L263" s="82">
        <v>21933</v>
      </c>
      <c r="M263" s="82">
        <v>104796.938</v>
      </c>
      <c r="N263" s="82">
        <f>'[11]LIM367'!$M$13/1000</f>
        <v>7126.252</v>
      </c>
      <c r="O263" s="82">
        <f>'[11]LIM367'!$M$14/1000</f>
        <v>31318.505</v>
      </c>
      <c r="P263" s="82">
        <f t="shared" si="85"/>
        <v>-47674.424999999996</v>
      </c>
      <c r="Q263" s="82">
        <f>'[23]NP367'!$I$39/1000</f>
        <v>65009</v>
      </c>
      <c r="R263" s="82">
        <f>'[11]LIM367'!$M$12/1000</f>
        <v>55779.332</v>
      </c>
      <c r="S263" s="82">
        <v>5282</v>
      </c>
      <c r="T263" s="82">
        <v>22253</v>
      </c>
      <c r="U263" s="82">
        <f t="shared" si="86"/>
        <v>20935</v>
      </c>
      <c r="V263" s="82">
        <v>24939</v>
      </c>
      <c r="W263" s="82">
        <v>73409</v>
      </c>
      <c r="X263" s="88"/>
      <c r="Y263" s="68">
        <f t="shared" si="87"/>
        <v>0.9991863270261447</v>
      </c>
    </row>
    <row r="264" spans="1:25" ht="12.75">
      <c r="A264" s="32" t="s">
        <v>44</v>
      </c>
      <c r="B264" s="33" t="s">
        <v>318</v>
      </c>
      <c r="C264" s="34" t="s">
        <v>319</v>
      </c>
      <c r="D264" s="104">
        <f>'[30]DC36'!$I$13</f>
        <v>0</v>
      </c>
      <c r="E264" s="104">
        <f>'[30]DC36'!$I$14</f>
        <v>155314</v>
      </c>
      <c r="F264" s="104">
        <f t="shared" si="83"/>
        <v>25621384</v>
      </c>
      <c r="G264" s="104">
        <f>'[6]DC36'!$G$45</f>
        <v>1986000</v>
      </c>
      <c r="H264" s="104">
        <f>'[30]DC36'!$I$12</f>
        <v>27762698</v>
      </c>
      <c r="I264" s="83">
        <v>0</v>
      </c>
      <c r="J264" s="82">
        <v>257.898</v>
      </c>
      <c r="K264" s="82">
        <f t="shared" si="84"/>
        <v>34541.655</v>
      </c>
      <c r="L264" s="82">
        <v>1735</v>
      </c>
      <c r="M264" s="82">
        <v>36534.553</v>
      </c>
      <c r="N264" s="82">
        <f>'[11]DC36'!$M$13/1000</f>
        <v>0</v>
      </c>
      <c r="O264" s="82">
        <f>'[11]DC36'!$M$14/1000</f>
        <v>182.274</v>
      </c>
      <c r="P264" s="82">
        <f t="shared" si="85"/>
        <v>33941.16</v>
      </c>
      <c r="Q264" s="82">
        <f>'[23]DC36'!$I$39/1000</f>
        <v>2611</v>
      </c>
      <c r="R264" s="82">
        <f>'[11]DC36'!$M$12/1000</f>
        <v>36734.434</v>
      </c>
      <c r="S264" s="82">
        <v>0</v>
      </c>
      <c r="T264" s="82">
        <v>303</v>
      </c>
      <c r="U264" s="82">
        <f t="shared" si="86"/>
        <v>25839</v>
      </c>
      <c r="V264" s="82">
        <v>1235</v>
      </c>
      <c r="W264" s="82">
        <v>27377</v>
      </c>
      <c r="X264" s="88"/>
      <c r="Y264" s="68">
        <f t="shared" si="87"/>
        <v>0.9986768420706086</v>
      </c>
    </row>
    <row r="265" spans="1:25" ht="12.75">
      <c r="A265" s="32"/>
      <c r="B265" s="33"/>
      <c r="C265" s="34"/>
      <c r="D265" s="34"/>
      <c r="E265" s="34"/>
      <c r="F265" s="104"/>
      <c r="G265" s="82"/>
      <c r="H265" s="104"/>
      <c r="I265" s="83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8"/>
      <c r="Y265" s="68"/>
    </row>
    <row r="266" spans="1:25" ht="15.75">
      <c r="A266" s="32">
        <f>COUNTIF(A226:A265,"A")+COUNTIF(A226:A265,"b")+COUNTIF(A226:A265,"c")</f>
        <v>30</v>
      </c>
      <c r="B266" s="29" t="s">
        <v>579</v>
      </c>
      <c r="C266" s="34"/>
      <c r="D266" s="132">
        <f aca="true" t="shared" si="88" ref="D266:W266">SUM(D258:D264,D250:D255,D243:D247,D235:D240,D227:D232)</f>
        <v>105927543</v>
      </c>
      <c r="E266" s="132">
        <f t="shared" si="88"/>
        <v>419675626</v>
      </c>
      <c r="F266" s="132">
        <f t="shared" si="88"/>
        <v>1423217122</v>
      </c>
      <c r="G266" s="132">
        <f t="shared" si="88"/>
        <v>1191919000</v>
      </c>
      <c r="H266" s="132">
        <f t="shared" si="88"/>
        <v>3140739291</v>
      </c>
      <c r="I266" s="133">
        <f t="shared" si="88"/>
        <v>119402.939</v>
      </c>
      <c r="J266" s="134">
        <f t="shared" si="88"/>
        <v>390868.268</v>
      </c>
      <c r="K266" s="134">
        <f t="shared" si="88"/>
        <v>1678555.0130000003</v>
      </c>
      <c r="L266" s="134">
        <f t="shared" si="88"/>
        <v>370796</v>
      </c>
      <c r="M266" s="134">
        <f t="shared" si="88"/>
        <v>2559622.22</v>
      </c>
      <c r="N266" s="134">
        <f t="shared" si="88"/>
        <v>227072.70299999995</v>
      </c>
      <c r="O266" s="134">
        <f t="shared" si="88"/>
        <v>587185.7769999999</v>
      </c>
      <c r="P266" s="134">
        <f t="shared" si="88"/>
        <v>1374674.8450000002</v>
      </c>
      <c r="Q266" s="134">
        <f t="shared" si="88"/>
        <v>1415910</v>
      </c>
      <c r="R266" s="134">
        <f t="shared" si="88"/>
        <v>3604843.3249999997</v>
      </c>
      <c r="S266" s="82">
        <f t="shared" si="88"/>
        <v>60968</v>
      </c>
      <c r="T266" s="82">
        <f t="shared" si="88"/>
        <v>272125</v>
      </c>
      <c r="U266" s="82">
        <f t="shared" si="88"/>
        <v>211302</v>
      </c>
      <c r="V266" s="82">
        <f t="shared" si="88"/>
        <v>475539</v>
      </c>
      <c r="W266" s="82">
        <f t="shared" si="88"/>
        <v>1019934</v>
      </c>
      <c r="X266" s="88"/>
      <c r="Y266" s="68">
        <f>IF(ISERROR((H266-R266)/H266),0,(H266-R266)/H266)</f>
        <v>0.9988522309587015</v>
      </c>
    </row>
    <row r="267" spans="1:197" s="13" customFormat="1" ht="12.75">
      <c r="A267" s="37"/>
      <c r="B267" s="38"/>
      <c r="C267" s="39"/>
      <c r="D267" s="39"/>
      <c r="E267" s="39"/>
      <c r="F267" s="105"/>
      <c r="G267" s="85"/>
      <c r="H267" s="105"/>
      <c r="I267" s="84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Y267" s="69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</row>
    <row r="268" spans="1:25" ht="12.75">
      <c r="A268" s="44"/>
      <c r="B268" s="40"/>
      <c r="C268" s="41"/>
      <c r="D268" s="41"/>
      <c r="E268" s="41"/>
      <c r="F268" s="104"/>
      <c r="G268" s="82"/>
      <c r="H268" s="104"/>
      <c r="I268" s="83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8"/>
      <c r="Y268" s="68"/>
    </row>
    <row r="269" spans="1:25" ht="16.5">
      <c r="A269" s="28"/>
      <c r="B269" s="29" t="s">
        <v>320</v>
      </c>
      <c r="C269" s="30"/>
      <c r="D269" s="30"/>
      <c r="E269" s="30"/>
      <c r="F269" s="104"/>
      <c r="G269" s="82"/>
      <c r="H269" s="104"/>
      <c r="I269" s="83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8"/>
      <c r="Y269" s="68"/>
    </row>
    <row r="270" spans="1:25" ht="16.5">
      <c r="A270" s="28"/>
      <c r="B270" s="29"/>
      <c r="C270" s="30"/>
      <c r="D270" s="30"/>
      <c r="E270" s="30"/>
      <c r="F270" s="104"/>
      <c r="G270" s="82"/>
      <c r="H270" s="104"/>
      <c r="I270" s="83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8"/>
      <c r="Y270" s="68"/>
    </row>
    <row r="271" spans="1:25" ht="16.5">
      <c r="A271" s="32"/>
      <c r="B271" s="35" t="s">
        <v>555</v>
      </c>
      <c r="C271" s="34"/>
      <c r="D271" s="34"/>
      <c r="E271" s="34"/>
      <c r="F271" s="104"/>
      <c r="G271" s="82"/>
      <c r="H271" s="104"/>
      <c r="I271" s="83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8"/>
      <c r="Y271" s="68"/>
    </row>
    <row r="272" spans="1:25" ht="12.75">
      <c r="A272" s="32" t="s">
        <v>25</v>
      </c>
      <c r="B272" s="33" t="s">
        <v>321</v>
      </c>
      <c r="C272" s="34" t="s">
        <v>322</v>
      </c>
      <c r="D272" s="104">
        <f>'[30]MP301'!$I$13</f>
        <v>1844177</v>
      </c>
      <c r="E272" s="104">
        <f>'[30]MP301'!$I$14</f>
        <v>5150543</v>
      </c>
      <c r="F272" s="104">
        <f aca="true" t="shared" si="89" ref="F272:F279">H272-SUM(D272:E272,G272)</f>
        <v>-9545929</v>
      </c>
      <c r="G272" s="104">
        <f>'[7]MP301'!$G$45</f>
        <v>44714000</v>
      </c>
      <c r="H272" s="104">
        <f>'[30]MP301'!$I$12</f>
        <v>42162791</v>
      </c>
      <c r="I272" s="83">
        <v>4117.959</v>
      </c>
      <c r="J272" s="82">
        <v>5104.266</v>
      </c>
      <c r="K272" s="82">
        <f>M272-(I272+J272+L272)</f>
        <v>66768.774</v>
      </c>
      <c r="L272" s="82">
        <v>6410</v>
      </c>
      <c r="M272" s="82">
        <v>82400.999</v>
      </c>
      <c r="N272" s="82">
        <f>'[12]MP301'!$M$13/1000</f>
        <v>1811.667</v>
      </c>
      <c r="O272" s="82">
        <f>'[12]MP301'!$M$14/1000</f>
        <v>4240.293</v>
      </c>
      <c r="P272" s="82">
        <f aca="true" t="shared" si="90" ref="P272:P279">R272-SUM(N272:O272,Q272)</f>
        <v>7199.095999999998</v>
      </c>
      <c r="Q272" s="82">
        <f>'[24]MP301'!$I$39/1000</f>
        <v>29948</v>
      </c>
      <c r="R272" s="82">
        <f>'[12]MP301'!$M$12/1000</f>
        <v>43199.056</v>
      </c>
      <c r="S272" s="82">
        <v>384</v>
      </c>
      <c r="T272" s="82">
        <v>3374</v>
      </c>
      <c r="U272" s="82">
        <f>W272-(S272+T272+V272)</f>
        <v>-3990</v>
      </c>
      <c r="V272" s="82">
        <v>7589</v>
      </c>
      <c r="W272" s="82">
        <v>7357</v>
      </c>
      <c r="X272" s="88"/>
      <c r="Y272" s="68">
        <f aca="true" t="shared" si="91" ref="Y272:Y279">IF(ISERROR((H272-R272)/H272),0,(H272-R272)/H272)</f>
        <v>0.9989754222864421</v>
      </c>
    </row>
    <row r="273" spans="1:25" ht="12.75">
      <c r="A273" s="32" t="s">
        <v>25</v>
      </c>
      <c r="B273" s="33" t="s">
        <v>323</v>
      </c>
      <c r="C273" s="34" t="s">
        <v>324</v>
      </c>
      <c r="D273" s="104">
        <f>'[30]MP302'!$I$13</f>
        <v>10612986</v>
      </c>
      <c r="E273" s="104">
        <f>'[30]MP302'!$I$14</f>
        <v>28908634</v>
      </c>
      <c r="F273" s="104">
        <f t="shared" si="89"/>
        <v>699541</v>
      </c>
      <c r="G273" s="104">
        <f>'[7]MP302'!$G$45</f>
        <v>6625000</v>
      </c>
      <c r="H273" s="104">
        <f>'[30]MP302'!$I$12</f>
        <v>46846161</v>
      </c>
      <c r="I273" s="83">
        <v>0</v>
      </c>
      <c r="J273" s="82">
        <v>0</v>
      </c>
      <c r="K273" s="82">
        <f aca="true" t="shared" si="92" ref="K273:K279">M273-(I273+J273+L273)</f>
        <v>-1735</v>
      </c>
      <c r="L273" s="82">
        <v>1735</v>
      </c>
      <c r="M273" s="82">
        <v>0</v>
      </c>
      <c r="N273" s="82">
        <f>'[12]MP302'!$M$13/1000</f>
        <v>8737.31</v>
      </c>
      <c r="O273" s="82">
        <f>'[12]MP302'!$M$14/1000</f>
        <v>23732.995</v>
      </c>
      <c r="P273" s="82">
        <f t="shared" si="90"/>
        <v>36061.592</v>
      </c>
      <c r="Q273" s="82">
        <f>'[24]MP302'!$I$39/1000</f>
        <v>1235</v>
      </c>
      <c r="R273" s="82">
        <f>'[12]MP302'!$M$12/1000</f>
        <v>69766.897</v>
      </c>
      <c r="S273" s="82">
        <v>8617</v>
      </c>
      <c r="T273" s="82">
        <v>25064</v>
      </c>
      <c r="U273" s="82">
        <f aca="true" t="shared" si="93" ref="U273:U279">W273-(S273+T273+V273)</f>
        <v>22060</v>
      </c>
      <c r="V273" s="82">
        <v>735</v>
      </c>
      <c r="W273" s="82">
        <v>56476</v>
      </c>
      <c r="X273" s="88"/>
      <c r="Y273" s="68">
        <f t="shared" si="91"/>
        <v>0.9985107232799717</v>
      </c>
    </row>
    <row r="274" spans="1:25" ht="12.75">
      <c r="A274" s="32" t="s">
        <v>25</v>
      </c>
      <c r="B274" s="33" t="s">
        <v>325</v>
      </c>
      <c r="C274" s="34" t="s">
        <v>326</v>
      </c>
      <c r="D274" s="104">
        <f>'[30]MP303'!$I$13</f>
        <v>0</v>
      </c>
      <c r="E274" s="104">
        <f>'[30]MP303'!$I$14</f>
        <v>0</v>
      </c>
      <c r="F274" s="104">
        <f t="shared" si="89"/>
        <v>-13465000</v>
      </c>
      <c r="G274" s="104">
        <f>'[7]MP303'!$G$45</f>
        <v>13465000</v>
      </c>
      <c r="H274" s="104">
        <f>'[30]MP303'!$I$12</f>
        <v>0</v>
      </c>
      <c r="I274" s="83">
        <v>0</v>
      </c>
      <c r="J274" s="82">
        <v>0</v>
      </c>
      <c r="K274" s="82">
        <f t="shared" si="92"/>
        <v>-1735</v>
      </c>
      <c r="L274" s="82">
        <v>1735</v>
      </c>
      <c r="M274" s="82">
        <v>0</v>
      </c>
      <c r="N274" s="82">
        <f>'[12]MP303'!$M$13/1000</f>
        <v>6002.343</v>
      </c>
      <c r="O274" s="82">
        <f>'[12]MP303'!$M$14/1000</f>
        <v>2259.754</v>
      </c>
      <c r="P274" s="82">
        <f t="shared" si="90"/>
        <v>-3060.0599999999995</v>
      </c>
      <c r="Q274" s="82">
        <f>'[24]MP303'!$I$39/1000</f>
        <v>3635</v>
      </c>
      <c r="R274" s="82">
        <f>'[12]MP303'!$M$12/1000</f>
        <v>8837.037</v>
      </c>
      <c r="S274" s="82">
        <v>2226</v>
      </c>
      <c r="T274" s="82">
        <v>18495</v>
      </c>
      <c r="U274" s="82">
        <f t="shared" si="93"/>
        <v>8575</v>
      </c>
      <c r="V274" s="82">
        <v>735</v>
      </c>
      <c r="W274" s="82">
        <v>30031</v>
      </c>
      <c r="X274" s="88"/>
      <c r="Y274" s="68">
        <f t="shared" si="91"/>
        <v>0</v>
      </c>
    </row>
    <row r="275" spans="1:25" ht="12.75">
      <c r="A275" s="32" t="s">
        <v>25</v>
      </c>
      <c r="B275" s="33" t="s">
        <v>327</v>
      </c>
      <c r="C275" s="34" t="s">
        <v>328</v>
      </c>
      <c r="D275" s="104">
        <f>'[30]MP304'!$I$13</f>
        <v>0</v>
      </c>
      <c r="E275" s="104">
        <f>'[30]MP304'!$I$14</f>
        <v>0</v>
      </c>
      <c r="F275" s="104">
        <f t="shared" si="89"/>
        <v>-1568000</v>
      </c>
      <c r="G275" s="104">
        <f>'[7]MP304'!$G$45</f>
        <v>1568000</v>
      </c>
      <c r="H275" s="104">
        <f>'[30]MP304'!$I$12</f>
        <v>0</v>
      </c>
      <c r="I275" s="83">
        <v>0</v>
      </c>
      <c r="J275" s="82">
        <v>0</v>
      </c>
      <c r="K275" s="82">
        <f t="shared" si="92"/>
        <v>-1485</v>
      </c>
      <c r="L275" s="82">
        <v>1485</v>
      </c>
      <c r="M275" s="82">
        <v>0</v>
      </c>
      <c r="N275" s="82">
        <f>'[12]MP304'!$M$13/1000</f>
        <v>2163.216</v>
      </c>
      <c r="O275" s="82">
        <f>'[12]MP304'!$M$14/1000</f>
        <v>8175.381</v>
      </c>
      <c r="P275" s="82">
        <f t="shared" si="90"/>
        <v>3880.5380000000005</v>
      </c>
      <c r="Q275" s="82">
        <f>'[24]MP304'!$I$39/1000</f>
        <v>1985</v>
      </c>
      <c r="R275" s="82">
        <f>'[12]MP304'!$M$12/1000</f>
        <v>16204.135</v>
      </c>
      <c r="S275" s="82">
        <v>2213</v>
      </c>
      <c r="T275" s="82">
        <v>6118</v>
      </c>
      <c r="U275" s="82">
        <f t="shared" si="93"/>
        <v>6090</v>
      </c>
      <c r="V275" s="82">
        <v>735</v>
      </c>
      <c r="W275" s="82">
        <v>15156</v>
      </c>
      <c r="X275" s="88"/>
      <c r="Y275" s="68">
        <f t="shared" si="91"/>
        <v>0</v>
      </c>
    </row>
    <row r="276" spans="1:25" ht="13.5">
      <c r="A276" s="32" t="s">
        <v>25</v>
      </c>
      <c r="B276" s="103" t="s">
        <v>608</v>
      </c>
      <c r="C276" s="34" t="s">
        <v>329</v>
      </c>
      <c r="D276" s="104">
        <f>'[30]MP305'!$I$13</f>
        <v>9825936</v>
      </c>
      <c r="E276" s="104">
        <f>'[30]MP305'!$I$14</f>
        <v>41789790</v>
      </c>
      <c r="F276" s="104">
        <f t="shared" si="89"/>
        <v>15083144</v>
      </c>
      <c r="G276" s="104">
        <f>'[7]MP305'!$G$45</f>
        <v>20036000</v>
      </c>
      <c r="H276" s="104">
        <f>'[30]MP305'!$I$12</f>
        <v>86734870</v>
      </c>
      <c r="I276" s="83">
        <v>188.189</v>
      </c>
      <c r="J276" s="82">
        <v>17304.566</v>
      </c>
      <c r="K276" s="82">
        <f t="shared" si="92"/>
        <v>20834.319000000003</v>
      </c>
      <c r="L276" s="82">
        <v>1485</v>
      </c>
      <c r="M276" s="82">
        <v>39812.074</v>
      </c>
      <c r="N276" s="82">
        <f>'[12]MP305'!$M$13/1000</f>
        <v>6981.562</v>
      </c>
      <c r="O276" s="82">
        <f>'[12]MP305'!$M$14/1000</f>
        <v>32572.162</v>
      </c>
      <c r="P276" s="82">
        <f t="shared" si="90"/>
        <v>27518.83</v>
      </c>
      <c r="Q276" s="82">
        <f>'[24]MP305'!$I$39/1000</f>
        <v>5895</v>
      </c>
      <c r="R276" s="82">
        <f>'[12]MP305'!$M$12/1000</f>
        <v>72967.554</v>
      </c>
      <c r="S276" s="82">
        <v>0</v>
      </c>
      <c r="T276" s="82">
        <v>0</v>
      </c>
      <c r="U276" s="82">
        <v>0</v>
      </c>
      <c r="V276" s="82">
        <v>1627</v>
      </c>
      <c r="W276" s="82">
        <v>0</v>
      </c>
      <c r="X276" s="88"/>
      <c r="Y276" s="68">
        <f t="shared" si="91"/>
        <v>0.999158728732746</v>
      </c>
    </row>
    <row r="277" spans="1:25" ht="12.75">
      <c r="A277" s="32" t="s">
        <v>25</v>
      </c>
      <c r="B277" s="33" t="s">
        <v>330</v>
      </c>
      <c r="C277" s="34" t="s">
        <v>331</v>
      </c>
      <c r="D277" s="104">
        <f>'[30]MP306'!$I$13</f>
        <v>1741030</v>
      </c>
      <c r="E277" s="104">
        <f>'[30]MP306'!$I$14</f>
        <v>12489930</v>
      </c>
      <c r="F277" s="104">
        <f t="shared" si="89"/>
        <v>10198975</v>
      </c>
      <c r="G277" s="104">
        <f>'[7]MP306'!$G$45</f>
        <v>1735000</v>
      </c>
      <c r="H277" s="104">
        <f>'[30]MP306'!$I$12</f>
        <v>26164935</v>
      </c>
      <c r="I277" s="83">
        <v>0</v>
      </c>
      <c r="J277" s="82">
        <v>0</v>
      </c>
      <c r="K277" s="82">
        <f t="shared" si="92"/>
        <v>-1735</v>
      </c>
      <c r="L277" s="82">
        <v>1735</v>
      </c>
      <c r="M277" s="82">
        <v>0</v>
      </c>
      <c r="N277" s="82">
        <f>'[12]MP306'!$M$13/1000</f>
        <v>1040.525</v>
      </c>
      <c r="O277" s="82">
        <f>'[12]MP306'!$M$14/1000</f>
        <v>8356.445</v>
      </c>
      <c r="P277" s="82">
        <f t="shared" si="90"/>
        <v>11289.815</v>
      </c>
      <c r="Q277" s="82">
        <f>'[24]MP306'!$I$39/1000</f>
        <v>1235</v>
      </c>
      <c r="R277" s="82">
        <f>'[12]MP306'!$M$12/1000</f>
        <v>21921.785</v>
      </c>
      <c r="S277" s="82">
        <v>1410</v>
      </c>
      <c r="T277" s="82">
        <v>9326</v>
      </c>
      <c r="U277" s="82">
        <f t="shared" si="93"/>
        <v>9484</v>
      </c>
      <c r="V277" s="82">
        <v>1235</v>
      </c>
      <c r="W277" s="82">
        <v>21455</v>
      </c>
      <c r="X277" s="88"/>
      <c r="Y277" s="68">
        <f t="shared" si="91"/>
        <v>0.9991621693308239</v>
      </c>
    </row>
    <row r="278" spans="1:25" ht="12.75">
      <c r="A278" s="32" t="s">
        <v>25</v>
      </c>
      <c r="B278" s="33" t="s">
        <v>332</v>
      </c>
      <c r="C278" s="34" t="s">
        <v>333</v>
      </c>
      <c r="D278" s="104">
        <f>'[30]MP307'!$I$13</f>
        <v>38822925</v>
      </c>
      <c r="E278" s="104">
        <f>'[30]MP307'!$I$14</f>
        <v>106371666</v>
      </c>
      <c r="F278" s="104">
        <f t="shared" si="89"/>
        <v>75802097</v>
      </c>
      <c r="G278" s="104">
        <f>'[7]MP307'!$G$45</f>
        <v>4083000</v>
      </c>
      <c r="H278" s="104">
        <f>'[30]MP307'!$I$12</f>
        <v>225079688</v>
      </c>
      <c r="I278" s="83">
        <v>38862.607</v>
      </c>
      <c r="J278" s="82">
        <v>124086.438</v>
      </c>
      <c r="K278" s="82">
        <f t="shared" si="92"/>
        <v>59583.33700000003</v>
      </c>
      <c r="L278" s="82">
        <v>2970</v>
      </c>
      <c r="M278" s="82">
        <v>225502.382</v>
      </c>
      <c r="N278" s="82">
        <f>'[12]MP307'!$M$13/1000</f>
        <v>36122.649</v>
      </c>
      <c r="O278" s="82">
        <f>'[12]MP307'!$M$14/1000</f>
        <v>96209.838</v>
      </c>
      <c r="P278" s="82">
        <f t="shared" si="90"/>
        <v>51433.15400000001</v>
      </c>
      <c r="Q278" s="82">
        <f>'[24]MP307'!$I$39/1000</f>
        <v>7123</v>
      </c>
      <c r="R278" s="82">
        <f>'[12]MP307'!$M$12/1000</f>
        <v>190888.641</v>
      </c>
      <c r="S278" s="82">
        <v>24423</v>
      </c>
      <c r="T278" s="82">
        <v>89704</v>
      </c>
      <c r="U278" s="82">
        <f t="shared" si="93"/>
        <v>41749</v>
      </c>
      <c r="V278" s="82">
        <v>3681</v>
      </c>
      <c r="W278" s="82">
        <v>159557</v>
      </c>
      <c r="X278" s="88"/>
      <c r="Y278" s="68">
        <f t="shared" si="91"/>
        <v>0.999151906408365</v>
      </c>
    </row>
    <row r="279" spans="1:25" ht="12.75">
      <c r="A279" s="32" t="s">
        <v>44</v>
      </c>
      <c r="B279" s="33" t="s">
        <v>334</v>
      </c>
      <c r="C279" s="34" t="s">
        <v>335</v>
      </c>
      <c r="D279" s="104">
        <f>'[30]DC30'!$I$13</f>
        <v>0</v>
      </c>
      <c r="E279" s="104">
        <f>'[30]DC30'!$I$14</f>
        <v>0</v>
      </c>
      <c r="F279" s="104">
        <f t="shared" si="89"/>
        <v>65546684</v>
      </c>
      <c r="G279" s="104">
        <f>'[7]DC30'!$G$45</f>
        <v>2385000</v>
      </c>
      <c r="H279" s="104">
        <f>'[30]DC30'!$I$12</f>
        <v>67931684</v>
      </c>
      <c r="I279" s="83">
        <v>0</v>
      </c>
      <c r="J279" s="82">
        <v>0</v>
      </c>
      <c r="K279" s="82">
        <f t="shared" si="92"/>
        <v>96398.814</v>
      </c>
      <c r="L279" s="82">
        <v>2050</v>
      </c>
      <c r="M279" s="82">
        <v>98448.814</v>
      </c>
      <c r="N279" s="82">
        <f>'[12]DC30'!$M$13/1000</f>
        <v>0</v>
      </c>
      <c r="O279" s="82">
        <f>'[12]DC30'!$M$14/1000</f>
        <v>0</v>
      </c>
      <c r="P279" s="82">
        <f t="shared" si="90"/>
        <v>91513.562</v>
      </c>
      <c r="Q279" s="82">
        <f>'[24]DC30'!$I$39/1000</f>
        <v>4454</v>
      </c>
      <c r="R279" s="82">
        <f>'[12]DC30'!$M$12/1000</f>
        <v>95967.562</v>
      </c>
      <c r="S279" s="82">
        <v>0</v>
      </c>
      <c r="T279" s="82">
        <v>0</v>
      </c>
      <c r="U279" s="82">
        <f t="shared" si="93"/>
        <v>69068</v>
      </c>
      <c r="V279" s="82">
        <v>1235</v>
      </c>
      <c r="W279" s="82">
        <v>70303</v>
      </c>
      <c r="X279" s="88"/>
      <c r="Y279" s="68">
        <f t="shared" si="91"/>
        <v>0.9985872930516487</v>
      </c>
    </row>
    <row r="280" spans="1:25" ht="12.75">
      <c r="A280" s="32"/>
      <c r="B280" s="36"/>
      <c r="C280" s="34"/>
      <c r="D280" s="104"/>
      <c r="E280" s="104"/>
      <c r="F280" s="104"/>
      <c r="G280" s="104"/>
      <c r="H280" s="104"/>
      <c r="I280" s="83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8"/>
      <c r="Y280" s="68"/>
    </row>
    <row r="281" spans="1:25" ht="16.5">
      <c r="A281" s="32"/>
      <c r="B281" s="35" t="s">
        <v>556</v>
      </c>
      <c r="C281" s="34"/>
      <c r="D281" s="104"/>
      <c r="E281" s="104"/>
      <c r="F281" s="104"/>
      <c r="G281" s="104"/>
      <c r="H281" s="104"/>
      <c r="I281" s="83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8"/>
      <c r="Y281" s="68"/>
    </row>
    <row r="282" spans="1:25" ht="12.75">
      <c r="A282" s="32" t="s">
        <v>25</v>
      </c>
      <c r="B282" s="33" t="s">
        <v>336</v>
      </c>
      <c r="C282" s="34" t="s">
        <v>337</v>
      </c>
      <c r="D282" s="104">
        <f>'[30]MP311'!$I$13</f>
        <v>6989794</v>
      </c>
      <c r="E282" s="104">
        <f>'[30]MP311'!$I$14</f>
        <v>24321351</v>
      </c>
      <c r="F282" s="104">
        <f aca="true" t="shared" si="94" ref="F282:F288">H282-SUM(D282:E282,G282)</f>
        <v>7601225</v>
      </c>
      <c r="G282" s="104">
        <f>'[7]MP311'!$G$45</f>
        <v>4844000</v>
      </c>
      <c r="H282" s="104">
        <f>'[30]MP311'!$I$12</f>
        <v>43756370</v>
      </c>
      <c r="I282" s="83">
        <v>5202.253</v>
      </c>
      <c r="J282" s="82">
        <v>22856.663</v>
      </c>
      <c r="K282" s="82">
        <f aca="true" t="shared" si="95" ref="K282:K288">M282-(I282+J282+L282)</f>
        <v>18757.755</v>
      </c>
      <c r="L282" s="82">
        <v>3775</v>
      </c>
      <c r="M282" s="82">
        <v>50591.671</v>
      </c>
      <c r="N282" s="82">
        <f>'[12]MP311'!$M$13/1000</f>
        <v>4722.138</v>
      </c>
      <c r="O282" s="82">
        <f>'[12]MP311'!$M$14/1000</f>
        <v>19053.808</v>
      </c>
      <c r="P282" s="82">
        <f aca="true" t="shared" si="96" ref="P282:P288">R282-SUM(N282:O282,Q282)</f>
        <v>11471.742000000002</v>
      </c>
      <c r="Q282" s="82">
        <f>'[24]MP311'!$I$39/1000</f>
        <v>8435</v>
      </c>
      <c r="R282" s="82">
        <f>'[12]MP311'!$M$12/1000</f>
        <v>43682.688</v>
      </c>
      <c r="S282" s="82">
        <v>4674</v>
      </c>
      <c r="T282" s="82">
        <v>17382</v>
      </c>
      <c r="U282" s="82">
        <f aca="true" t="shared" si="97" ref="U282:U288">W282-(S282+T282+V282)</f>
        <v>14066</v>
      </c>
      <c r="V282" s="82">
        <v>1435</v>
      </c>
      <c r="W282" s="82">
        <v>37557</v>
      </c>
      <c r="X282" s="88"/>
      <c r="Y282" s="68">
        <f aca="true" t="shared" si="98" ref="Y282:Y288">IF(ISERROR((H282-R282)/H282),0,(H282-R282)/H282)</f>
        <v>0.999001683914822</v>
      </c>
    </row>
    <row r="283" spans="1:25" ht="12.75">
      <c r="A283" s="32" t="s">
        <v>25</v>
      </c>
      <c r="B283" s="33" t="s">
        <v>73</v>
      </c>
      <c r="C283" s="34" t="s">
        <v>338</v>
      </c>
      <c r="D283" s="104">
        <f>'[30]MP312'!$I$13</f>
        <v>4532168</v>
      </c>
      <c r="E283" s="104">
        <f>'[30]MP312'!$I$14</f>
        <v>172176128</v>
      </c>
      <c r="F283" s="104">
        <f t="shared" si="94"/>
        <v>43333000</v>
      </c>
      <c r="G283" s="104">
        <f>'[7]MP312'!$G$45</f>
        <v>5542000</v>
      </c>
      <c r="H283" s="104">
        <f>'[30]MP312'!$I$12</f>
        <v>225583296</v>
      </c>
      <c r="I283" s="83">
        <v>0</v>
      </c>
      <c r="J283" s="82">
        <v>0</v>
      </c>
      <c r="K283" s="82">
        <f t="shared" si="95"/>
        <v>-4968</v>
      </c>
      <c r="L283" s="82">
        <v>4968</v>
      </c>
      <c r="M283" s="82">
        <v>0</v>
      </c>
      <c r="N283" s="82">
        <f>'[12]MP312'!$M$13/1000</f>
        <v>35989.783</v>
      </c>
      <c r="O283" s="82">
        <f>'[12]MP312'!$M$14/1000</f>
        <v>101384.955</v>
      </c>
      <c r="P283" s="82">
        <f t="shared" si="96"/>
        <v>44553.59299999999</v>
      </c>
      <c r="Q283" s="82">
        <f>'[24]MP312'!$I$39/1000</f>
        <v>2235</v>
      </c>
      <c r="R283" s="82">
        <f>'[12]MP312'!$M$12/1000</f>
        <v>184163.331</v>
      </c>
      <c r="S283" s="82">
        <v>33268</v>
      </c>
      <c r="T283" s="82">
        <v>123068</v>
      </c>
      <c r="U283" s="82">
        <f t="shared" si="97"/>
        <v>47817</v>
      </c>
      <c r="V283" s="82">
        <v>2235</v>
      </c>
      <c r="W283" s="82">
        <v>206388</v>
      </c>
      <c r="X283" s="88"/>
      <c r="Y283" s="68">
        <f t="shared" si="98"/>
        <v>0.9991836127307937</v>
      </c>
    </row>
    <row r="284" spans="1:25" ht="12.75">
      <c r="A284" s="32" t="s">
        <v>25</v>
      </c>
      <c r="B284" s="33" t="s">
        <v>339</v>
      </c>
      <c r="C284" s="34" t="s">
        <v>340</v>
      </c>
      <c r="D284" s="104">
        <f>'[30]MP313'!$I$13</f>
        <v>37586483</v>
      </c>
      <c r="E284" s="104">
        <f>'[30]MP313'!$I$14</f>
        <v>82193206</v>
      </c>
      <c r="F284" s="104">
        <f t="shared" si="94"/>
        <v>38495581</v>
      </c>
      <c r="G284" s="104">
        <f>'[7]MP313'!$G$45</f>
        <v>10262000</v>
      </c>
      <c r="H284" s="104">
        <f>'[30]MP313'!$I$12</f>
        <v>168537270</v>
      </c>
      <c r="I284" s="83">
        <v>37173.103</v>
      </c>
      <c r="J284" s="82">
        <v>83408.689</v>
      </c>
      <c r="K284" s="82">
        <f t="shared" si="95"/>
        <v>50457.31999999999</v>
      </c>
      <c r="L284" s="82">
        <v>9109</v>
      </c>
      <c r="M284" s="82">
        <v>180148.112</v>
      </c>
      <c r="N284" s="82">
        <f>'[12]MP313'!$M$13/1000</f>
        <v>44054.234</v>
      </c>
      <c r="O284" s="82">
        <f>'[12]MP313'!$M$14/1000</f>
        <v>68343.236</v>
      </c>
      <c r="P284" s="82">
        <f t="shared" si="96"/>
        <v>33300.405</v>
      </c>
      <c r="Q284" s="82">
        <f>'[24]MP313'!$I$39/1000</f>
        <v>6735</v>
      </c>
      <c r="R284" s="82">
        <f>'[12]MP313'!$M$12/1000</f>
        <v>152432.875</v>
      </c>
      <c r="S284" s="82">
        <v>43170</v>
      </c>
      <c r="T284" s="82">
        <v>68510</v>
      </c>
      <c r="U284" s="82">
        <f t="shared" si="97"/>
        <v>43115</v>
      </c>
      <c r="V284" s="82">
        <v>1235</v>
      </c>
      <c r="W284" s="82">
        <v>156030</v>
      </c>
      <c r="X284" s="88"/>
      <c r="Y284" s="68">
        <f t="shared" si="98"/>
        <v>0.9990955539092332</v>
      </c>
    </row>
    <row r="285" spans="1:25" ht="12.75">
      <c r="A285" s="32" t="s">
        <v>25</v>
      </c>
      <c r="B285" s="33" t="s">
        <v>341</v>
      </c>
      <c r="C285" s="34" t="s">
        <v>342</v>
      </c>
      <c r="D285" s="104">
        <f>'[30]MP314'!$I$13</f>
        <v>2221573</v>
      </c>
      <c r="E285" s="104">
        <f>'[30]MP314'!$I$14</f>
        <v>9270458</v>
      </c>
      <c r="F285" s="104">
        <f t="shared" si="94"/>
        <v>-770490</v>
      </c>
      <c r="G285" s="104">
        <f>'[7]MP314'!$G$45</f>
        <v>1735000</v>
      </c>
      <c r="H285" s="104">
        <f>'[30]MP314'!$I$12</f>
        <v>12456541</v>
      </c>
      <c r="I285" s="83">
        <v>2828.445</v>
      </c>
      <c r="J285" s="82">
        <v>9208.455</v>
      </c>
      <c r="K285" s="82">
        <f t="shared" si="95"/>
        <v>16647.976000000002</v>
      </c>
      <c r="L285" s="82">
        <v>1735</v>
      </c>
      <c r="M285" s="82">
        <v>30419.876</v>
      </c>
      <c r="N285" s="82">
        <f>'[12]MP314'!$M$13/1000</f>
        <v>2662.255</v>
      </c>
      <c r="O285" s="82">
        <f>'[12]MP314'!$M$14/1000</f>
        <v>8760.849</v>
      </c>
      <c r="P285" s="82">
        <f t="shared" si="96"/>
        <v>7199.115000000002</v>
      </c>
      <c r="Q285" s="82">
        <f>'[24]MP314'!$I$39/1000</f>
        <v>2235</v>
      </c>
      <c r="R285" s="82">
        <f>'[12]MP314'!$M$12/1000</f>
        <v>20857.219</v>
      </c>
      <c r="S285" s="82">
        <v>849</v>
      </c>
      <c r="T285" s="82">
        <v>2311</v>
      </c>
      <c r="U285" s="82">
        <f t="shared" si="97"/>
        <v>-2077</v>
      </c>
      <c r="V285" s="82">
        <v>2235</v>
      </c>
      <c r="W285" s="82">
        <v>3318</v>
      </c>
      <c r="X285" s="88"/>
      <c r="Y285" s="68">
        <f t="shared" si="98"/>
        <v>0.9983256010637303</v>
      </c>
    </row>
    <row r="286" spans="1:25" ht="12.75">
      <c r="A286" s="32" t="s">
        <v>25</v>
      </c>
      <c r="B286" s="33" t="s">
        <v>343</v>
      </c>
      <c r="C286" s="34" t="s">
        <v>344</v>
      </c>
      <c r="D286" s="104">
        <f>'[30]MP315'!$I$13</f>
        <v>0</v>
      </c>
      <c r="E286" s="104">
        <f>'[30]MP315'!$I$14</f>
        <v>0</v>
      </c>
      <c r="F286" s="104">
        <f t="shared" si="94"/>
        <v>-31736000</v>
      </c>
      <c r="G286" s="104">
        <f>'[7]MP315'!$G$45</f>
        <v>31736000</v>
      </c>
      <c r="H286" s="104">
        <f>'[30]MP315'!$I$12</f>
        <v>0</v>
      </c>
      <c r="I286" s="83">
        <v>0</v>
      </c>
      <c r="J286" s="82">
        <v>0</v>
      </c>
      <c r="K286" s="82">
        <f t="shared" si="95"/>
        <v>-12418</v>
      </c>
      <c r="L286" s="82">
        <v>12418</v>
      </c>
      <c r="M286" s="82">
        <v>0</v>
      </c>
      <c r="N286" s="82">
        <f>'[12]MP315'!$M$13/1000</f>
        <v>0</v>
      </c>
      <c r="O286" s="82">
        <f>'[12]MP315'!$M$14/1000</f>
        <v>0</v>
      </c>
      <c r="P286" s="82">
        <f t="shared" si="96"/>
        <v>-22157</v>
      </c>
      <c r="Q286" s="82">
        <f>'[24]MP315'!$I$39/1000</f>
        <v>22157</v>
      </c>
      <c r="R286" s="82">
        <f>'[12]MP315'!$M$12/1000</f>
        <v>0</v>
      </c>
      <c r="S286" s="82">
        <v>0</v>
      </c>
      <c r="T286" s="82">
        <v>0</v>
      </c>
      <c r="U286" s="82">
        <f t="shared" si="97"/>
        <v>-14117</v>
      </c>
      <c r="V286" s="82">
        <v>14117</v>
      </c>
      <c r="W286" s="82">
        <v>0</v>
      </c>
      <c r="X286" s="88"/>
      <c r="Y286" s="68">
        <f t="shared" si="98"/>
        <v>0</v>
      </c>
    </row>
    <row r="287" spans="1:25" ht="12.75">
      <c r="A287" s="32" t="s">
        <v>25</v>
      </c>
      <c r="B287" s="33" t="s">
        <v>345</v>
      </c>
      <c r="C287" s="34" t="s">
        <v>346</v>
      </c>
      <c r="D287" s="104">
        <f>'[30]MP316'!$I$13</f>
        <v>0</v>
      </c>
      <c r="E287" s="104">
        <f>'[30]MP316'!$I$14</f>
        <v>3554297</v>
      </c>
      <c r="F287" s="104">
        <f t="shared" si="94"/>
        <v>-48966223</v>
      </c>
      <c r="G287" s="104">
        <f>'[7]MP316'!$G$45</f>
        <v>60882000</v>
      </c>
      <c r="H287" s="104">
        <f>'[30]MP316'!$I$12</f>
        <v>15470074</v>
      </c>
      <c r="I287" s="83">
        <v>0</v>
      </c>
      <c r="J287" s="82">
        <v>11254.209</v>
      </c>
      <c r="K287" s="82">
        <f t="shared" si="95"/>
        <v>77317.19099999999</v>
      </c>
      <c r="L287" s="82">
        <v>21266</v>
      </c>
      <c r="M287" s="82">
        <v>109837.4</v>
      </c>
      <c r="N287" s="82">
        <f>'[12]MP316'!$M$13/1000</f>
        <v>789.744</v>
      </c>
      <c r="O287" s="82">
        <f>'[12]MP316'!$M$14/1000</f>
        <v>0</v>
      </c>
      <c r="P287" s="82">
        <f t="shared" si="96"/>
        <v>7588.521000000001</v>
      </c>
      <c r="Q287" s="82">
        <f>'[24]MP316'!$I$39/1000</f>
        <v>63306</v>
      </c>
      <c r="R287" s="82">
        <f>'[12]MP316'!$M$12/1000</f>
        <v>71684.265</v>
      </c>
      <c r="S287" s="82">
        <v>204</v>
      </c>
      <c r="T287" s="82">
        <v>0</v>
      </c>
      <c r="U287" s="82">
        <f t="shared" si="97"/>
        <v>25645</v>
      </c>
      <c r="V287" s="82">
        <v>33428</v>
      </c>
      <c r="W287" s="82">
        <v>59277</v>
      </c>
      <c r="X287" s="88"/>
      <c r="Y287" s="68">
        <f t="shared" si="98"/>
        <v>0.9953662623074718</v>
      </c>
    </row>
    <row r="288" spans="1:25" ht="12.75">
      <c r="A288" s="32" t="s">
        <v>44</v>
      </c>
      <c r="B288" s="33" t="s">
        <v>347</v>
      </c>
      <c r="C288" s="34" t="s">
        <v>348</v>
      </c>
      <c r="D288" s="104">
        <f>'[30]DC31'!$I$13</f>
        <v>0</v>
      </c>
      <c r="E288" s="104">
        <f>'[30]DC31'!$I$14</f>
        <v>0</v>
      </c>
      <c r="F288" s="104">
        <f t="shared" si="94"/>
        <v>72028651</v>
      </c>
      <c r="G288" s="104">
        <f>'[7]DC31'!$G$45</f>
        <v>1770000</v>
      </c>
      <c r="H288" s="104">
        <f>'[30]DC31'!$I$12</f>
        <v>73798651</v>
      </c>
      <c r="I288" s="83">
        <v>0</v>
      </c>
      <c r="J288" s="82">
        <v>0</v>
      </c>
      <c r="K288" s="82">
        <f t="shared" si="95"/>
        <v>115527.496</v>
      </c>
      <c r="L288" s="82">
        <v>1485</v>
      </c>
      <c r="M288" s="82">
        <v>117012.496</v>
      </c>
      <c r="N288" s="82">
        <f>'[12]DC31'!$M$13/1000</f>
        <v>0</v>
      </c>
      <c r="O288" s="82">
        <f>'[12]DC31'!$M$14/1000</f>
        <v>0</v>
      </c>
      <c r="P288" s="82">
        <f t="shared" si="96"/>
        <v>107852.046</v>
      </c>
      <c r="Q288" s="82">
        <f>'[24]DC31'!$I$39/1000</f>
        <v>2719</v>
      </c>
      <c r="R288" s="82">
        <f>'[12]DC31'!$M$12/1000</f>
        <v>110571.046</v>
      </c>
      <c r="S288" s="82">
        <v>0</v>
      </c>
      <c r="T288" s="82">
        <v>0</v>
      </c>
      <c r="U288" s="82">
        <f t="shared" si="97"/>
        <v>86609</v>
      </c>
      <c r="V288" s="82">
        <v>735</v>
      </c>
      <c r="W288" s="82">
        <v>87344</v>
      </c>
      <c r="X288" s="88"/>
      <c r="Y288" s="68">
        <f t="shared" si="98"/>
        <v>0.9985017199569135</v>
      </c>
    </row>
    <row r="289" spans="1:25" ht="12.75">
      <c r="A289" s="32"/>
      <c r="B289" s="33"/>
      <c r="C289" s="34"/>
      <c r="D289" s="104"/>
      <c r="E289" s="104"/>
      <c r="F289" s="104"/>
      <c r="G289" s="104"/>
      <c r="H289" s="104"/>
      <c r="I289" s="83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8"/>
      <c r="Y289" s="68"/>
    </row>
    <row r="290" spans="1:25" ht="16.5">
      <c r="A290" s="32"/>
      <c r="B290" s="35" t="s">
        <v>557</v>
      </c>
      <c r="C290" s="34"/>
      <c r="D290" s="104"/>
      <c r="E290" s="104"/>
      <c r="F290" s="104"/>
      <c r="G290" s="104"/>
      <c r="H290" s="104"/>
      <c r="I290" s="83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8"/>
      <c r="Y290" s="68"/>
    </row>
    <row r="291" spans="1:25" ht="12.75">
      <c r="A291" s="32" t="s">
        <v>25</v>
      </c>
      <c r="B291" s="33" t="s">
        <v>349</v>
      </c>
      <c r="C291" s="34" t="s">
        <v>350</v>
      </c>
      <c r="D291" s="104">
        <f>'[30]MP321'!$I$13</f>
        <v>0</v>
      </c>
      <c r="E291" s="104">
        <f>'[30]MP321'!$I$14</f>
        <v>0</v>
      </c>
      <c r="F291" s="104">
        <f aca="true" t="shared" si="99" ref="F291:F296">H291-SUM(D291:E291,G291)</f>
        <v>-10573000</v>
      </c>
      <c r="G291" s="104">
        <f>'[7]MP321'!$G$45</f>
        <v>10573000</v>
      </c>
      <c r="H291" s="104">
        <f>'[30]MP321'!$I$12</f>
        <v>0</v>
      </c>
      <c r="I291" s="83">
        <v>0</v>
      </c>
      <c r="J291" s="82">
        <v>0</v>
      </c>
      <c r="K291" s="82">
        <f aca="true" t="shared" si="100" ref="K291:K296">M291-(I291+J291+L291)</f>
        <v>-1803</v>
      </c>
      <c r="L291" s="82">
        <v>1803</v>
      </c>
      <c r="M291" s="82">
        <v>0</v>
      </c>
      <c r="N291" s="82">
        <f>'[12]MP321'!$M$13/1000</f>
        <v>6042.552</v>
      </c>
      <c r="O291" s="82">
        <f>'[12]MP321'!$M$14/1000</f>
        <v>16472.542</v>
      </c>
      <c r="P291" s="82">
        <f aca="true" t="shared" si="101" ref="P291:P296">R291-SUM(N291:O291,Q291)</f>
        <v>-4245</v>
      </c>
      <c r="Q291" s="82">
        <f>'[24]MP321'!$I$39/1000</f>
        <v>6467</v>
      </c>
      <c r="R291" s="82">
        <f>'[12]MP321'!$M$12/1000</f>
        <v>24737.094</v>
      </c>
      <c r="S291" s="82">
        <v>3710</v>
      </c>
      <c r="T291" s="82">
        <v>9451</v>
      </c>
      <c r="U291" s="82">
        <f aca="true" t="shared" si="102" ref="U291:U296">W291-(S291+T291+V291)</f>
        <v>12608</v>
      </c>
      <c r="V291" s="82">
        <v>1157</v>
      </c>
      <c r="W291" s="82">
        <v>26926</v>
      </c>
      <c r="X291" s="88"/>
      <c r="Y291" s="68">
        <f aca="true" t="shared" si="103" ref="Y291:Y296">IF(ISERROR((H291-R291)/H291),0,(H291-R291)/H291)</f>
        <v>0</v>
      </c>
    </row>
    <row r="292" spans="1:25" ht="12.75">
      <c r="A292" s="32" t="s">
        <v>25</v>
      </c>
      <c r="B292" s="33" t="s">
        <v>351</v>
      </c>
      <c r="C292" s="34" t="s">
        <v>352</v>
      </c>
      <c r="D292" s="104">
        <f>'[30]MP322'!$I$13</f>
        <v>66156634</v>
      </c>
      <c r="E292" s="104">
        <f>'[30]MP322'!$I$14</f>
        <v>106476306</v>
      </c>
      <c r="F292" s="104">
        <f t="shared" si="99"/>
        <v>-272099578</v>
      </c>
      <c r="G292" s="104">
        <f>'[7]MP322'!$G$45</f>
        <v>314985001</v>
      </c>
      <c r="H292" s="104">
        <f>'[30]MP322'!$I$12</f>
        <v>215518363</v>
      </c>
      <c r="I292" s="83">
        <v>70918.898</v>
      </c>
      <c r="J292" s="82">
        <v>92228.057</v>
      </c>
      <c r="K292" s="82">
        <f t="shared" si="100"/>
        <v>9733.256999999983</v>
      </c>
      <c r="L292" s="82">
        <v>112917</v>
      </c>
      <c r="M292" s="82">
        <v>285797.212</v>
      </c>
      <c r="N292" s="82">
        <f>'[12]MP322'!$M$13/1000</f>
        <v>39718.063</v>
      </c>
      <c r="O292" s="82">
        <f>'[12]MP322'!$M$14/1000</f>
        <v>80531.262</v>
      </c>
      <c r="P292" s="82">
        <f t="shared" si="101"/>
        <v>-382921.79299999995</v>
      </c>
      <c r="Q292" s="82">
        <f>'[24]MP322'!$I$39/1000</f>
        <v>510427</v>
      </c>
      <c r="R292" s="82">
        <f>'[12]MP322'!$M$12/1000</f>
        <v>247754.532</v>
      </c>
      <c r="S292" s="82">
        <v>37893</v>
      </c>
      <c r="T292" s="82">
        <v>66048</v>
      </c>
      <c r="U292" s="82">
        <f t="shared" si="102"/>
        <v>-196396</v>
      </c>
      <c r="V292" s="82">
        <v>302981</v>
      </c>
      <c r="W292" s="82">
        <v>210526</v>
      </c>
      <c r="X292" s="88"/>
      <c r="Y292" s="68">
        <f t="shared" si="103"/>
        <v>0.9988504249542763</v>
      </c>
    </row>
    <row r="293" spans="1:25" ht="12.75">
      <c r="A293" s="32" t="s">
        <v>25</v>
      </c>
      <c r="B293" s="33" t="s">
        <v>353</v>
      </c>
      <c r="C293" s="34" t="s">
        <v>354</v>
      </c>
      <c r="D293" s="104">
        <f>'[30]MP323'!$I$13</f>
        <v>3727178</v>
      </c>
      <c r="E293" s="104">
        <f>'[30]MP323'!$I$14</f>
        <v>15347045</v>
      </c>
      <c r="F293" s="104">
        <f t="shared" si="99"/>
        <v>6162728</v>
      </c>
      <c r="G293" s="104">
        <f>'[7]MP323'!$G$45</f>
        <v>10559000</v>
      </c>
      <c r="H293" s="104">
        <f>'[30]MP323'!$I$12</f>
        <v>35795951</v>
      </c>
      <c r="I293" s="83">
        <v>1373.738</v>
      </c>
      <c r="J293" s="82">
        <v>10711.874</v>
      </c>
      <c r="K293" s="82">
        <f t="shared" si="100"/>
        <v>7879.573</v>
      </c>
      <c r="L293" s="82">
        <v>7285</v>
      </c>
      <c r="M293" s="82">
        <v>27250.185</v>
      </c>
      <c r="N293" s="82">
        <f>'[12]MP323'!$M$13/1000</f>
        <v>2916.854</v>
      </c>
      <c r="O293" s="82">
        <f>'[12]MP323'!$M$14/1000</f>
        <v>13391.706</v>
      </c>
      <c r="P293" s="82">
        <f t="shared" si="101"/>
        <v>6974.397000000001</v>
      </c>
      <c r="Q293" s="82">
        <f>'[24]MP323'!$I$39/1000</f>
        <v>7235</v>
      </c>
      <c r="R293" s="82">
        <f>'[12]MP323'!$M$12/1000</f>
        <v>30517.957</v>
      </c>
      <c r="S293" s="82">
        <v>2913</v>
      </c>
      <c r="T293" s="82">
        <v>13119</v>
      </c>
      <c r="U293" s="82">
        <f t="shared" si="102"/>
        <v>8974</v>
      </c>
      <c r="V293" s="82">
        <v>1235</v>
      </c>
      <c r="W293" s="82">
        <v>26241</v>
      </c>
      <c r="X293" s="88"/>
      <c r="Y293" s="68">
        <f t="shared" si="103"/>
        <v>0.9991474466763014</v>
      </c>
    </row>
    <row r="294" spans="1:25" ht="13.5">
      <c r="A294" s="32" t="s">
        <v>25</v>
      </c>
      <c r="B294" s="103" t="s">
        <v>607</v>
      </c>
      <c r="C294" s="34" t="s">
        <v>355</v>
      </c>
      <c r="D294" s="104">
        <f>'[30]MP324'!$I$13</f>
        <v>13057566</v>
      </c>
      <c r="E294" s="104">
        <f>'[30]MP324'!$I$14</f>
        <v>12053491</v>
      </c>
      <c r="F294" s="104">
        <f t="shared" si="99"/>
        <v>-3440008</v>
      </c>
      <c r="G294" s="104">
        <f>'[7]MP324'!$G$45</f>
        <v>59492000</v>
      </c>
      <c r="H294" s="104">
        <f>'[30]MP324'!$I$12</f>
        <v>81163049</v>
      </c>
      <c r="I294" s="83">
        <v>14661.525</v>
      </c>
      <c r="J294" s="82">
        <v>9962.126</v>
      </c>
      <c r="K294" s="82">
        <f t="shared" si="100"/>
        <v>53562.024000000005</v>
      </c>
      <c r="L294" s="82">
        <v>20126</v>
      </c>
      <c r="M294" s="82">
        <v>98311.675</v>
      </c>
      <c r="N294" s="82">
        <f>'[12]MP324'!$M$13/1000</f>
        <v>9670.163</v>
      </c>
      <c r="O294" s="82">
        <f>'[12]MP324'!$M$14/1000</f>
        <v>9670.163</v>
      </c>
      <c r="P294" s="82">
        <f t="shared" si="101"/>
        <v>-47364.818</v>
      </c>
      <c r="Q294" s="82">
        <f>'[24]MP324'!$I$39/1000</f>
        <v>60961</v>
      </c>
      <c r="R294" s="82">
        <f>'[12]MP324'!$M$12/1000</f>
        <v>32936.508</v>
      </c>
      <c r="S294" s="82">
        <v>0</v>
      </c>
      <c r="T294" s="82">
        <v>0</v>
      </c>
      <c r="U294" s="82">
        <v>0</v>
      </c>
      <c r="V294" s="82">
        <v>22635</v>
      </c>
      <c r="W294" s="82">
        <v>0</v>
      </c>
      <c r="X294" s="88"/>
      <c r="Y294" s="68">
        <f t="shared" si="103"/>
        <v>0.999594193313265</v>
      </c>
    </row>
    <row r="295" spans="1:25" ht="12.75">
      <c r="A295" s="32" t="s">
        <v>25</v>
      </c>
      <c r="B295" s="33" t="s">
        <v>356</v>
      </c>
      <c r="C295" s="34" t="s">
        <v>357</v>
      </c>
      <c r="D295" s="104">
        <f>'[30]MP325'!$I$13</f>
        <v>388353</v>
      </c>
      <c r="E295" s="104">
        <f>'[30]MP325'!$I$14</f>
        <v>31080535</v>
      </c>
      <c r="F295" s="104">
        <f t="shared" si="99"/>
        <v>15528216</v>
      </c>
      <c r="G295" s="104">
        <f>'[7]MP325'!$G$45</f>
        <v>86567000</v>
      </c>
      <c r="H295" s="104">
        <f>'[30]MP325'!$I$12</f>
        <v>133564104</v>
      </c>
      <c r="I295" s="83">
        <v>261.351</v>
      </c>
      <c r="J295" s="82">
        <v>2449.7</v>
      </c>
      <c r="K295" s="82">
        <f t="shared" si="100"/>
        <v>9332.190999999999</v>
      </c>
      <c r="L295" s="82">
        <v>19637</v>
      </c>
      <c r="M295" s="82">
        <v>31680.242</v>
      </c>
      <c r="N295" s="82">
        <f>'[12]MP325'!$M$13/1000</f>
        <v>134.278</v>
      </c>
      <c r="O295" s="82">
        <f>'[12]MP325'!$M$14/1000</f>
        <v>5133.043</v>
      </c>
      <c r="P295" s="82">
        <f t="shared" si="101"/>
        <v>4723.434999999998</v>
      </c>
      <c r="Q295" s="82">
        <f>'[24]MP325'!$I$39/1000</f>
        <v>89694</v>
      </c>
      <c r="R295" s="82">
        <f>'[12]MP325'!$M$12/1000</f>
        <v>99684.756</v>
      </c>
      <c r="S295" s="82">
        <v>10628</v>
      </c>
      <c r="T295" s="82">
        <v>5269</v>
      </c>
      <c r="U295" s="82">
        <f t="shared" si="102"/>
        <v>65641</v>
      </c>
      <c r="V295" s="82">
        <v>23279</v>
      </c>
      <c r="W295" s="82">
        <v>104817</v>
      </c>
      <c r="X295" s="88"/>
      <c r="Y295" s="68">
        <f t="shared" si="103"/>
        <v>0.9992536560871176</v>
      </c>
    </row>
    <row r="296" spans="1:25" ht="12.75">
      <c r="A296" s="32" t="s">
        <v>44</v>
      </c>
      <c r="B296" s="33" t="s">
        <v>358</v>
      </c>
      <c r="C296" s="34" t="s">
        <v>359</v>
      </c>
      <c r="D296" s="104">
        <f>'[30]DC32'!$I$13</f>
        <v>0</v>
      </c>
      <c r="E296" s="104">
        <f>'[30]DC32'!$I$14</f>
        <v>0</v>
      </c>
      <c r="F296" s="104">
        <f t="shared" si="99"/>
        <v>56268555</v>
      </c>
      <c r="G296" s="104">
        <f>'[7]DC32'!$G$45</f>
        <v>1485000</v>
      </c>
      <c r="H296" s="104">
        <f>'[30]DC32'!$I$12</f>
        <v>57753555</v>
      </c>
      <c r="I296" s="83">
        <v>0</v>
      </c>
      <c r="J296" s="82">
        <v>0</v>
      </c>
      <c r="K296" s="82">
        <f t="shared" si="100"/>
        <v>63009.897</v>
      </c>
      <c r="L296" s="82">
        <v>1485</v>
      </c>
      <c r="M296" s="82">
        <v>64494.897</v>
      </c>
      <c r="N296" s="82">
        <f>'[12]DC32'!$M$13/1000</f>
        <v>0</v>
      </c>
      <c r="O296" s="82">
        <f>'[12]DC32'!$M$14/1000</f>
        <v>0</v>
      </c>
      <c r="P296" s="82">
        <f t="shared" si="101"/>
        <v>63975.731</v>
      </c>
      <c r="Q296" s="82">
        <f>'[24]DC32'!$I$39/1000</f>
        <v>5269</v>
      </c>
      <c r="R296" s="82">
        <f>'[12]DC32'!$M$12/1000</f>
        <v>69244.731</v>
      </c>
      <c r="S296" s="82">
        <v>0</v>
      </c>
      <c r="T296" s="82">
        <v>0</v>
      </c>
      <c r="U296" s="82">
        <f t="shared" si="102"/>
        <v>670</v>
      </c>
      <c r="V296" s="82">
        <v>1235</v>
      </c>
      <c r="W296" s="82">
        <v>1905</v>
      </c>
      <c r="X296" s="88"/>
      <c r="Y296" s="68">
        <f t="shared" si="103"/>
        <v>0.9988010308456337</v>
      </c>
    </row>
    <row r="297" spans="1:25" ht="12.75">
      <c r="A297" s="32"/>
      <c r="B297" s="36"/>
      <c r="C297" s="34"/>
      <c r="D297" s="34"/>
      <c r="E297" s="34"/>
      <c r="F297" s="34"/>
      <c r="G297" s="82"/>
      <c r="H297" s="104"/>
      <c r="I297" s="83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8"/>
      <c r="Y297" s="68"/>
    </row>
    <row r="298" spans="1:25" ht="15.75">
      <c r="A298" s="32">
        <f>COUNTIF(A272:A297,"A")+COUNTIF(A272:A297,"b")+COUNTIF(A272:A297,"c")</f>
        <v>21</v>
      </c>
      <c r="B298" s="29" t="s">
        <v>578</v>
      </c>
      <c r="C298" s="34"/>
      <c r="D298" s="132">
        <f aca="true" t="shared" si="104" ref="D298:W298">SUM(D272:D279,D282:D288,D291:D296)</f>
        <v>197506803</v>
      </c>
      <c r="E298" s="132">
        <f t="shared" si="104"/>
        <v>651183380</v>
      </c>
      <c r="F298" s="132">
        <f t="shared" si="104"/>
        <v>14584169</v>
      </c>
      <c r="G298" s="132">
        <f t="shared" si="104"/>
        <v>695043001</v>
      </c>
      <c r="H298" s="132">
        <f t="shared" si="104"/>
        <v>1558317353</v>
      </c>
      <c r="I298" s="133">
        <f t="shared" si="104"/>
        <v>175588.06800000003</v>
      </c>
      <c r="J298" s="134">
        <f t="shared" si="104"/>
        <v>388575.043</v>
      </c>
      <c r="K298" s="134">
        <f t="shared" si="104"/>
        <v>639930.924</v>
      </c>
      <c r="L298" s="134">
        <f t="shared" si="104"/>
        <v>237614</v>
      </c>
      <c r="M298" s="134">
        <f t="shared" si="104"/>
        <v>1441708.0350000001</v>
      </c>
      <c r="N298" s="134">
        <f t="shared" si="104"/>
        <v>209559.33599999998</v>
      </c>
      <c r="O298" s="134">
        <f t="shared" si="104"/>
        <v>498288.432</v>
      </c>
      <c r="P298" s="134">
        <f t="shared" si="104"/>
        <v>56786.90100000007</v>
      </c>
      <c r="Q298" s="134">
        <f t="shared" si="104"/>
        <v>843385</v>
      </c>
      <c r="R298" s="134">
        <f t="shared" si="104"/>
        <v>1608019.669</v>
      </c>
      <c r="S298" s="82">
        <f t="shared" si="104"/>
        <v>176582</v>
      </c>
      <c r="T298" s="82">
        <f t="shared" si="104"/>
        <v>457239</v>
      </c>
      <c r="U298" s="82">
        <f t="shared" si="104"/>
        <v>245591</v>
      </c>
      <c r="V298" s="82">
        <f t="shared" si="104"/>
        <v>425514</v>
      </c>
      <c r="W298" s="82">
        <f t="shared" si="104"/>
        <v>1280664</v>
      </c>
      <c r="X298" s="88"/>
      <c r="Y298" s="68">
        <f>IF(ISERROR((H298-R298)/H298),0,(H298-R298)/H298)</f>
        <v>0.9989681051385944</v>
      </c>
    </row>
    <row r="299" spans="1:197" s="13" customFormat="1" ht="12.75">
      <c r="A299" s="37"/>
      <c r="B299" s="38"/>
      <c r="C299" s="39"/>
      <c r="D299" s="39"/>
      <c r="E299" s="39"/>
      <c r="F299" s="39"/>
      <c r="G299" s="85"/>
      <c r="H299" s="105"/>
      <c r="I299" s="84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Y299" s="6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</row>
    <row r="300" spans="1:25" ht="12.75">
      <c r="A300" s="44"/>
      <c r="B300" s="40"/>
      <c r="C300" s="41"/>
      <c r="D300" s="41"/>
      <c r="E300" s="41"/>
      <c r="F300" s="41"/>
      <c r="G300" s="82"/>
      <c r="H300" s="104"/>
      <c r="I300" s="83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8"/>
      <c r="Y300" s="68"/>
    </row>
    <row r="301" spans="1:25" ht="16.5">
      <c r="A301" s="28"/>
      <c r="B301" s="29" t="s">
        <v>360</v>
      </c>
      <c r="C301" s="30"/>
      <c r="D301" s="30"/>
      <c r="E301" s="30"/>
      <c r="F301" s="30"/>
      <c r="G301" s="82"/>
      <c r="H301" s="104"/>
      <c r="I301" s="83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8"/>
      <c r="Y301" s="68"/>
    </row>
    <row r="302" spans="1:25" ht="16.5">
      <c r="A302" s="28"/>
      <c r="B302" s="29"/>
      <c r="C302" s="30"/>
      <c r="D302" s="30"/>
      <c r="E302" s="30"/>
      <c r="F302" s="30"/>
      <c r="G302" s="82"/>
      <c r="H302" s="104"/>
      <c r="I302" s="83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8"/>
      <c r="Y302" s="68"/>
    </row>
    <row r="303" spans="1:25" ht="16.5">
      <c r="A303" s="32"/>
      <c r="B303" s="35" t="s">
        <v>558</v>
      </c>
      <c r="C303" s="34"/>
      <c r="D303" s="34"/>
      <c r="E303" s="34"/>
      <c r="F303" s="34"/>
      <c r="G303" s="82"/>
      <c r="H303" s="104"/>
      <c r="I303" s="83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8"/>
      <c r="Y303" s="68"/>
    </row>
    <row r="304" spans="1:25" ht="12.75">
      <c r="A304" s="32" t="s">
        <v>25</v>
      </c>
      <c r="B304" s="33" t="s">
        <v>361</v>
      </c>
      <c r="C304" s="34" t="s">
        <v>362</v>
      </c>
      <c r="D304" s="104">
        <f>'[30]NC451'!$I$13</f>
        <v>0</v>
      </c>
      <c r="E304" s="104">
        <f>'[30]NC451'!$I$14</f>
        <v>0</v>
      </c>
      <c r="F304" s="104">
        <f>H304-SUM(D304:E304,G304)</f>
        <v>-15464000</v>
      </c>
      <c r="G304" s="104">
        <f>'[8]NC451'!$G$45</f>
        <v>15464000</v>
      </c>
      <c r="H304" s="104">
        <f>'[30]NC451'!$I$12</f>
        <v>0</v>
      </c>
      <c r="I304" s="83">
        <v>0</v>
      </c>
      <c r="J304" s="82">
        <v>0</v>
      </c>
      <c r="K304" s="82">
        <f>M304-(I304+J304+L304)</f>
        <v>-7310</v>
      </c>
      <c r="L304" s="82">
        <v>7310</v>
      </c>
      <c r="M304" s="82">
        <v>0</v>
      </c>
      <c r="N304" s="82">
        <f>'[13]NC451'!$M$13/1000</f>
        <v>0</v>
      </c>
      <c r="O304" s="82">
        <f>'[13]NC451'!$M$14/1000</f>
        <v>0</v>
      </c>
      <c r="P304" s="82">
        <f>R304-SUM(N304:O304,Q304)</f>
        <v>-18689</v>
      </c>
      <c r="Q304" s="82">
        <f>'[25]NC451'!$I$39/1000</f>
        <v>18689</v>
      </c>
      <c r="R304" s="82">
        <f>'[13]NC451'!$M$12/1000</f>
        <v>0</v>
      </c>
      <c r="S304" s="82">
        <f>'[13]NC452'!$M$14/1000</f>
        <v>10700.914</v>
      </c>
      <c r="T304" s="82">
        <v>0</v>
      </c>
      <c r="U304" s="82">
        <f>W304-(S304+T304+V304)</f>
        <v>-10433.914</v>
      </c>
      <c r="V304" s="82">
        <v>6262</v>
      </c>
      <c r="W304" s="82">
        <v>6529</v>
      </c>
      <c r="X304" s="88"/>
      <c r="Y304" s="68">
        <f>IF(ISERROR((H304-R304)/H304),0,(H304-R304)/H304)</f>
        <v>0</v>
      </c>
    </row>
    <row r="305" spans="1:25" ht="12.75">
      <c r="A305" s="32" t="s">
        <v>25</v>
      </c>
      <c r="B305" s="33" t="s">
        <v>363</v>
      </c>
      <c r="C305" s="34" t="s">
        <v>364</v>
      </c>
      <c r="D305" s="104">
        <f>'[30]NC452'!$I$13</f>
        <v>2035645</v>
      </c>
      <c r="E305" s="104">
        <f>'[30]NC452'!$I$14</f>
        <v>14069325</v>
      </c>
      <c r="F305" s="104">
        <f>H305-SUM(D305:E305,G305)</f>
        <v>-3551267</v>
      </c>
      <c r="G305" s="104">
        <f>'[8]NC452'!$G$45</f>
        <v>19262000</v>
      </c>
      <c r="H305" s="104">
        <f>'[30]NC452'!$I$12</f>
        <v>31815703</v>
      </c>
      <c r="I305" s="83">
        <v>7749.485</v>
      </c>
      <c r="J305" s="82">
        <v>12603.833</v>
      </c>
      <c r="K305" s="82">
        <f>M305-(I305+J305+L305)</f>
        <v>18884.949999999997</v>
      </c>
      <c r="L305" s="82">
        <v>3026</v>
      </c>
      <c r="M305" s="82">
        <v>42264.268</v>
      </c>
      <c r="N305" s="82">
        <f>'[13]NC452'!$M$13/1000</f>
        <v>1412.905</v>
      </c>
      <c r="O305" s="82">
        <f>'[13]NC452'!$M$14/1000</f>
        <v>10700.914</v>
      </c>
      <c r="P305" s="82">
        <f>R305-SUM(N305:O305,Q305)</f>
        <v>-2005.8560000000034</v>
      </c>
      <c r="Q305" s="82">
        <f>'[25]NC452'!$I$39/1000</f>
        <v>4654</v>
      </c>
      <c r="R305" s="82">
        <f>'[13]NC452'!$M$12/1000</f>
        <v>14761.963</v>
      </c>
      <c r="S305" s="82">
        <v>7355</v>
      </c>
      <c r="T305" s="82">
        <v>11079</v>
      </c>
      <c r="U305" s="82">
        <f>W305-(S305+T305+V305)</f>
        <v>13465</v>
      </c>
      <c r="V305" s="82">
        <v>2445</v>
      </c>
      <c r="W305" s="82">
        <v>34344</v>
      </c>
      <c r="X305" s="88"/>
      <c r="Y305" s="68">
        <f>IF(ISERROR((H305-R305)/H305),0,(H305-R305)/H305)</f>
        <v>0.9995360164444582</v>
      </c>
    </row>
    <row r="306" spans="1:25" ht="12.75">
      <c r="A306" s="32" t="s">
        <v>25</v>
      </c>
      <c r="B306" s="33" t="s">
        <v>365</v>
      </c>
      <c r="C306" s="34" t="s">
        <v>366</v>
      </c>
      <c r="D306" s="104">
        <f>'[30]NC453'!$I$13</f>
        <v>5174344</v>
      </c>
      <c r="E306" s="104">
        <f>'[30]NC453'!$I$14</f>
        <v>17261318</v>
      </c>
      <c r="F306" s="104">
        <f>H306-SUM(D306:E306,G306)</f>
        <v>-11469568</v>
      </c>
      <c r="G306" s="104">
        <f>'[8]NC453'!$G$45</f>
        <v>26100000</v>
      </c>
      <c r="H306" s="104">
        <f>'[30]NC453'!$I$12</f>
        <v>37066094</v>
      </c>
      <c r="I306" s="83">
        <v>929.965</v>
      </c>
      <c r="J306" s="82">
        <v>6311.949</v>
      </c>
      <c r="K306" s="82">
        <f>M306-(I306+J306+L306)</f>
        <v>4821.144999999999</v>
      </c>
      <c r="L306" s="82">
        <v>1600</v>
      </c>
      <c r="M306" s="82">
        <v>13663.059</v>
      </c>
      <c r="N306" s="82">
        <f>'[13]NC453'!$M$13/1000</f>
        <v>1765.296</v>
      </c>
      <c r="O306" s="82">
        <f>'[13]NC453'!$M$14/1000</f>
        <v>15954.169</v>
      </c>
      <c r="P306" s="82">
        <f>R306-SUM(N306:O306,Q306)</f>
        <v>8322.307</v>
      </c>
      <c r="Q306" s="82">
        <f>'[25]NC453'!$I$39/1000</f>
        <v>1235</v>
      </c>
      <c r="R306" s="82">
        <f>'[13]NC453'!$M$12/1000</f>
        <v>27276.772</v>
      </c>
      <c r="S306" s="82">
        <v>1816</v>
      </c>
      <c r="T306" s="82">
        <v>14231</v>
      </c>
      <c r="U306" s="82">
        <f>W306-(S306+T306+V306)</f>
        <v>7147</v>
      </c>
      <c r="V306" s="82">
        <v>1235</v>
      </c>
      <c r="W306" s="82">
        <v>24429</v>
      </c>
      <c r="X306" s="88"/>
      <c r="Y306" s="68">
        <f>IF(ISERROR((H306-R306)/H306),0,(H306-R306)/H306)</f>
        <v>0.9992641044939885</v>
      </c>
    </row>
    <row r="307" spans="1:25" ht="12.75">
      <c r="A307" s="32" t="s">
        <v>44</v>
      </c>
      <c r="B307" s="33" t="s">
        <v>367</v>
      </c>
      <c r="C307" s="34" t="s">
        <v>368</v>
      </c>
      <c r="D307" s="104">
        <f>'[30]DC45'!$I$13</f>
        <v>0</v>
      </c>
      <c r="E307" s="104">
        <f>'[30]DC45'!$I$14</f>
        <v>892104</v>
      </c>
      <c r="F307" s="104">
        <f>H307-SUM(D307:E307,G307)</f>
        <v>52749292</v>
      </c>
      <c r="G307" s="104">
        <f>'[8]DC45'!$G$45</f>
        <v>1526000</v>
      </c>
      <c r="H307" s="104">
        <f>'[30]DC45'!$I$12</f>
        <v>55167396</v>
      </c>
      <c r="I307" s="83">
        <v>10511.057</v>
      </c>
      <c r="J307" s="82">
        <v>1970.827</v>
      </c>
      <c r="K307" s="82">
        <f>M307-(I307+J307+L307)</f>
        <v>48387.978</v>
      </c>
      <c r="L307" s="82">
        <v>1505</v>
      </c>
      <c r="M307" s="82">
        <v>62374.862</v>
      </c>
      <c r="N307" s="82">
        <f>'[13]DC45'!$M$13/1000</f>
        <v>0</v>
      </c>
      <c r="O307" s="82">
        <f>'[13]DC45'!$M$14/1000</f>
        <v>1475.313</v>
      </c>
      <c r="P307" s="82">
        <f>R307-SUM(N307:O307,Q307)</f>
        <v>17242.205</v>
      </c>
      <c r="Q307" s="82">
        <f>'[25]DC45'!$I$39/1000</f>
        <v>7499</v>
      </c>
      <c r="R307" s="82">
        <f>'[13]DC45'!$M$12/1000</f>
        <v>26216.518</v>
      </c>
      <c r="S307" s="82">
        <v>22</v>
      </c>
      <c r="T307" s="82">
        <v>633</v>
      </c>
      <c r="U307" s="82">
        <f>W307-(S307+T307+V307)</f>
        <v>33662</v>
      </c>
      <c r="V307" s="82">
        <v>735</v>
      </c>
      <c r="W307" s="82">
        <v>35052</v>
      </c>
      <c r="X307" s="88"/>
      <c r="Y307" s="68">
        <f>IF(ISERROR((H307-R307)/H307),0,(H307-R307)/H307)</f>
        <v>0.9995247823913965</v>
      </c>
    </row>
    <row r="308" spans="1:25" ht="12.75">
      <c r="A308" s="32"/>
      <c r="B308" s="36"/>
      <c r="C308" s="34"/>
      <c r="D308" s="104"/>
      <c r="E308" s="104"/>
      <c r="F308" s="104"/>
      <c r="G308" s="104"/>
      <c r="H308" s="104"/>
      <c r="I308" s="83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8"/>
      <c r="Y308" s="68"/>
    </row>
    <row r="309" spans="1:25" ht="16.5">
      <c r="A309" s="32"/>
      <c r="B309" s="35" t="s">
        <v>559</v>
      </c>
      <c r="C309" s="34"/>
      <c r="D309" s="104"/>
      <c r="E309" s="104"/>
      <c r="F309" s="104"/>
      <c r="G309" s="104"/>
      <c r="H309" s="104"/>
      <c r="I309" s="83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8"/>
      <c r="Y309" s="68"/>
    </row>
    <row r="310" spans="1:25" ht="12.75">
      <c r="A310" s="32" t="s">
        <v>25</v>
      </c>
      <c r="B310" s="33" t="s">
        <v>369</v>
      </c>
      <c r="C310" s="34" t="s">
        <v>370</v>
      </c>
      <c r="D310" s="104">
        <f>'[30]NC061'!$I$13</f>
        <v>91510</v>
      </c>
      <c r="E310" s="104">
        <f>'[30]NC061'!$I$14</f>
        <v>2027733</v>
      </c>
      <c r="F310" s="104">
        <f aca="true" t="shared" si="105" ref="F310:F316">H310-SUM(D310:E310,G310)</f>
        <v>458067</v>
      </c>
      <c r="G310" s="104">
        <f>'[8]NC061'!$G$45</f>
        <v>1600000</v>
      </c>
      <c r="H310" s="104">
        <f>'[30]NC061'!$I$12</f>
        <v>4177310</v>
      </c>
      <c r="I310" s="83">
        <v>5285.492</v>
      </c>
      <c r="J310" s="82">
        <v>3397.024</v>
      </c>
      <c r="K310" s="82">
        <f aca="true" t="shared" si="106" ref="K310:K316">M310-(I310+J310+L310)</f>
        <v>2211.6679999999997</v>
      </c>
      <c r="L310" s="82">
        <v>1600</v>
      </c>
      <c r="M310" s="82">
        <v>12494.184</v>
      </c>
      <c r="N310" s="82">
        <f>'[13]NC061'!$M$13/1000</f>
        <v>53.939</v>
      </c>
      <c r="O310" s="82">
        <f>'[13]NC061'!$M$14/1000</f>
        <v>795.91</v>
      </c>
      <c r="P310" s="82">
        <f aca="true" t="shared" si="107" ref="P310:P316">R310-SUM(N310:O310,Q310)</f>
        <v>-774.2240000000002</v>
      </c>
      <c r="Q310" s="82">
        <f>'[25]NC061'!$I$39/1000</f>
        <v>1235</v>
      </c>
      <c r="R310" s="82">
        <f>'[13]NC061'!$M$12/1000</f>
        <v>1310.625</v>
      </c>
      <c r="S310" s="82">
        <v>55</v>
      </c>
      <c r="T310" s="82">
        <v>802</v>
      </c>
      <c r="U310" s="82">
        <f aca="true" t="shared" si="108" ref="U310:U316">W310-(S310+T310+V310)</f>
        <v>-958</v>
      </c>
      <c r="V310" s="82">
        <v>1235</v>
      </c>
      <c r="W310" s="82">
        <v>1134</v>
      </c>
      <c r="X310" s="88"/>
      <c r="Y310" s="68">
        <f aca="true" t="shared" si="109" ref="Y310:Y316">IF(ISERROR((H310-R310)/H310),0,(H310-R310)/H310)</f>
        <v>0.9996862514393234</v>
      </c>
    </row>
    <row r="311" spans="1:25" ht="13.5">
      <c r="A311" s="32" t="s">
        <v>25</v>
      </c>
      <c r="B311" s="103" t="s">
        <v>609</v>
      </c>
      <c r="C311" s="34" t="s">
        <v>371</v>
      </c>
      <c r="D311" s="104">
        <f>'[30]NC062'!$I$13</f>
        <v>41990</v>
      </c>
      <c r="E311" s="104">
        <f>'[30]NC062'!$I$14</f>
        <v>15400229</v>
      </c>
      <c r="F311" s="104">
        <f t="shared" si="105"/>
        <v>-12324364</v>
      </c>
      <c r="G311" s="104">
        <f>'[8]NC062'!$G$45</f>
        <v>21730000</v>
      </c>
      <c r="H311" s="104">
        <f>'[30]NC062'!$I$12</f>
        <v>24847855</v>
      </c>
      <c r="I311" s="83">
        <v>0</v>
      </c>
      <c r="J311" s="82">
        <v>0</v>
      </c>
      <c r="K311" s="82">
        <f t="shared" si="106"/>
        <v>-1600</v>
      </c>
      <c r="L311" s="82">
        <v>1600</v>
      </c>
      <c r="M311" s="82">
        <v>0</v>
      </c>
      <c r="N311" s="82">
        <f>'[13]NC062'!$M$13/1000</f>
        <v>-162.401</v>
      </c>
      <c r="O311" s="82">
        <f>'[13]NC062'!$M$14/1000</f>
        <v>12614.992</v>
      </c>
      <c r="P311" s="82">
        <f t="shared" si="107"/>
        <v>8517.764</v>
      </c>
      <c r="Q311" s="82">
        <f>'[25]NC062'!$I$39/1000</f>
        <v>3235</v>
      </c>
      <c r="R311" s="82">
        <f>'[13]NC062'!$M$12/1000</f>
        <v>24205.355</v>
      </c>
      <c r="S311" s="82">
        <v>0</v>
      </c>
      <c r="T311" s="82">
        <v>0</v>
      </c>
      <c r="U311" s="82">
        <v>0</v>
      </c>
      <c r="V311" s="82">
        <v>1235</v>
      </c>
      <c r="W311" s="82">
        <v>0</v>
      </c>
      <c r="X311" s="88"/>
      <c r="Y311" s="68">
        <f t="shared" si="109"/>
        <v>0.9990258573627381</v>
      </c>
    </row>
    <row r="312" spans="1:25" ht="12.75">
      <c r="A312" s="32" t="s">
        <v>25</v>
      </c>
      <c r="B312" s="33" t="s">
        <v>372</v>
      </c>
      <c r="C312" s="34" t="s">
        <v>373</v>
      </c>
      <c r="D312" s="104">
        <f>'[30]NC064'!$I$13</f>
        <v>0</v>
      </c>
      <c r="E312" s="104">
        <f>'[30]NC064'!$I$14</f>
        <v>2250089</v>
      </c>
      <c r="F312" s="104">
        <f t="shared" si="105"/>
        <v>7674527</v>
      </c>
      <c r="G312" s="104">
        <f>'[8]NC064'!$G$45</f>
        <v>1600000</v>
      </c>
      <c r="H312" s="104">
        <f>'[30]NC064'!$I$12</f>
        <v>11524616</v>
      </c>
      <c r="I312" s="83">
        <v>0</v>
      </c>
      <c r="J312" s="82">
        <v>1078.006</v>
      </c>
      <c r="K312" s="82">
        <f t="shared" si="106"/>
        <v>3760.7199999999993</v>
      </c>
      <c r="L312" s="82">
        <v>1600</v>
      </c>
      <c r="M312" s="82">
        <v>6438.726</v>
      </c>
      <c r="N312" s="82">
        <f>'[13]NC064'!$M$13/1000</f>
        <v>0</v>
      </c>
      <c r="O312" s="82">
        <f>'[13]NC064'!$M$14/1000</f>
        <v>922.994</v>
      </c>
      <c r="P312" s="82">
        <f t="shared" si="107"/>
        <v>1449.1499999999996</v>
      </c>
      <c r="Q312" s="82">
        <f>'[25]NC064'!$I$39/1000</f>
        <v>1235</v>
      </c>
      <c r="R312" s="82">
        <f>'[13]NC064'!$M$12/1000</f>
        <v>3607.144</v>
      </c>
      <c r="S312" s="82">
        <v>1160</v>
      </c>
      <c r="T312" s="82">
        <v>1357</v>
      </c>
      <c r="U312" s="82">
        <f t="shared" si="108"/>
        <v>2600</v>
      </c>
      <c r="V312" s="82">
        <v>735</v>
      </c>
      <c r="W312" s="82">
        <v>5852</v>
      </c>
      <c r="X312" s="88"/>
      <c r="Y312" s="68">
        <f t="shared" si="109"/>
        <v>0.9996870052763581</v>
      </c>
    </row>
    <row r="313" spans="1:25" ht="12.75">
      <c r="A313" s="32" t="s">
        <v>25</v>
      </c>
      <c r="B313" s="33" t="s">
        <v>374</v>
      </c>
      <c r="C313" s="34" t="s">
        <v>375</v>
      </c>
      <c r="D313" s="104">
        <f>'[30]NC065'!$I$13</f>
        <v>271</v>
      </c>
      <c r="E313" s="104">
        <f>'[30]NC065'!$I$14</f>
        <v>5652086</v>
      </c>
      <c r="F313" s="104">
        <f t="shared" si="105"/>
        <v>-1092811</v>
      </c>
      <c r="G313" s="104">
        <f>'[8]NC065'!$G$45</f>
        <v>1600000</v>
      </c>
      <c r="H313" s="104">
        <f>'[30]NC065'!$I$12</f>
        <v>6159546</v>
      </c>
      <c r="I313" s="83">
        <v>4687.858</v>
      </c>
      <c r="J313" s="82">
        <v>5497.129</v>
      </c>
      <c r="K313" s="82">
        <f t="shared" si="106"/>
        <v>-700.6110000000008</v>
      </c>
      <c r="L313" s="82">
        <v>1600</v>
      </c>
      <c r="M313" s="82">
        <v>11084.376</v>
      </c>
      <c r="N313" s="82">
        <f>'[13]NC065'!$M$13/1000</f>
        <v>11.714</v>
      </c>
      <c r="O313" s="82">
        <f>'[13]NC065'!$M$14/1000</f>
        <v>6076.937</v>
      </c>
      <c r="P313" s="82">
        <f t="shared" si="107"/>
        <v>-615.1620000000003</v>
      </c>
      <c r="Q313" s="82">
        <f>'[25]NC065'!$I$39/1000</f>
        <v>1368</v>
      </c>
      <c r="R313" s="82">
        <f>'[13]NC065'!$M$12/1000</f>
        <v>6841.489</v>
      </c>
      <c r="S313" s="82">
        <v>5594</v>
      </c>
      <c r="T313" s="82">
        <v>4359</v>
      </c>
      <c r="U313" s="82">
        <f t="shared" si="108"/>
        <v>-576</v>
      </c>
      <c r="V313" s="82">
        <v>1320</v>
      </c>
      <c r="W313" s="82">
        <v>10697</v>
      </c>
      <c r="X313" s="88"/>
      <c r="Y313" s="68">
        <f t="shared" si="109"/>
        <v>0.9988892868078264</v>
      </c>
    </row>
    <row r="314" spans="1:25" ht="12.75">
      <c r="A314" s="32" t="s">
        <v>25</v>
      </c>
      <c r="B314" s="33" t="s">
        <v>376</v>
      </c>
      <c r="C314" s="34" t="s">
        <v>377</v>
      </c>
      <c r="D314" s="104">
        <f>'[30]NC066'!$I$13</f>
        <v>48406</v>
      </c>
      <c r="E314" s="104">
        <f>'[30]NC066'!$I$14</f>
        <v>2277300</v>
      </c>
      <c r="F314" s="104">
        <f t="shared" si="105"/>
        <v>3232768</v>
      </c>
      <c r="G314" s="104">
        <f>'[8]NC066'!$G$45</f>
        <v>3600000</v>
      </c>
      <c r="H314" s="104">
        <f>'[30]NC066'!$I$12</f>
        <v>9158474</v>
      </c>
      <c r="I314" s="83">
        <v>2528.998</v>
      </c>
      <c r="J314" s="82">
        <v>1933.51</v>
      </c>
      <c r="K314" s="82">
        <f t="shared" si="106"/>
        <v>3873.5830000000005</v>
      </c>
      <c r="L314" s="82">
        <v>3600</v>
      </c>
      <c r="M314" s="82">
        <v>11936.091</v>
      </c>
      <c r="N314" s="82">
        <f>'[13]NC066'!$M$13/1000</f>
        <v>52.543</v>
      </c>
      <c r="O314" s="82">
        <f>'[13]NC066'!$M$14/1000</f>
        <v>1869.751</v>
      </c>
      <c r="P314" s="82">
        <f t="shared" si="107"/>
        <v>1118.8240000000005</v>
      </c>
      <c r="Q314" s="82">
        <f>'[25]NC066'!$I$39/1000</f>
        <v>1985</v>
      </c>
      <c r="R314" s="82">
        <f>'[13]NC066'!$M$12/1000</f>
        <v>5026.118</v>
      </c>
      <c r="S314" s="82">
        <v>1804</v>
      </c>
      <c r="T314" s="82">
        <v>0</v>
      </c>
      <c r="U314" s="82">
        <f t="shared" si="108"/>
        <v>5594</v>
      </c>
      <c r="V314" s="82">
        <v>1985</v>
      </c>
      <c r="W314" s="82">
        <v>9383</v>
      </c>
      <c r="X314" s="88"/>
      <c r="Y314" s="68">
        <f t="shared" si="109"/>
        <v>0.9994512057358026</v>
      </c>
    </row>
    <row r="315" spans="1:25" ht="12.75">
      <c r="A315" s="32" t="s">
        <v>25</v>
      </c>
      <c r="B315" s="33" t="s">
        <v>378</v>
      </c>
      <c r="C315" s="34" t="s">
        <v>379</v>
      </c>
      <c r="D315" s="104">
        <f>'[30]NC067'!$I$13</f>
        <v>0</v>
      </c>
      <c r="E315" s="104">
        <f>'[30]NC067'!$I$14</f>
        <v>2561190</v>
      </c>
      <c r="F315" s="104">
        <f t="shared" si="105"/>
        <v>-374478</v>
      </c>
      <c r="G315" s="104">
        <f>'[8]NC067'!$G$45</f>
        <v>3600000</v>
      </c>
      <c r="H315" s="104">
        <f>'[30]NC067'!$I$12</f>
        <v>5786712</v>
      </c>
      <c r="I315" s="83">
        <v>7818.959</v>
      </c>
      <c r="J315" s="82">
        <v>2430.532</v>
      </c>
      <c r="K315" s="82">
        <f t="shared" si="106"/>
        <v>-3130.0519999999997</v>
      </c>
      <c r="L315" s="82">
        <v>3600</v>
      </c>
      <c r="M315" s="82">
        <v>10719.439</v>
      </c>
      <c r="N315" s="82">
        <f>'[13]NC067'!$M$13/1000</f>
        <v>0</v>
      </c>
      <c r="O315" s="82">
        <f>'[13]NC067'!$M$14/1000</f>
        <v>2029.871</v>
      </c>
      <c r="P315" s="82">
        <f t="shared" si="107"/>
        <v>-115.44300000000021</v>
      </c>
      <c r="Q315" s="82">
        <f>'[25]NC067'!$I$39/1000</f>
        <v>1985</v>
      </c>
      <c r="R315" s="82">
        <f>'[13]NC067'!$M$12/1000</f>
        <v>3899.428</v>
      </c>
      <c r="S315" s="82">
        <v>1479</v>
      </c>
      <c r="T315" s="82">
        <v>1207</v>
      </c>
      <c r="U315" s="82">
        <f t="shared" si="108"/>
        <v>-101</v>
      </c>
      <c r="V315" s="82">
        <v>1985</v>
      </c>
      <c r="W315" s="82">
        <v>4570</v>
      </c>
      <c r="X315" s="88"/>
      <c r="Y315" s="68">
        <f t="shared" si="109"/>
        <v>0.9993261409933655</v>
      </c>
    </row>
    <row r="316" spans="1:25" ht="12.75">
      <c r="A316" s="32" t="s">
        <v>44</v>
      </c>
      <c r="B316" s="33" t="s">
        <v>380</v>
      </c>
      <c r="C316" s="34" t="s">
        <v>381</v>
      </c>
      <c r="D316" s="104">
        <f>'[30]DC6'!$I$13</f>
        <v>0</v>
      </c>
      <c r="E316" s="104">
        <f>'[30]DC6'!$I$14</f>
        <v>-34094</v>
      </c>
      <c r="F316" s="104">
        <f t="shared" si="105"/>
        <v>6199670</v>
      </c>
      <c r="G316" s="104">
        <f>'[8]DC6'!$G$45</f>
        <v>1602000</v>
      </c>
      <c r="H316" s="104">
        <f>'[30]DC6'!$I$12</f>
        <v>7767576</v>
      </c>
      <c r="I316" s="83">
        <v>0</v>
      </c>
      <c r="J316" s="82">
        <v>0</v>
      </c>
      <c r="K316" s="82">
        <f t="shared" si="106"/>
        <v>-1600</v>
      </c>
      <c r="L316" s="82">
        <v>1600</v>
      </c>
      <c r="M316" s="82">
        <v>0</v>
      </c>
      <c r="N316" s="82">
        <f>'[13]DC6'!$M$13/1000</f>
        <v>0</v>
      </c>
      <c r="O316" s="82">
        <f>'[13]DC6'!$M$14/1000</f>
        <v>0</v>
      </c>
      <c r="P316" s="82">
        <f t="shared" si="107"/>
        <v>21379.793</v>
      </c>
      <c r="Q316" s="82">
        <f>'[25]DC6'!$I$39/1000</f>
        <v>2502</v>
      </c>
      <c r="R316" s="82">
        <f>'[13]DC6'!$M$12/1000</f>
        <v>23881.793</v>
      </c>
      <c r="S316" s="82">
        <v>0</v>
      </c>
      <c r="T316" s="82">
        <v>0</v>
      </c>
      <c r="U316" s="82">
        <f t="shared" si="108"/>
        <v>17187</v>
      </c>
      <c r="V316" s="82">
        <v>1235</v>
      </c>
      <c r="W316" s="82">
        <v>18422</v>
      </c>
      <c r="X316" s="88"/>
      <c r="Y316" s="68">
        <f t="shared" si="109"/>
        <v>0.9969254510029899</v>
      </c>
    </row>
    <row r="317" spans="1:25" ht="12.75">
      <c r="A317" s="32"/>
      <c r="B317" s="33"/>
      <c r="C317" s="34"/>
      <c r="D317" s="104"/>
      <c r="E317" s="104"/>
      <c r="F317" s="104"/>
      <c r="G317" s="104"/>
      <c r="H317" s="104"/>
      <c r="I317" s="83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8"/>
      <c r="Y317" s="68"/>
    </row>
    <row r="318" spans="1:25" ht="16.5">
      <c r="A318" s="32"/>
      <c r="B318" s="35" t="s">
        <v>560</v>
      </c>
      <c r="C318" s="34"/>
      <c r="D318" s="104"/>
      <c r="E318" s="104"/>
      <c r="F318" s="104"/>
      <c r="G318" s="104"/>
      <c r="H318" s="104"/>
      <c r="I318" s="83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8"/>
      <c r="Y318" s="68"/>
    </row>
    <row r="319" spans="1:25" ht="12.75">
      <c r="A319" s="32" t="s">
        <v>25</v>
      </c>
      <c r="B319" s="33" t="s">
        <v>382</v>
      </c>
      <c r="C319" s="34" t="s">
        <v>383</v>
      </c>
      <c r="D319" s="104">
        <f>'[30]NC071'!$I$13</f>
        <v>14683</v>
      </c>
      <c r="E319" s="104">
        <f>'[30]NC071'!$I$14</f>
        <v>4026261</v>
      </c>
      <c r="F319" s="104">
        <f aca="true" t="shared" si="110" ref="F319:F327">H319-SUM(D319:E319,G319)</f>
        <v>-848978</v>
      </c>
      <c r="G319" s="104">
        <f>'[8]NC071'!$G$45</f>
        <v>3612000</v>
      </c>
      <c r="H319" s="104">
        <f>'[30]NC071'!$I$12</f>
        <v>6803966</v>
      </c>
      <c r="I319" s="83">
        <v>3576.647</v>
      </c>
      <c r="J319" s="82">
        <v>3502.54</v>
      </c>
      <c r="K319" s="82">
        <f aca="true" t="shared" si="111" ref="K319:K327">M319-(I319+J319+L319)</f>
        <v>6348.9310000000005</v>
      </c>
      <c r="L319" s="82">
        <v>1600</v>
      </c>
      <c r="M319" s="82">
        <v>15028.118</v>
      </c>
      <c r="N319" s="82">
        <f>'[13]NC071'!$M$13/1000</f>
        <v>19.77</v>
      </c>
      <c r="O319" s="82">
        <f>'[13]NC071'!$M$14/1000</f>
        <v>2716.898</v>
      </c>
      <c r="P319" s="82">
        <f aca="true" t="shared" si="112" ref="P319:P327">R319-SUM(N319:O319,Q319)</f>
        <v>5935.58</v>
      </c>
      <c r="Q319" s="82">
        <f>'[25]NC071'!$I$39/1000</f>
        <v>1235</v>
      </c>
      <c r="R319" s="82">
        <f>'[13]NC071'!$M$12/1000</f>
        <v>9907.248</v>
      </c>
      <c r="S319" s="82">
        <v>3080</v>
      </c>
      <c r="T319" s="82">
        <v>2059</v>
      </c>
      <c r="U319" s="82">
        <f aca="true" t="shared" si="113" ref="U319:U327">W319-(S319+T319+V319)</f>
        <v>3922</v>
      </c>
      <c r="V319" s="82">
        <v>1235</v>
      </c>
      <c r="W319" s="82">
        <v>10296</v>
      </c>
      <c r="X319" s="88"/>
      <c r="Y319" s="68">
        <f aca="true" t="shared" si="114" ref="Y319:Y327">IF(ISERROR((H319-R319)/H319),0,(H319-R319)/H319)</f>
        <v>0.9985439010130268</v>
      </c>
    </row>
    <row r="320" spans="1:25" ht="12.75">
      <c r="A320" s="32" t="s">
        <v>25</v>
      </c>
      <c r="B320" s="33" t="s">
        <v>384</v>
      </c>
      <c r="C320" s="34" t="s">
        <v>385</v>
      </c>
      <c r="D320" s="104">
        <f>'[30]NC072'!$I$13</f>
        <v>399500</v>
      </c>
      <c r="E320" s="104">
        <f>'[30]NC072'!$I$14</f>
        <v>7136209</v>
      </c>
      <c r="F320" s="104">
        <f t="shared" si="110"/>
        <v>7871503</v>
      </c>
      <c r="G320" s="104">
        <f>'[8]NC072'!$G$45</f>
        <v>2972000</v>
      </c>
      <c r="H320" s="104">
        <f>'[30]NC072'!$I$12</f>
        <v>18379212</v>
      </c>
      <c r="I320" s="83">
        <v>2242.706</v>
      </c>
      <c r="J320" s="82">
        <v>7487.751</v>
      </c>
      <c r="K320" s="82">
        <f t="shared" si="111"/>
        <v>9029.353000000001</v>
      </c>
      <c r="L320" s="82">
        <v>1850</v>
      </c>
      <c r="M320" s="82">
        <v>20609.81</v>
      </c>
      <c r="N320" s="82">
        <f>'[13]NC072'!$M$13/1000</f>
        <v>410.433</v>
      </c>
      <c r="O320" s="82">
        <f>'[13]NC072'!$M$14/1000</f>
        <v>5737.522</v>
      </c>
      <c r="P320" s="82">
        <f t="shared" si="112"/>
        <v>5668.248</v>
      </c>
      <c r="Q320" s="82">
        <f>'[25]NC072'!$I$39/1000</f>
        <v>985</v>
      </c>
      <c r="R320" s="82">
        <f>'[13]NC072'!$M$12/1000</f>
        <v>12801.203</v>
      </c>
      <c r="S320" s="82">
        <v>1903</v>
      </c>
      <c r="T320" s="82">
        <v>6491</v>
      </c>
      <c r="U320" s="82">
        <f t="shared" si="113"/>
        <v>5911</v>
      </c>
      <c r="V320" s="82">
        <v>985</v>
      </c>
      <c r="W320" s="82">
        <v>15290</v>
      </c>
      <c r="X320" s="88"/>
      <c r="Y320" s="68">
        <f t="shared" si="114"/>
        <v>0.9993034955470342</v>
      </c>
    </row>
    <row r="321" spans="1:25" ht="12.75">
      <c r="A321" s="32" t="s">
        <v>25</v>
      </c>
      <c r="B321" s="33" t="s">
        <v>386</v>
      </c>
      <c r="C321" s="34" t="s">
        <v>387</v>
      </c>
      <c r="D321" s="104">
        <f>'[30]NC073'!$I$13</f>
        <v>2115491</v>
      </c>
      <c r="E321" s="104">
        <f>'[30]NC073'!$I$14</f>
        <v>13762879</v>
      </c>
      <c r="F321" s="104">
        <f t="shared" si="110"/>
        <v>19853810</v>
      </c>
      <c r="G321" s="104">
        <f>'[8]NC073'!$G$45</f>
        <v>2308000</v>
      </c>
      <c r="H321" s="104">
        <f>'[30]NC073'!$I$12</f>
        <v>38040180</v>
      </c>
      <c r="I321" s="83">
        <v>4623.592</v>
      </c>
      <c r="J321" s="82">
        <v>12363.086</v>
      </c>
      <c r="K321" s="82">
        <f t="shared" si="111"/>
        <v>15140.885999999999</v>
      </c>
      <c r="L321" s="82">
        <v>2308</v>
      </c>
      <c r="M321" s="82">
        <v>34435.564</v>
      </c>
      <c r="N321" s="82">
        <f>'[13]NC073'!$M$13/1000</f>
        <v>2076.243</v>
      </c>
      <c r="O321" s="82">
        <f>'[13]NC073'!$M$14/1000</f>
        <v>12036.44</v>
      </c>
      <c r="P321" s="82">
        <f t="shared" si="112"/>
        <v>12542.428</v>
      </c>
      <c r="Q321" s="82">
        <f>'[25]NC073'!$I$39/1000</f>
        <v>1235</v>
      </c>
      <c r="R321" s="82">
        <f>'[13]NC073'!$M$12/1000</f>
        <v>27890.111</v>
      </c>
      <c r="S321" s="82">
        <v>4359</v>
      </c>
      <c r="T321" s="82">
        <v>11708</v>
      </c>
      <c r="U321" s="82">
        <f t="shared" si="113"/>
        <v>9773</v>
      </c>
      <c r="V321" s="82">
        <v>1235</v>
      </c>
      <c r="W321" s="82">
        <v>27075</v>
      </c>
      <c r="X321" s="88"/>
      <c r="Y321" s="68">
        <f t="shared" si="114"/>
        <v>0.9992668249466747</v>
      </c>
    </row>
    <row r="322" spans="1:25" ht="12.75">
      <c r="A322" s="32" t="s">
        <v>25</v>
      </c>
      <c r="B322" s="33" t="s">
        <v>388</v>
      </c>
      <c r="C322" s="34" t="s">
        <v>389</v>
      </c>
      <c r="D322" s="104">
        <f>'[30]NC074'!$I$13</f>
        <v>41894</v>
      </c>
      <c r="E322" s="104">
        <f>'[30]NC074'!$I$14</f>
        <v>1985111</v>
      </c>
      <c r="F322" s="104">
        <f t="shared" si="110"/>
        <v>-1704350</v>
      </c>
      <c r="G322" s="104">
        <f>'[8]NC074'!$G$45</f>
        <v>2050000</v>
      </c>
      <c r="H322" s="104">
        <f>'[30]NC074'!$I$12</f>
        <v>2372655</v>
      </c>
      <c r="I322" s="83">
        <v>3929.354</v>
      </c>
      <c r="J322" s="82">
        <v>3069.257</v>
      </c>
      <c r="K322" s="82">
        <f t="shared" si="111"/>
        <v>1508.7389999999996</v>
      </c>
      <c r="L322" s="82">
        <v>2050</v>
      </c>
      <c r="M322" s="82">
        <v>10557.35</v>
      </c>
      <c r="N322" s="82">
        <f>'[13]NC074'!$M$13/1000</f>
        <v>0</v>
      </c>
      <c r="O322" s="82">
        <f>'[13]NC074'!$M$14/1000</f>
        <v>2506.4</v>
      </c>
      <c r="P322" s="82">
        <f t="shared" si="112"/>
        <v>1980.0449999999996</v>
      </c>
      <c r="Q322" s="82">
        <f>'[25]NC074'!$I$39/1000</f>
        <v>985</v>
      </c>
      <c r="R322" s="82">
        <f>'[13]NC074'!$M$12/1000</f>
        <v>5471.445</v>
      </c>
      <c r="S322" s="82">
        <v>2810</v>
      </c>
      <c r="T322" s="82">
        <v>2552</v>
      </c>
      <c r="U322" s="82">
        <f t="shared" si="113"/>
        <v>8649</v>
      </c>
      <c r="V322" s="82">
        <v>735</v>
      </c>
      <c r="W322" s="82">
        <v>14746</v>
      </c>
      <c r="X322" s="88"/>
      <c r="Y322" s="68">
        <f t="shared" si="114"/>
        <v>0.9976939567699477</v>
      </c>
    </row>
    <row r="323" spans="1:25" ht="13.5">
      <c r="A323" s="32" t="s">
        <v>25</v>
      </c>
      <c r="B323" s="103" t="s">
        <v>610</v>
      </c>
      <c r="C323" s="34" t="s">
        <v>390</v>
      </c>
      <c r="D323" s="104">
        <f>'[30]NC075'!$I$13</f>
        <v>292719</v>
      </c>
      <c r="E323" s="104">
        <f>'[30]NC075'!$I$14</f>
        <v>992916</v>
      </c>
      <c r="F323" s="104">
        <f t="shared" si="110"/>
        <v>-505437</v>
      </c>
      <c r="G323" s="104">
        <f>'[8]NC075'!$G$45</f>
        <v>2898000</v>
      </c>
      <c r="H323" s="104">
        <f>'[30]NC075'!$I$12</f>
        <v>3678198</v>
      </c>
      <c r="I323" s="83">
        <v>873.328</v>
      </c>
      <c r="J323" s="82">
        <v>0</v>
      </c>
      <c r="K323" s="82">
        <f t="shared" si="111"/>
        <v>16814.112999999998</v>
      </c>
      <c r="L323" s="82">
        <v>1600</v>
      </c>
      <c r="M323" s="82">
        <v>19287.441</v>
      </c>
      <c r="N323" s="82">
        <f>'[13]NC075'!$M$13/1000</f>
        <v>10.515</v>
      </c>
      <c r="O323" s="82">
        <f>'[13]NC075'!$M$14/1000</f>
        <v>1048.487</v>
      </c>
      <c r="P323" s="82">
        <f t="shared" si="112"/>
        <v>12262.413999999999</v>
      </c>
      <c r="Q323" s="82">
        <f>'[25]NC075'!$I$39/1000</f>
        <v>1235</v>
      </c>
      <c r="R323" s="82">
        <f>'[13]NC075'!$M$12/1000</f>
        <v>14556.416</v>
      </c>
      <c r="S323" s="82">
        <v>0</v>
      </c>
      <c r="T323" s="82">
        <v>0</v>
      </c>
      <c r="U323" s="82">
        <v>0</v>
      </c>
      <c r="V323" s="82">
        <v>1235</v>
      </c>
      <c r="W323" s="82">
        <v>0</v>
      </c>
      <c r="X323" s="88"/>
      <c r="Y323" s="68">
        <f t="shared" si="114"/>
        <v>0.9960425142964027</v>
      </c>
    </row>
    <row r="324" spans="1:25" ht="12.75">
      <c r="A324" s="32" t="s">
        <v>25</v>
      </c>
      <c r="B324" s="33" t="s">
        <v>391</v>
      </c>
      <c r="C324" s="34" t="s">
        <v>392</v>
      </c>
      <c r="D324" s="104">
        <f>'[30]NC076'!$I$13</f>
        <v>0</v>
      </c>
      <c r="E324" s="104">
        <f>'[30]NC076'!$I$14</f>
        <v>2297382</v>
      </c>
      <c r="F324" s="104">
        <f t="shared" si="110"/>
        <v>-1503076</v>
      </c>
      <c r="G324" s="104">
        <f>'[8]NC076'!$G$45</f>
        <v>2121000</v>
      </c>
      <c r="H324" s="104">
        <f>'[30]NC076'!$I$12</f>
        <v>2915306</v>
      </c>
      <c r="I324" s="83">
        <v>0</v>
      </c>
      <c r="J324" s="82">
        <v>4359.611</v>
      </c>
      <c r="K324" s="82">
        <f t="shared" si="111"/>
        <v>5728.273</v>
      </c>
      <c r="L324" s="82">
        <v>1850</v>
      </c>
      <c r="M324" s="82">
        <v>11937.884</v>
      </c>
      <c r="N324" s="82">
        <f>'[13]NC076'!$M$13/1000</f>
        <v>0</v>
      </c>
      <c r="O324" s="82">
        <f>'[13]NC076'!$M$14/1000</f>
        <v>2118.771</v>
      </c>
      <c r="P324" s="82">
        <f t="shared" si="112"/>
        <v>2509.065</v>
      </c>
      <c r="Q324" s="82">
        <f>'[25]NC076'!$I$39/1000</f>
        <v>1235</v>
      </c>
      <c r="R324" s="82">
        <f>'[13]NC076'!$M$12/1000</f>
        <v>5862.836</v>
      </c>
      <c r="S324" s="82">
        <v>1483</v>
      </c>
      <c r="T324" s="82">
        <v>3378</v>
      </c>
      <c r="U324" s="82">
        <f t="shared" si="113"/>
        <v>2086</v>
      </c>
      <c r="V324" s="82">
        <v>1235</v>
      </c>
      <c r="W324" s="82">
        <v>8182</v>
      </c>
      <c r="X324" s="88"/>
      <c r="Y324" s="68">
        <f t="shared" si="114"/>
        <v>0.9979889466148665</v>
      </c>
    </row>
    <row r="325" spans="1:25" ht="12.75">
      <c r="A325" s="32" t="s">
        <v>25</v>
      </c>
      <c r="B325" s="33" t="s">
        <v>393</v>
      </c>
      <c r="C325" s="34" t="s">
        <v>394</v>
      </c>
      <c r="D325" s="104">
        <f>'[30]NC077'!$I$13</f>
        <v>7390</v>
      </c>
      <c r="E325" s="104">
        <f>'[30]NC077'!$I$14</f>
        <v>12433404</v>
      </c>
      <c r="F325" s="104">
        <f t="shared" si="110"/>
        <v>7555055</v>
      </c>
      <c r="G325" s="104">
        <f>'[8]NC077'!$G$45</f>
        <v>2129000</v>
      </c>
      <c r="H325" s="104">
        <f>'[30]NC077'!$I$12</f>
        <v>22124849</v>
      </c>
      <c r="I325" s="83">
        <v>4812.465</v>
      </c>
      <c r="J325" s="82">
        <v>8871.413</v>
      </c>
      <c r="K325" s="82">
        <f t="shared" si="111"/>
        <v>20274.196999999996</v>
      </c>
      <c r="L325" s="82">
        <v>1600</v>
      </c>
      <c r="M325" s="82">
        <v>35558.075</v>
      </c>
      <c r="N325" s="82">
        <f>'[13]NC077'!$M$13/1000</f>
        <v>42.27</v>
      </c>
      <c r="O325" s="82">
        <f>'[13]NC077'!$M$14/1000</f>
        <v>4242.8</v>
      </c>
      <c r="P325" s="82">
        <f t="shared" si="112"/>
        <v>3376.3059999999996</v>
      </c>
      <c r="Q325" s="82">
        <f>'[25]NC077'!$I$39/1000</f>
        <v>1235</v>
      </c>
      <c r="R325" s="82">
        <f>'[13]NC077'!$M$12/1000</f>
        <v>8896.376</v>
      </c>
      <c r="S325" s="82">
        <v>4575</v>
      </c>
      <c r="T325" s="82">
        <v>3792</v>
      </c>
      <c r="U325" s="82">
        <f t="shared" si="113"/>
        <v>2874</v>
      </c>
      <c r="V325" s="82">
        <v>735</v>
      </c>
      <c r="W325" s="82">
        <v>11976</v>
      </c>
      <c r="X325" s="88"/>
      <c r="Y325" s="68">
        <f t="shared" si="114"/>
        <v>0.9995979011653369</v>
      </c>
    </row>
    <row r="326" spans="1:25" ht="12.75">
      <c r="A326" s="32" t="s">
        <v>25</v>
      </c>
      <c r="B326" s="33" t="s">
        <v>395</v>
      </c>
      <c r="C326" s="34" t="s">
        <v>396</v>
      </c>
      <c r="D326" s="104">
        <f>'[30]NC078'!$I$13</f>
        <v>1312181</v>
      </c>
      <c r="E326" s="104">
        <f>'[30]NC078'!$I$14</f>
        <v>10774621</v>
      </c>
      <c r="F326" s="104">
        <f t="shared" si="110"/>
        <v>4171074</v>
      </c>
      <c r="G326" s="104">
        <f>'[8]NC078'!$G$45</f>
        <v>2812000</v>
      </c>
      <c r="H326" s="104">
        <f>'[30]NC078'!$I$12</f>
        <v>19069876</v>
      </c>
      <c r="I326" s="83">
        <v>1913.474</v>
      </c>
      <c r="J326" s="82">
        <v>23985.138</v>
      </c>
      <c r="K326" s="82">
        <f t="shared" si="111"/>
        <v>43049.414000000004</v>
      </c>
      <c r="L326" s="82">
        <v>2714</v>
      </c>
      <c r="M326" s="82">
        <v>71662.026</v>
      </c>
      <c r="N326" s="82">
        <f>'[13]NC078'!$M$13/1000</f>
        <v>531.079</v>
      </c>
      <c r="O326" s="82">
        <f>'[13]NC078'!$M$14/1000</f>
        <v>5068.694</v>
      </c>
      <c r="P326" s="82">
        <f t="shared" si="112"/>
        <v>5162.2789999999995</v>
      </c>
      <c r="Q326" s="82">
        <f>'[25]NC078'!$I$39/1000</f>
        <v>1235</v>
      </c>
      <c r="R326" s="82">
        <f>'[13]NC078'!$M$12/1000</f>
        <v>11997.052</v>
      </c>
      <c r="S326" s="82">
        <v>0</v>
      </c>
      <c r="T326" s="82">
        <v>2283</v>
      </c>
      <c r="U326" s="82">
        <f t="shared" si="113"/>
        <v>-1415</v>
      </c>
      <c r="V326" s="82">
        <v>1235</v>
      </c>
      <c r="W326" s="82">
        <v>2103</v>
      </c>
      <c r="X326" s="88"/>
      <c r="Y326" s="68">
        <f t="shared" si="114"/>
        <v>0.9993708898788853</v>
      </c>
    </row>
    <row r="327" spans="1:25" ht="12.75">
      <c r="A327" s="32" t="s">
        <v>44</v>
      </c>
      <c r="B327" s="33" t="s">
        <v>397</v>
      </c>
      <c r="C327" s="34" t="s">
        <v>398</v>
      </c>
      <c r="D327" s="104">
        <f>'[30]DC7'!$I$13</f>
        <v>0</v>
      </c>
      <c r="E327" s="104">
        <f>'[30]DC7'!$I$14</f>
        <v>0</v>
      </c>
      <c r="F327" s="104">
        <f t="shared" si="110"/>
        <v>7826352</v>
      </c>
      <c r="G327" s="104">
        <f>'[8]DC7'!$G$45</f>
        <v>2050000</v>
      </c>
      <c r="H327" s="104">
        <f>'[30]DC7'!$I$12</f>
        <v>9876352</v>
      </c>
      <c r="I327" s="83">
        <v>0</v>
      </c>
      <c r="J327" s="82">
        <v>0</v>
      </c>
      <c r="K327" s="82">
        <f t="shared" si="111"/>
        <v>3300.8999999999996</v>
      </c>
      <c r="L327" s="82">
        <v>2050</v>
      </c>
      <c r="M327" s="82">
        <v>5350.9</v>
      </c>
      <c r="N327" s="82">
        <f>'[13]DC7'!$M$13/1000</f>
        <v>0</v>
      </c>
      <c r="O327" s="82">
        <f>'[13]DC7'!$M$14/1000</f>
        <v>0</v>
      </c>
      <c r="P327" s="82">
        <f t="shared" si="112"/>
        <v>-11701.187</v>
      </c>
      <c r="Q327" s="82">
        <f>'[25]DC7'!$I$39/1000</f>
        <v>13425</v>
      </c>
      <c r="R327" s="82">
        <f>'[13]DC7'!$M$12/1000</f>
        <v>1723.813</v>
      </c>
      <c r="S327" s="82">
        <v>0</v>
      </c>
      <c r="T327" s="82">
        <v>0</v>
      </c>
      <c r="U327" s="82">
        <f t="shared" si="113"/>
        <v>9313</v>
      </c>
      <c r="V327" s="82">
        <v>4852</v>
      </c>
      <c r="W327" s="82">
        <v>14165</v>
      </c>
      <c r="X327" s="88"/>
      <c r="Y327" s="68">
        <f t="shared" si="114"/>
        <v>0.9998254605546665</v>
      </c>
    </row>
    <row r="328" spans="1:25" ht="12.75">
      <c r="A328" s="32"/>
      <c r="B328" s="36"/>
      <c r="C328" s="34"/>
      <c r="D328" s="104"/>
      <c r="E328" s="104"/>
      <c r="F328" s="104"/>
      <c r="G328" s="104"/>
      <c r="H328" s="104"/>
      <c r="I328" s="83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8"/>
      <c r="Y328" s="68"/>
    </row>
    <row r="329" spans="1:25" ht="16.5">
      <c r="A329" s="32"/>
      <c r="B329" s="35" t="s">
        <v>561</v>
      </c>
      <c r="C329" s="34"/>
      <c r="D329" s="104"/>
      <c r="E329" s="104"/>
      <c r="F329" s="104"/>
      <c r="G329" s="104"/>
      <c r="H329" s="104"/>
      <c r="I329" s="83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8"/>
      <c r="Y329" s="68"/>
    </row>
    <row r="330" spans="1:25" ht="12.75">
      <c r="A330" s="32" t="s">
        <v>25</v>
      </c>
      <c r="B330" s="33" t="s">
        <v>399</v>
      </c>
      <c r="C330" s="34" t="s">
        <v>400</v>
      </c>
      <c r="D330" s="104">
        <f>'[30]NC081'!$I$13</f>
        <v>0</v>
      </c>
      <c r="E330" s="104">
        <f>'[30]NC081'!$I$14</f>
        <v>617458</v>
      </c>
      <c r="F330" s="104">
        <f aca="true" t="shared" si="115" ref="F330:F336">H330-SUM(D330:E330,G330)</f>
        <v>4269531</v>
      </c>
      <c r="G330" s="104">
        <f>'[8]NC081'!$G$45</f>
        <v>1850000</v>
      </c>
      <c r="H330" s="104">
        <f>'[30]NC081'!$I$12</f>
        <v>6736989</v>
      </c>
      <c r="I330" s="83">
        <v>568.904</v>
      </c>
      <c r="J330" s="82">
        <v>565.396</v>
      </c>
      <c r="K330" s="82">
        <f aca="true" t="shared" si="116" ref="K330:K336">M330-(I330+J330+L330)</f>
        <v>2432.032</v>
      </c>
      <c r="L330" s="82">
        <v>1850</v>
      </c>
      <c r="M330" s="82">
        <v>5416.332</v>
      </c>
      <c r="N330" s="82">
        <f>'[13]NC081'!$M$13/1000</f>
        <v>190.131</v>
      </c>
      <c r="O330" s="82">
        <f>'[13]NC081'!$M$14/1000</f>
        <v>625.641</v>
      </c>
      <c r="P330" s="82">
        <f aca="true" t="shared" si="117" ref="P330:P336">R330-SUM(N330:O330,Q330)</f>
        <v>608.038</v>
      </c>
      <c r="Q330" s="82">
        <f>'[25]NC082'!$I$39/1000</f>
        <v>1235</v>
      </c>
      <c r="R330" s="82">
        <f>'[13]NC081'!$M$12/1000</f>
        <v>2658.81</v>
      </c>
      <c r="S330" s="82">
        <v>188</v>
      </c>
      <c r="T330" s="82">
        <v>633</v>
      </c>
      <c r="U330" s="82">
        <f aca="true" t="shared" si="118" ref="U330:U336">W330-(S330+T330+V330)</f>
        <v>2460</v>
      </c>
      <c r="V330" s="82">
        <v>735</v>
      </c>
      <c r="W330" s="82">
        <v>4016</v>
      </c>
      <c r="X330" s="88"/>
      <c r="Y330" s="68">
        <f aca="true" t="shared" si="119" ref="Y330:Y336">IF(ISERROR((H330-R330)/H330),0,(H330-R330)/H330)</f>
        <v>0.9996053414960304</v>
      </c>
    </row>
    <row r="331" spans="1:25" ht="12.75">
      <c r="A331" s="32" t="s">
        <v>25</v>
      </c>
      <c r="B331" s="33" t="s">
        <v>401</v>
      </c>
      <c r="C331" s="34" t="s">
        <v>402</v>
      </c>
      <c r="D331" s="104">
        <f>'[30]NC082'!$I$13</f>
        <v>-13201</v>
      </c>
      <c r="E331" s="104">
        <f>'[30]NC082'!$I$14</f>
        <v>14632907</v>
      </c>
      <c r="F331" s="104">
        <f t="shared" si="115"/>
        <v>2255587</v>
      </c>
      <c r="G331" s="104">
        <f>'[8]NC082'!$G$45</f>
        <v>2300000</v>
      </c>
      <c r="H331" s="104">
        <f>'[30]NC082'!$I$12</f>
        <v>19175293</v>
      </c>
      <c r="I331" s="83">
        <v>0</v>
      </c>
      <c r="J331" s="82">
        <v>0</v>
      </c>
      <c r="K331" s="82">
        <f t="shared" si="116"/>
        <v>-2050</v>
      </c>
      <c r="L331" s="82">
        <v>2050</v>
      </c>
      <c r="M331" s="82">
        <v>0</v>
      </c>
      <c r="N331" s="82">
        <f>'[13]NC082'!$M$13/1000</f>
        <v>522.856</v>
      </c>
      <c r="O331" s="82">
        <f>'[13]NC082'!$M$14/1000</f>
        <v>11386.913</v>
      </c>
      <c r="P331" s="82">
        <f t="shared" si="117"/>
        <v>10299.882999999998</v>
      </c>
      <c r="Q331" s="82">
        <f>'[25]NC083'!$I$39/1000</f>
        <v>2515</v>
      </c>
      <c r="R331" s="82">
        <f>'[13]NC082'!$M$12/1000</f>
        <v>24724.652</v>
      </c>
      <c r="S331" s="82">
        <v>3191</v>
      </c>
      <c r="T331" s="82">
        <v>8655</v>
      </c>
      <c r="U331" s="82">
        <f t="shared" si="118"/>
        <v>9691</v>
      </c>
      <c r="V331" s="82">
        <v>1235</v>
      </c>
      <c r="W331" s="82">
        <v>22772</v>
      </c>
      <c r="X331" s="88"/>
      <c r="Y331" s="68">
        <f t="shared" si="119"/>
        <v>0.9987105984769047</v>
      </c>
    </row>
    <row r="332" spans="1:25" ht="12.75">
      <c r="A332" s="32" t="s">
        <v>25</v>
      </c>
      <c r="B332" s="33" t="s">
        <v>403</v>
      </c>
      <c r="C332" s="34" t="s">
        <v>404</v>
      </c>
      <c r="D332" s="104">
        <f>'[30]NC083'!$I$13</f>
        <v>8246726</v>
      </c>
      <c r="E332" s="104">
        <f>'[30]NC083'!$I$14</f>
        <v>48350796</v>
      </c>
      <c r="F332" s="104">
        <f t="shared" si="115"/>
        <v>15337836</v>
      </c>
      <c r="G332" s="104">
        <f>'[8]NC083'!$G$45</f>
        <v>5033000</v>
      </c>
      <c r="H332" s="104">
        <f>'[30]NC083'!$I$12</f>
        <v>76968358</v>
      </c>
      <c r="I332" s="83">
        <v>0</v>
      </c>
      <c r="J332" s="82">
        <v>0</v>
      </c>
      <c r="K332" s="82">
        <f t="shared" si="116"/>
        <v>-1505</v>
      </c>
      <c r="L332" s="82">
        <v>1505</v>
      </c>
      <c r="M332" s="82">
        <v>0</v>
      </c>
      <c r="N332" s="82">
        <f>'[13]NC083'!$M$13/1000</f>
        <v>7239.672</v>
      </c>
      <c r="O332" s="82">
        <f>'[13]NC083'!$M$14/1000</f>
        <v>39277.401</v>
      </c>
      <c r="P332" s="82">
        <f t="shared" si="117"/>
        <v>16552.716</v>
      </c>
      <c r="Q332" s="82">
        <f>'[25]NC084'!$I$39/1000</f>
        <v>1235</v>
      </c>
      <c r="R332" s="82">
        <f>'[13]NC083'!$M$12/1000</f>
        <v>64304.789</v>
      </c>
      <c r="S332" s="82">
        <v>9564</v>
      </c>
      <c r="T332" s="82">
        <v>28425</v>
      </c>
      <c r="U332" s="82">
        <f t="shared" si="118"/>
        <v>2271</v>
      </c>
      <c r="V332" s="82">
        <v>735</v>
      </c>
      <c r="W332" s="82">
        <v>40995</v>
      </c>
      <c r="X332" s="88"/>
      <c r="Y332" s="68">
        <f t="shared" si="119"/>
        <v>0.9991645295460245</v>
      </c>
    </row>
    <row r="333" spans="1:25" ht="12.75">
      <c r="A333" s="32" t="s">
        <v>25</v>
      </c>
      <c r="B333" s="33" t="s">
        <v>405</v>
      </c>
      <c r="C333" s="34" t="s">
        <v>406</v>
      </c>
      <c r="D333" s="104">
        <f>'[30]NC084'!$I$13</f>
        <v>1009629</v>
      </c>
      <c r="E333" s="104">
        <f>'[30]NC084'!$I$14</f>
        <v>1538019</v>
      </c>
      <c r="F333" s="104">
        <f t="shared" si="115"/>
        <v>5781775</v>
      </c>
      <c r="G333" s="104">
        <f>'[8]NC084'!$G$45</f>
        <v>1600000</v>
      </c>
      <c r="H333" s="104">
        <f>'[30]NC084'!$I$12</f>
        <v>9929423</v>
      </c>
      <c r="I333" s="83">
        <v>0</v>
      </c>
      <c r="J333" s="82">
        <v>1168.552</v>
      </c>
      <c r="K333" s="82">
        <f t="shared" si="116"/>
        <v>3448.4980000000005</v>
      </c>
      <c r="L333" s="82">
        <v>1600</v>
      </c>
      <c r="M333" s="82">
        <v>6217.05</v>
      </c>
      <c r="N333" s="82">
        <f>'[13]NC084'!$M$13/1000</f>
        <v>6.535</v>
      </c>
      <c r="O333" s="82">
        <f>'[13]NC084'!$M$14/1000</f>
        <v>1743.693</v>
      </c>
      <c r="P333" s="82">
        <f t="shared" si="117"/>
        <v>2009.1449999999995</v>
      </c>
      <c r="Q333" s="82">
        <f>'[25]NC084'!$I$39/1000</f>
        <v>1235</v>
      </c>
      <c r="R333" s="82">
        <f>'[13]NC084'!$M$12/1000</f>
        <v>4994.373</v>
      </c>
      <c r="S333" s="82">
        <v>357</v>
      </c>
      <c r="T333" s="82">
        <v>827</v>
      </c>
      <c r="U333" s="82">
        <f t="shared" si="118"/>
        <v>1311</v>
      </c>
      <c r="V333" s="82">
        <v>1235</v>
      </c>
      <c r="W333" s="82">
        <v>3730</v>
      </c>
      <c r="X333" s="88"/>
      <c r="Y333" s="68">
        <f t="shared" si="119"/>
        <v>0.9994970127670058</v>
      </c>
    </row>
    <row r="334" spans="1:25" ht="12.75">
      <c r="A334" s="32" t="s">
        <v>25</v>
      </c>
      <c r="B334" s="33" t="s">
        <v>407</v>
      </c>
      <c r="C334" s="34" t="s">
        <v>408</v>
      </c>
      <c r="D334" s="104">
        <f>'[30]NC085'!$I$13</f>
        <v>0</v>
      </c>
      <c r="E334" s="104">
        <f>'[30]NC085'!$I$14</f>
        <v>0</v>
      </c>
      <c r="F334" s="104">
        <f t="shared" si="115"/>
        <v>-5852000</v>
      </c>
      <c r="G334" s="104">
        <f>'[8]NC085'!$G$45</f>
        <v>5852000</v>
      </c>
      <c r="H334" s="104">
        <f>'[30]NC085'!$I$12</f>
        <v>0</v>
      </c>
      <c r="I334" s="83">
        <v>0</v>
      </c>
      <c r="J334" s="82">
        <v>0</v>
      </c>
      <c r="K334" s="82">
        <f t="shared" si="116"/>
        <v>-1850</v>
      </c>
      <c r="L334" s="82">
        <v>1850</v>
      </c>
      <c r="M334" s="82">
        <v>0</v>
      </c>
      <c r="N334" s="82">
        <f>'[13]NC085'!$M$13/1000</f>
        <v>688.755</v>
      </c>
      <c r="O334" s="82">
        <f>'[13]NC085'!$M$14/1000</f>
        <v>7022.22</v>
      </c>
      <c r="P334" s="82">
        <f t="shared" si="117"/>
        <v>5096.475</v>
      </c>
      <c r="Q334" s="82">
        <f>'[25]NC085'!$I$39/1000</f>
        <v>2255</v>
      </c>
      <c r="R334" s="82">
        <f>'[13]NC085'!$M$12/1000</f>
        <v>15062.45</v>
      </c>
      <c r="S334" s="82">
        <v>719</v>
      </c>
      <c r="T334" s="82">
        <v>2838</v>
      </c>
      <c r="U334" s="82">
        <f t="shared" si="118"/>
        <v>12641</v>
      </c>
      <c r="V334" s="82">
        <v>1755</v>
      </c>
      <c r="W334" s="82">
        <v>17953</v>
      </c>
      <c r="X334" s="88"/>
      <c r="Y334" s="68">
        <f t="shared" si="119"/>
        <v>0</v>
      </c>
    </row>
    <row r="335" spans="1:25" ht="12.75">
      <c r="A335" s="32" t="s">
        <v>25</v>
      </c>
      <c r="B335" s="33" t="s">
        <v>409</v>
      </c>
      <c r="C335" s="34" t="s">
        <v>410</v>
      </c>
      <c r="D335" s="104">
        <f>'[30]NC086'!$I$13</f>
        <v>0</v>
      </c>
      <c r="E335" s="104">
        <f>'[30]NC086'!$I$14</f>
        <v>7568542</v>
      </c>
      <c r="F335" s="104">
        <f t="shared" si="115"/>
        <v>-1627558</v>
      </c>
      <c r="G335" s="104">
        <f>'[8]NC086'!$G$45</f>
        <v>1850000</v>
      </c>
      <c r="H335" s="104">
        <f>'[30]NC086'!$I$12</f>
        <v>7790984</v>
      </c>
      <c r="I335" s="83">
        <v>0</v>
      </c>
      <c r="J335" s="82">
        <v>4129.757</v>
      </c>
      <c r="K335" s="82">
        <f t="shared" si="116"/>
        <v>-1187.0479999999998</v>
      </c>
      <c r="L335" s="82">
        <v>1850</v>
      </c>
      <c r="M335" s="82">
        <v>4792.709</v>
      </c>
      <c r="N335" s="82">
        <f>'[13]NC086'!$M$13/1000</f>
        <v>0</v>
      </c>
      <c r="O335" s="82">
        <f>'[13]NC086'!$M$14/1000</f>
        <v>3876.561</v>
      </c>
      <c r="P335" s="82">
        <f t="shared" si="117"/>
        <v>1931.812</v>
      </c>
      <c r="Q335" s="82">
        <f>'[25]NC086'!$I$39/1000</f>
        <v>1235</v>
      </c>
      <c r="R335" s="82">
        <f>'[13]NC086'!$M$12/1000</f>
        <v>7043.373</v>
      </c>
      <c r="S335" s="82">
        <v>0</v>
      </c>
      <c r="T335" s="82">
        <v>2709</v>
      </c>
      <c r="U335" s="82">
        <f t="shared" si="118"/>
        <v>1546</v>
      </c>
      <c r="V335" s="82">
        <v>735</v>
      </c>
      <c r="W335" s="82">
        <v>4990</v>
      </c>
      <c r="X335" s="88"/>
      <c r="Y335" s="68">
        <f t="shared" si="119"/>
        <v>0.9990959584822662</v>
      </c>
    </row>
    <row r="336" spans="1:25" ht="12.75">
      <c r="A336" s="32" t="s">
        <v>44</v>
      </c>
      <c r="B336" s="33" t="s">
        <v>411</v>
      </c>
      <c r="C336" s="34" t="s">
        <v>412</v>
      </c>
      <c r="D336" s="104">
        <f>'[30]DC8'!$I$13</f>
        <v>-2504</v>
      </c>
      <c r="E336" s="104">
        <f>'[30]DC8'!$I$14</f>
        <v>39317</v>
      </c>
      <c r="F336" s="104">
        <f t="shared" si="115"/>
        <v>17161783</v>
      </c>
      <c r="G336" s="104">
        <f>'[8]DC8'!$G$45</f>
        <v>1632000</v>
      </c>
      <c r="H336" s="104">
        <f>'[30]DC8'!$I$12</f>
        <v>18830596</v>
      </c>
      <c r="I336" s="83">
        <v>0</v>
      </c>
      <c r="J336" s="82">
        <v>0</v>
      </c>
      <c r="K336" s="82">
        <f t="shared" si="116"/>
        <v>-1600</v>
      </c>
      <c r="L336" s="82">
        <v>1600</v>
      </c>
      <c r="M336" s="82">
        <v>0</v>
      </c>
      <c r="N336" s="82">
        <f>'[13]DC8'!$M$13/1000</f>
        <v>0</v>
      </c>
      <c r="O336" s="82">
        <f>'[13]DC8'!$M$14/1000</f>
        <v>9.29</v>
      </c>
      <c r="P336" s="82">
        <f t="shared" si="117"/>
        <v>17762.282</v>
      </c>
      <c r="Q336" s="82">
        <f>'[25]DC8'!$I$39/1000</f>
        <v>3289</v>
      </c>
      <c r="R336" s="82">
        <f>'[13]DC8'!$M$12/1000</f>
        <v>21060.572</v>
      </c>
      <c r="S336" s="82">
        <v>0</v>
      </c>
      <c r="T336" s="82">
        <v>10</v>
      </c>
      <c r="U336" s="82">
        <f t="shared" si="118"/>
        <v>14572</v>
      </c>
      <c r="V336" s="82">
        <v>735</v>
      </c>
      <c r="W336" s="82">
        <v>15317</v>
      </c>
      <c r="X336" s="88"/>
      <c r="Y336" s="68">
        <f t="shared" si="119"/>
        <v>0.998881576982481</v>
      </c>
    </row>
    <row r="337" spans="1:25" ht="12.75">
      <c r="A337" s="32"/>
      <c r="B337" s="36"/>
      <c r="C337" s="34"/>
      <c r="D337" s="104"/>
      <c r="E337" s="104"/>
      <c r="F337" s="104"/>
      <c r="G337" s="104"/>
      <c r="H337" s="104"/>
      <c r="I337" s="83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8"/>
      <c r="Y337" s="68"/>
    </row>
    <row r="338" spans="1:25" ht="16.5">
      <c r="A338" s="32"/>
      <c r="B338" s="35" t="s">
        <v>562</v>
      </c>
      <c r="C338" s="34"/>
      <c r="D338" s="104"/>
      <c r="E338" s="104"/>
      <c r="F338" s="104"/>
      <c r="G338" s="104"/>
      <c r="H338" s="104"/>
      <c r="I338" s="83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8"/>
      <c r="Y338" s="68"/>
    </row>
    <row r="339" spans="1:25" ht="12.75">
      <c r="A339" s="32" t="s">
        <v>25</v>
      </c>
      <c r="B339" s="33" t="s">
        <v>413</v>
      </c>
      <c r="C339" s="34" t="s">
        <v>414</v>
      </c>
      <c r="D339" s="104">
        <f>'[30]NC091'!$I$13</f>
        <v>-268605</v>
      </c>
      <c r="E339" s="104">
        <f>'[30]NC091'!$I$14</f>
        <v>160221027</v>
      </c>
      <c r="F339" s="104">
        <f>H339-SUM(D339:E339,G339)</f>
        <v>24458003</v>
      </c>
      <c r="G339" s="104">
        <f>'[8]NC091'!$G$45</f>
        <v>7738000</v>
      </c>
      <c r="H339" s="104">
        <f>'[30]NC091'!$I$12</f>
        <v>192148425</v>
      </c>
      <c r="I339" s="83">
        <v>192321.962</v>
      </c>
      <c r="J339" s="82">
        <v>35317.076</v>
      </c>
      <c r="K339" s="82">
        <f>M339-(I339+J339+L339)</f>
        <v>42652.178000000014</v>
      </c>
      <c r="L339" s="82">
        <v>1600</v>
      </c>
      <c r="M339" s="82">
        <v>271891.216</v>
      </c>
      <c r="N339" s="82">
        <f>'[13]NC091'!$M$13/1000</f>
        <v>-20341.471</v>
      </c>
      <c r="O339" s="82">
        <f>'[13]NC091'!$M$14/1000</f>
        <v>133945.925</v>
      </c>
      <c r="P339" s="82">
        <f>R339-SUM(N339:O339,Q339)</f>
        <v>55278.48600000002</v>
      </c>
      <c r="Q339" s="82">
        <f>'[25]NC091'!$I$39/1000</f>
        <v>9485</v>
      </c>
      <c r="R339" s="82">
        <f>'[13]NC091'!$M$12/1000</f>
        <v>178367.94</v>
      </c>
      <c r="S339" s="82">
        <v>153629</v>
      </c>
      <c r="T339" s="82">
        <v>94809</v>
      </c>
      <c r="U339" s="82">
        <f>W339-(S339+T339+V339)</f>
        <v>33857</v>
      </c>
      <c r="V339" s="82">
        <v>1643</v>
      </c>
      <c r="W339" s="82">
        <v>283938</v>
      </c>
      <c r="X339" s="88"/>
      <c r="Y339" s="68">
        <f>IF(ISERROR((H339-R339)/H339),0,(H339-R339)/H339)</f>
        <v>0.9990717179180626</v>
      </c>
    </row>
    <row r="340" spans="1:25" ht="12.75">
      <c r="A340" s="32" t="s">
        <v>25</v>
      </c>
      <c r="B340" s="33" t="s">
        <v>415</v>
      </c>
      <c r="C340" s="34" t="s">
        <v>416</v>
      </c>
      <c r="D340" s="104">
        <f>'[30]NC092'!$I$13</f>
        <v>0</v>
      </c>
      <c r="E340" s="104">
        <f>'[30]NC092'!$I$14</f>
        <v>0</v>
      </c>
      <c r="F340" s="104">
        <f>H340-SUM(D340:E340,G340)</f>
        <v>-4286000</v>
      </c>
      <c r="G340" s="104">
        <f>'[8]NC092'!$G$45</f>
        <v>4286000</v>
      </c>
      <c r="H340" s="104">
        <f>'[30]NC092'!$I$12</f>
        <v>0</v>
      </c>
      <c r="I340" s="83">
        <v>0</v>
      </c>
      <c r="J340" s="82">
        <v>0</v>
      </c>
      <c r="K340" s="82">
        <f>M340-(I340+J340+L340)</f>
        <v>-2552</v>
      </c>
      <c r="L340" s="82">
        <v>2552</v>
      </c>
      <c r="M340" s="82">
        <v>0</v>
      </c>
      <c r="N340" s="82">
        <f>'[13]NC092'!$M$13/1000</f>
        <v>43.47</v>
      </c>
      <c r="O340" s="82">
        <f>'[13]NC092'!$M$14/1000</f>
        <v>22691.255</v>
      </c>
      <c r="P340" s="82">
        <f>R340-SUM(N340:O340,Q340)</f>
        <v>-3883.148000000001</v>
      </c>
      <c r="Q340" s="82">
        <f>'[25]NC092'!$I$39/1000</f>
        <v>5626</v>
      </c>
      <c r="R340" s="82">
        <f>'[13]NC092'!$M$12/1000</f>
        <v>24477.577</v>
      </c>
      <c r="S340" s="82">
        <v>7769</v>
      </c>
      <c r="T340" s="82">
        <v>2296</v>
      </c>
      <c r="U340" s="82">
        <f>W340-(S340+T340+V340)</f>
        <v>6639</v>
      </c>
      <c r="V340" s="82">
        <v>735</v>
      </c>
      <c r="W340" s="82">
        <v>17439</v>
      </c>
      <c r="X340" s="88"/>
      <c r="Y340" s="68">
        <f>IF(ISERROR((H340-R340)/H340),0,(H340-R340)/H340)</f>
        <v>0</v>
      </c>
    </row>
    <row r="341" spans="1:25" ht="13.5">
      <c r="A341" s="32" t="s">
        <v>25</v>
      </c>
      <c r="B341" s="103" t="s">
        <v>611</v>
      </c>
      <c r="C341" s="34" t="s">
        <v>417</v>
      </c>
      <c r="D341" s="104">
        <f>'[30]NC093'!$I$13</f>
        <v>6609744</v>
      </c>
      <c r="E341" s="104">
        <f>'[30]NC093'!$I$14</f>
        <v>-3278590</v>
      </c>
      <c r="F341" s="104">
        <f>H341-SUM(D341:E341,G341)</f>
        <v>3642947</v>
      </c>
      <c r="G341" s="104">
        <f>'[8]NC093'!$G$45</f>
        <v>2871000</v>
      </c>
      <c r="H341" s="104">
        <f>'[30]NC093'!$I$12</f>
        <v>9845101</v>
      </c>
      <c r="I341" s="83">
        <v>0</v>
      </c>
      <c r="J341" s="82">
        <v>0</v>
      </c>
      <c r="K341" s="82">
        <f>M341-(I341+J341+L341)</f>
        <v>-1600</v>
      </c>
      <c r="L341" s="82">
        <v>1600</v>
      </c>
      <c r="M341" s="82">
        <v>0</v>
      </c>
      <c r="N341" s="82">
        <f>'[13]NC093'!$M$13/1000</f>
        <v>130.992</v>
      </c>
      <c r="O341" s="82">
        <f>'[13]NC093'!$M$14/1000</f>
        <v>2817.294</v>
      </c>
      <c r="P341" s="82">
        <f>R341-SUM(N341:O341,Q341)</f>
        <v>9429.814</v>
      </c>
      <c r="Q341" s="82">
        <f>'[25]NC093'!$I$39/1000</f>
        <v>1235</v>
      </c>
      <c r="R341" s="82">
        <f>'[13]NC093'!$M$12/1000</f>
        <v>13613.1</v>
      </c>
      <c r="S341" s="82">
        <v>0</v>
      </c>
      <c r="T341" s="82">
        <v>0</v>
      </c>
      <c r="U341" s="82">
        <v>0</v>
      </c>
      <c r="V341" s="82">
        <v>1235</v>
      </c>
      <c r="W341" s="82">
        <v>0</v>
      </c>
      <c r="X341" s="88"/>
      <c r="Y341" s="68">
        <f>IF(ISERROR((H341-R341)/H341),0,(H341-R341)/H341)</f>
        <v>0.9986172716765425</v>
      </c>
    </row>
    <row r="342" spans="1:25" ht="12.75">
      <c r="A342" s="32" t="s">
        <v>25</v>
      </c>
      <c r="B342" s="33" t="s">
        <v>418</v>
      </c>
      <c r="C342" s="34" t="s">
        <v>419</v>
      </c>
      <c r="D342" s="104">
        <f>'[30]NC094'!$I$13</f>
        <v>0</v>
      </c>
      <c r="E342" s="104">
        <f>'[30]NC094'!$I$14</f>
        <v>0</v>
      </c>
      <c r="F342" s="104">
        <f>H342-SUM(D342:E342,G342)</f>
        <v>-9099000</v>
      </c>
      <c r="G342" s="104">
        <f>'[8]NC094'!$G$45</f>
        <v>9099000</v>
      </c>
      <c r="H342" s="104">
        <f>'[30]NC094'!$I$12</f>
        <v>0</v>
      </c>
      <c r="I342" s="83">
        <v>0</v>
      </c>
      <c r="J342" s="82">
        <v>0</v>
      </c>
      <c r="K342" s="82">
        <f>M342-(I342+J342+L342)</f>
        <v>-2984</v>
      </c>
      <c r="L342" s="82">
        <v>2984</v>
      </c>
      <c r="M342" s="82">
        <v>0</v>
      </c>
      <c r="N342" s="82">
        <f>'[13]NC094'!$M$13/1000</f>
        <v>0</v>
      </c>
      <c r="O342" s="82">
        <f>'[13]NC094'!$M$14/1000</f>
        <v>0</v>
      </c>
      <c r="P342" s="82">
        <f>R342-SUM(N342:O342,Q342)</f>
        <v>-12000</v>
      </c>
      <c r="Q342" s="82">
        <f>'[25]NC094'!$I$39/1000</f>
        <v>12000</v>
      </c>
      <c r="R342" s="82">
        <f>'[13]NC094'!$M$12/1000</f>
        <v>0</v>
      </c>
      <c r="S342" s="82">
        <v>1170</v>
      </c>
      <c r="T342" s="82">
        <v>8572</v>
      </c>
      <c r="U342" s="82">
        <f>W342-(S342+T342+V342)</f>
        <v>19463</v>
      </c>
      <c r="V342" s="82">
        <v>5840</v>
      </c>
      <c r="W342" s="82">
        <v>35045</v>
      </c>
      <c r="X342" s="88"/>
      <c r="Y342" s="68">
        <f>IF(ISERROR((H342-R342)/H342),0,(H342-R342)/H342)</f>
        <v>0</v>
      </c>
    </row>
    <row r="343" spans="1:25" ht="12.75">
      <c r="A343" s="32" t="s">
        <v>44</v>
      </c>
      <c r="B343" s="33" t="s">
        <v>420</v>
      </c>
      <c r="C343" s="34" t="s">
        <v>421</v>
      </c>
      <c r="D343" s="104">
        <f>'[30]DC9'!$I$13</f>
        <v>82632</v>
      </c>
      <c r="E343" s="104">
        <f>'[30]DC9'!$I$14</f>
        <v>6813</v>
      </c>
      <c r="F343" s="104">
        <f>H343-SUM(D343:E343,G343)</f>
        <v>3496012</v>
      </c>
      <c r="G343" s="104">
        <f>'[8]DC9'!$G$45</f>
        <v>19900000</v>
      </c>
      <c r="H343" s="104">
        <f>'[30]DC9'!$I$12</f>
        <v>23485457</v>
      </c>
      <c r="I343" s="83">
        <v>46.961</v>
      </c>
      <c r="J343" s="82">
        <v>2.703</v>
      </c>
      <c r="K343" s="82">
        <f>M343-(I343+J343+L343)</f>
        <v>25976.192</v>
      </c>
      <c r="L343" s="82">
        <v>2050</v>
      </c>
      <c r="M343" s="82">
        <v>28075.856</v>
      </c>
      <c r="N343" s="82">
        <f>'[13]DC9'!$M$13/1000</f>
        <v>0</v>
      </c>
      <c r="O343" s="82">
        <f>'[13]DC9'!$M$14/1000</f>
        <v>3.197</v>
      </c>
      <c r="P343" s="82">
        <f>R343-SUM(N343:O343,Q343)</f>
        <v>30204.519</v>
      </c>
      <c r="Q343" s="82">
        <f>'[25]DC9'!$I$39/1000</f>
        <v>3560</v>
      </c>
      <c r="R343" s="82">
        <f>'[13]DC9'!$M$12/1000</f>
        <v>33767.716</v>
      </c>
      <c r="S343" s="82">
        <v>0</v>
      </c>
      <c r="T343" s="82">
        <v>3</v>
      </c>
      <c r="U343" s="82">
        <f>W343-(S343+T343+V343)</f>
        <v>16426</v>
      </c>
      <c r="V343" s="82">
        <v>1235</v>
      </c>
      <c r="W343" s="82">
        <v>17664</v>
      </c>
      <c r="X343" s="88"/>
      <c r="Y343" s="68">
        <f>IF(ISERROR((H343-R343)/H343),0,(H343-R343)/H343)</f>
        <v>0.9985621861222459</v>
      </c>
    </row>
    <row r="344" spans="1:25" ht="12.75">
      <c r="A344" s="32"/>
      <c r="B344" s="33"/>
      <c r="C344" s="34"/>
      <c r="D344" s="34"/>
      <c r="E344" s="34"/>
      <c r="F344" s="34"/>
      <c r="G344" s="82"/>
      <c r="H344" s="104"/>
      <c r="I344" s="83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8"/>
      <c r="Y344" s="68"/>
    </row>
    <row r="345" spans="1:25" ht="15.75">
      <c r="A345" s="32">
        <f>COUNTIF(A303:A343,"A")+COUNTIF(A303:A343,"b")+COUNTIF(A303:A343,"c")</f>
        <v>32</v>
      </c>
      <c r="B345" s="29" t="s">
        <v>577</v>
      </c>
      <c r="C345" s="34"/>
      <c r="D345" s="132">
        <f aca="true" t="shared" si="120" ref="D345:W345">SUM(D304:D307,D310:D316,D319:D327,D330:D336,D339:D343)</f>
        <v>27240445</v>
      </c>
      <c r="E345" s="132">
        <f t="shared" si="120"/>
        <v>345462352</v>
      </c>
      <c r="F345" s="132">
        <f t="shared" si="120"/>
        <v>124292705</v>
      </c>
      <c r="G345" s="132">
        <f t="shared" si="120"/>
        <v>184647000</v>
      </c>
      <c r="H345" s="132">
        <f t="shared" si="120"/>
        <v>681642502</v>
      </c>
      <c r="I345" s="133">
        <f t="shared" si="120"/>
        <v>254421.207</v>
      </c>
      <c r="J345" s="134">
        <f t="shared" si="120"/>
        <v>140045.09</v>
      </c>
      <c r="K345" s="134">
        <f t="shared" si="120"/>
        <v>247975.03900000002</v>
      </c>
      <c r="L345" s="134">
        <f t="shared" si="120"/>
        <v>69354</v>
      </c>
      <c r="M345" s="134">
        <f t="shared" si="120"/>
        <v>711795.336</v>
      </c>
      <c r="N345" s="134">
        <f t="shared" si="120"/>
        <v>-5294.754000000002</v>
      </c>
      <c r="O345" s="134">
        <f t="shared" si="120"/>
        <v>311316.25299999997</v>
      </c>
      <c r="P345" s="134">
        <f t="shared" si="120"/>
        <v>206855.55800000005</v>
      </c>
      <c r="Q345" s="134">
        <f t="shared" si="120"/>
        <v>113332</v>
      </c>
      <c r="R345" s="134">
        <f t="shared" si="120"/>
        <v>626209.057</v>
      </c>
      <c r="S345" s="82">
        <f t="shared" si="120"/>
        <v>224782.914</v>
      </c>
      <c r="T345" s="82">
        <f t="shared" si="120"/>
        <v>215708</v>
      </c>
      <c r="U345" s="82">
        <f t="shared" si="120"/>
        <v>229576.086</v>
      </c>
      <c r="V345" s="82">
        <f t="shared" si="120"/>
        <v>51742</v>
      </c>
      <c r="W345" s="82">
        <f t="shared" si="120"/>
        <v>718104</v>
      </c>
      <c r="X345" s="88"/>
      <c r="Y345" s="68">
        <f>IF(ISERROR((H345-R345)/H345),0,(H345-R345)/H345)</f>
        <v>0.9990813233400754</v>
      </c>
    </row>
    <row r="346" spans="1:197" s="13" customFormat="1" ht="12.75">
      <c r="A346" s="37"/>
      <c r="B346" s="38"/>
      <c r="C346" s="39"/>
      <c r="D346" s="39"/>
      <c r="E346" s="39"/>
      <c r="F346" s="39"/>
      <c r="G346" s="85"/>
      <c r="H346" s="105"/>
      <c r="I346" s="84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Y346" s="69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</row>
    <row r="347" spans="1:25" ht="12.75">
      <c r="A347" s="44"/>
      <c r="B347" s="40"/>
      <c r="C347" s="41"/>
      <c r="D347" s="41"/>
      <c r="E347" s="41"/>
      <c r="F347" s="41"/>
      <c r="G347" s="82"/>
      <c r="H347" s="104"/>
      <c r="I347" s="83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8"/>
      <c r="Y347" s="68"/>
    </row>
    <row r="348" spans="1:25" ht="16.5">
      <c r="A348" s="28"/>
      <c r="B348" s="29" t="s">
        <v>422</v>
      </c>
      <c r="C348" s="30"/>
      <c r="D348" s="30"/>
      <c r="E348" s="30"/>
      <c r="F348" s="30"/>
      <c r="G348" s="82"/>
      <c r="H348" s="104"/>
      <c r="I348" s="83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8"/>
      <c r="Y348" s="68"/>
    </row>
    <row r="349" spans="1:25" ht="16.5">
      <c r="A349" s="28"/>
      <c r="B349" s="29"/>
      <c r="C349" s="30"/>
      <c r="D349" s="30"/>
      <c r="E349" s="30"/>
      <c r="F349" s="30"/>
      <c r="G349" s="82"/>
      <c r="H349" s="104"/>
      <c r="I349" s="83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8"/>
      <c r="Y349" s="68"/>
    </row>
    <row r="350" spans="1:197" s="23" customFormat="1" ht="16.5">
      <c r="A350" s="42"/>
      <c r="B350" s="35" t="s">
        <v>563</v>
      </c>
      <c r="C350" s="43"/>
      <c r="D350" s="43"/>
      <c r="E350" s="43"/>
      <c r="F350" s="43"/>
      <c r="G350" s="82"/>
      <c r="H350" s="104"/>
      <c r="I350" s="83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Y350" s="68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</row>
    <row r="351" spans="1:25" ht="12.75">
      <c r="A351" s="32" t="s">
        <v>25</v>
      </c>
      <c r="B351" s="33" t="s">
        <v>423</v>
      </c>
      <c r="C351" s="34" t="s">
        <v>424</v>
      </c>
      <c r="D351" s="104">
        <f>'[30]NW371'!$I$13</f>
        <v>0</v>
      </c>
      <c r="E351" s="104">
        <f>'[30]NW371'!$I$14</f>
        <v>0</v>
      </c>
      <c r="F351" s="104">
        <f aca="true" t="shared" si="121" ref="F351:F356">H351-SUM(D351:E351,G351)</f>
        <v>-8590000</v>
      </c>
      <c r="G351" s="104">
        <f>'[9]NW371'!$G$45</f>
        <v>8590000</v>
      </c>
      <c r="H351" s="104">
        <f>'[30]NW371'!$I$12</f>
        <v>0</v>
      </c>
      <c r="I351" s="83">
        <v>100.504</v>
      </c>
      <c r="J351" s="82">
        <v>2776.914</v>
      </c>
      <c r="K351" s="82">
        <f aca="true" t="shared" si="122" ref="K351:K356">M351-(I351+J351+L351)</f>
        <v>34644.704000000005</v>
      </c>
      <c r="L351" s="82">
        <v>5320</v>
      </c>
      <c r="M351" s="82">
        <v>42842.122</v>
      </c>
      <c r="N351" s="82">
        <f>'[17]NW371'!$M$13/1000</f>
        <v>102.109</v>
      </c>
      <c r="O351" s="82">
        <f>'[17]NW371'!$M$14/1000</f>
        <v>1750.687</v>
      </c>
      <c r="P351" s="82">
        <f aca="true" t="shared" si="123" ref="P351:P356">R351-SUM(N351:O351,Q351)</f>
        <v>23446.712</v>
      </c>
      <c r="Q351" s="82">
        <f>'[21]NW371'!$I$39/1000</f>
        <v>10314</v>
      </c>
      <c r="R351" s="82">
        <f>'[17]NW371'!$M$12/1000</f>
        <v>35613.508</v>
      </c>
      <c r="S351" s="82">
        <v>301</v>
      </c>
      <c r="T351" s="82">
        <v>5458</v>
      </c>
      <c r="U351" s="82">
        <f>W351-(S351+T351+V351)</f>
        <v>20126</v>
      </c>
      <c r="V351" s="82">
        <v>5406</v>
      </c>
      <c r="W351" s="82">
        <v>31291</v>
      </c>
      <c r="X351" s="88"/>
      <c r="Y351" s="68">
        <f aca="true" t="shared" si="124" ref="Y351:Y356">IF(ISERROR((H351-R351)/H351),0,(H351-R351)/H351)</f>
        <v>0</v>
      </c>
    </row>
    <row r="352" spans="1:25" ht="12.75">
      <c r="A352" s="32" t="s">
        <v>25</v>
      </c>
      <c r="B352" s="33" t="s">
        <v>425</v>
      </c>
      <c r="C352" s="34" t="s">
        <v>426</v>
      </c>
      <c r="D352" s="104">
        <f>'[30]NW372'!$I$13</f>
        <v>26889299</v>
      </c>
      <c r="E352" s="104">
        <f>'[30]NW372'!$I$14</f>
        <v>61290469</v>
      </c>
      <c r="F352" s="104">
        <f t="shared" si="121"/>
        <v>81336070</v>
      </c>
      <c r="G352" s="104">
        <f>'[9]NW372'!$G$45</f>
        <v>12462000</v>
      </c>
      <c r="H352" s="104">
        <f>'[30]NW372'!$I$12</f>
        <v>181977838</v>
      </c>
      <c r="I352" s="83">
        <v>24656.067</v>
      </c>
      <c r="J352" s="82">
        <v>51783.739</v>
      </c>
      <c r="K352" s="82">
        <f t="shared" si="122"/>
        <v>109342.41300000002</v>
      </c>
      <c r="L352" s="82">
        <v>5475</v>
      </c>
      <c r="M352" s="82">
        <v>191257.219</v>
      </c>
      <c r="N352" s="82">
        <f>'[17]NW372'!$M$13/1000</f>
        <v>9694</v>
      </c>
      <c r="O352" s="82">
        <f>'[17]NW372'!$M$14/1000</f>
        <v>18956</v>
      </c>
      <c r="P352" s="82">
        <f t="shared" si="123"/>
        <v>-10595</v>
      </c>
      <c r="Q352" s="82">
        <f>'[21]NW372'!$I$39/1000</f>
        <v>19604</v>
      </c>
      <c r="R352" s="82">
        <f>'[17]NW372'!$M$12/1000</f>
        <v>37659</v>
      </c>
      <c r="S352" s="82">
        <v>35913</v>
      </c>
      <c r="T352" s="82">
        <v>60742</v>
      </c>
      <c r="U352" s="82">
        <f>W352-(S352+T352+V352)</f>
        <v>108762</v>
      </c>
      <c r="V352" s="82">
        <v>6612</v>
      </c>
      <c r="W352" s="82">
        <v>212029</v>
      </c>
      <c r="X352" s="88"/>
      <c r="Y352" s="68">
        <f t="shared" si="124"/>
        <v>0.9997930572183191</v>
      </c>
    </row>
    <row r="353" spans="1:25" ht="12.75">
      <c r="A353" s="32" t="s">
        <v>25</v>
      </c>
      <c r="B353" s="33" t="s">
        <v>427</v>
      </c>
      <c r="C353" s="34" t="s">
        <v>428</v>
      </c>
      <c r="D353" s="104">
        <f>'[30]NW373'!$I$13</f>
        <v>35171849</v>
      </c>
      <c r="E353" s="104">
        <f>'[30]NW373'!$I$14</f>
        <v>281204467</v>
      </c>
      <c r="F353" s="104">
        <f t="shared" si="121"/>
        <v>40185644</v>
      </c>
      <c r="G353" s="104">
        <f>'[9]NW373'!$G$45</f>
        <v>163357000</v>
      </c>
      <c r="H353" s="104">
        <f>'[30]NW373'!$I$12</f>
        <v>519918960</v>
      </c>
      <c r="I353" s="83">
        <v>34970.52</v>
      </c>
      <c r="J353" s="82">
        <v>280303.012</v>
      </c>
      <c r="K353" s="82">
        <f t="shared" si="122"/>
        <v>-32637.368000000017</v>
      </c>
      <c r="L353" s="82">
        <v>124685</v>
      </c>
      <c r="M353" s="82">
        <v>407321.164</v>
      </c>
      <c r="N353" s="82">
        <f>'[17]NW373'!$M$13/1000</f>
        <v>24996.365</v>
      </c>
      <c r="O353" s="82">
        <f>'[17]NW373'!$M$14/1000</f>
        <v>148423.181</v>
      </c>
      <c r="P353" s="82">
        <f t="shared" si="123"/>
        <v>-98602.04799999995</v>
      </c>
      <c r="Q353" s="82">
        <f>'[21]NW373'!$I$39/1000</f>
        <v>210276</v>
      </c>
      <c r="R353" s="82">
        <f>'[17]NW373'!$M$12/1000</f>
        <v>285093.498</v>
      </c>
      <c r="S353" s="82">
        <v>24786</v>
      </c>
      <c r="T353" s="82">
        <v>240636</v>
      </c>
      <c r="U353" s="82">
        <f>W353-(S353+T353+V353)</f>
        <v>107096</v>
      </c>
      <c r="V353" s="82">
        <v>82868</v>
      </c>
      <c r="W353" s="82">
        <v>455386</v>
      </c>
      <c r="X353" s="88"/>
      <c r="Y353" s="68">
        <f t="shared" si="124"/>
        <v>0.9994516578160565</v>
      </c>
    </row>
    <row r="354" spans="1:25" ht="13.5">
      <c r="A354" s="32" t="s">
        <v>25</v>
      </c>
      <c r="B354" s="103" t="s">
        <v>612</v>
      </c>
      <c r="C354" s="34" t="s">
        <v>429</v>
      </c>
      <c r="D354" s="104">
        <f>'[30]NW374'!$I$13</f>
        <v>667511</v>
      </c>
      <c r="E354" s="104">
        <f>'[30]NW374'!$I$14</f>
        <v>3820644</v>
      </c>
      <c r="F354" s="104">
        <f t="shared" si="121"/>
        <v>18663583</v>
      </c>
      <c r="G354" s="104">
        <f>'[9]NW374'!$G$45</f>
        <v>3485000</v>
      </c>
      <c r="H354" s="104">
        <f>'[30]NW374'!$I$12</f>
        <v>26636738</v>
      </c>
      <c r="I354" s="83">
        <v>616.607</v>
      </c>
      <c r="J354" s="82">
        <v>69170.55</v>
      </c>
      <c r="K354" s="82">
        <f t="shared" si="122"/>
        <v>3014.189999999988</v>
      </c>
      <c r="L354" s="82">
        <v>2750</v>
      </c>
      <c r="M354" s="82">
        <v>75551.347</v>
      </c>
      <c r="N354" s="82">
        <f>'[17]NW374'!$M$13/1000</f>
        <v>586.616</v>
      </c>
      <c r="O354" s="82">
        <f>'[17]NW374'!$M$14/1000</f>
        <v>8115.156</v>
      </c>
      <c r="P354" s="82">
        <f t="shared" si="123"/>
        <v>6587.326000000001</v>
      </c>
      <c r="Q354" s="82">
        <f>'[21]NW374'!$I$39/1000</f>
        <v>9020</v>
      </c>
      <c r="R354" s="82">
        <f>'[17]NW374'!$M$12/1000</f>
        <v>24309.098</v>
      </c>
      <c r="S354" s="82">
        <v>0</v>
      </c>
      <c r="T354" s="82">
        <v>0</v>
      </c>
      <c r="U354" s="82">
        <v>0</v>
      </c>
      <c r="V354" s="82">
        <v>4020</v>
      </c>
      <c r="W354" s="82">
        <v>0</v>
      </c>
      <c r="X354" s="88"/>
      <c r="Y354" s="68">
        <f t="shared" si="124"/>
        <v>0.9990873845738919</v>
      </c>
    </row>
    <row r="355" spans="1:25" ht="12.75">
      <c r="A355" s="32" t="s">
        <v>25</v>
      </c>
      <c r="B355" s="33" t="s">
        <v>430</v>
      </c>
      <c r="C355" s="34" t="s">
        <v>431</v>
      </c>
      <c r="D355" s="104">
        <f>'[30]NW375'!$I$13</f>
        <v>5512824</v>
      </c>
      <c r="E355" s="104">
        <f>'[30]NW375'!$I$14</f>
        <v>11934416</v>
      </c>
      <c r="F355" s="104">
        <f t="shared" si="121"/>
        <v>105561129</v>
      </c>
      <c r="G355" s="104">
        <f>'[9]NW375'!$G$45</f>
        <v>7570000</v>
      </c>
      <c r="H355" s="104">
        <f>'[30]NW375'!$I$12</f>
        <v>130578369</v>
      </c>
      <c r="I355" s="83">
        <v>0</v>
      </c>
      <c r="J355" s="82">
        <v>0</v>
      </c>
      <c r="K355" s="82">
        <f t="shared" si="122"/>
        <v>-4644</v>
      </c>
      <c r="L355" s="82">
        <v>4644</v>
      </c>
      <c r="M355" s="82">
        <v>0</v>
      </c>
      <c r="N355" s="82">
        <f>'[17]NW375'!$M$13/1000</f>
        <v>9466.637</v>
      </c>
      <c r="O355" s="82">
        <f>'[17]NW375'!$M$14/1000</f>
        <v>6800.101</v>
      </c>
      <c r="P355" s="82">
        <f t="shared" si="123"/>
        <v>35969.073000000004</v>
      </c>
      <c r="Q355" s="82">
        <f>'[21]NW375'!$I$39/1000</f>
        <v>13045</v>
      </c>
      <c r="R355" s="82">
        <f>'[17]NW375'!$M$12/1000</f>
        <v>65280.811</v>
      </c>
      <c r="S355" s="82">
        <v>3374</v>
      </c>
      <c r="T355" s="82">
        <v>8605</v>
      </c>
      <c r="U355" s="82">
        <f>W355-(S355+T355+V355)</f>
        <v>34566</v>
      </c>
      <c r="V355" s="82">
        <v>7339</v>
      </c>
      <c r="W355" s="82">
        <v>53884</v>
      </c>
      <c r="X355" s="88"/>
      <c r="Y355" s="68">
        <f t="shared" si="124"/>
        <v>0.9995000641262413</v>
      </c>
    </row>
    <row r="356" spans="1:25" ht="12.75">
      <c r="A356" s="32" t="s">
        <v>44</v>
      </c>
      <c r="B356" s="33" t="s">
        <v>432</v>
      </c>
      <c r="C356" s="34" t="s">
        <v>433</v>
      </c>
      <c r="D356" s="104">
        <f>'[30]DC37'!$I$13</f>
        <v>0</v>
      </c>
      <c r="E356" s="104">
        <f>'[30]DC37'!$I$14</f>
        <v>0</v>
      </c>
      <c r="F356" s="104">
        <f t="shared" si="121"/>
        <v>97869451</v>
      </c>
      <c r="G356" s="104">
        <f>'[9]DC37'!$G$45</f>
        <v>1083000</v>
      </c>
      <c r="H356" s="104">
        <f>'[30]DC37'!$I$12</f>
        <v>98952451</v>
      </c>
      <c r="I356" s="83">
        <v>0</v>
      </c>
      <c r="J356" s="82">
        <v>0</v>
      </c>
      <c r="K356" s="82">
        <f t="shared" si="122"/>
        <v>99892.082</v>
      </c>
      <c r="L356" s="82">
        <v>750</v>
      </c>
      <c r="M356" s="82">
        <v>100642.082</v>
      </c>
      <c r="N356" s="82">
        <f>'[17]DC37'!$M$13/1000</f>
        <v>0</v>
      </c>
      <c r="O356" s="82">
        <f>'[17]DC37'!$M$14/1000</f>
        <v>0</v>
      </c>
      <c r="P356" s="82">
        <f t="shared" si="123"/>
        <v>80352.536</v>
      </c>
      <c r="Q356" s="82">
        <f>'[21]DC37'!$I$39/1000</f>
        <v>500</v>
      </c>
      <c r="R356" s="82">
        <f>'[17]DC37'!$M$12/1000</f>
        <v>80852.536</v>
      </c>
      <c r="S356" s="82">
        <v>0</v>
      </c>
      <c r="T356" s="82">
        <v>0</v>
      </c>
      <c r="U356" s="82">
        <f>W356-(S356+T356+V356)</f>
        <v>64161</v>
      </c>
      <c r="V356" s="82">
        <v>500</v>
      </c>
      <c r="W356" s="82">
        <v>64661</v>
      </c>
      <c r="X356" s="88"/>
      <c r="Y356" s="68">
        <f t="shared" si="124"/>
        <v>0.9991829152771567</v>
      </c>
    </row>
    <row r="357" spans="1:25" ht="12.75">
      <c r="A357" s="32"/>
      <c r="B357" s="36"/>
      <c r="C357" s="34"/>
      <c r="D357" s="104"/>
      <c r="E357" s="104"/>
      <c r="F357" s="104"/>
      <c r="G357" s="104"/>
      <c r="H357" s="104"/>
      <c r="I357" s="83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8"/>
      <c r="Y357" s="68"/>
    </row>
    <row r="358" spans="1:197" s="23" customFormat="1" ht="16.5">
      <c r="A358" s="42"/>
      <c r="B358" s="35" t="s">
        <v>624</v>
      </c>
      <c r="C358" s="43"/>
      <c r="D358" s="104"/>
      <c r="E358" s="104"/>
      <c r="F358" s="104"/>
      <c r="G358" s="104"/>
      <c r="H358" s="104"/>
      <c r="I358" s="83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Y358" s="6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</row>
    <row r="359" spans="1:25" ht="12.75">
      <c r="A359" s="32" t="s">
        <v>25</v>
      </c>
      <c r="B359" s="33" t="s">
        <v>434</v>
      </c>
      <c r="C359" s="34" t="s">
        <v>435</v>
      </c>
      <c r="D359" s="104">
        <f>'[30]NW381'!$I$13</f>
        <v>879</v>
      </c>
      <c r="E359" s="104">
        <f>'[30]NW381'!$I$14</f>
        <v>0</v>
      </c>
      <c r="F359" s="104">
        <f aca="true" t="shared" si="125" ref="F359:F364">H359-SUM(D359:E359,G359)</f>
        <v>23614524</v>
      </c>
      <c r="G359" s="104">
        <f>'[9]NW381'!$G$45</f>
        <v>1735000</v>
      </c>
      <c r="H359" s="104">
        <f>'[30]NW381'!$I$12</f>
        <v>25350403</v>
      </c>
      <c r="I359" s="83">
        <v>90.988</v>
      </c>
      <c r="J359" s="82">
        <v>0</v>
      </c>
      <c r="K359" s="82">
        <f aca="true" t="shared" si="126" ref="K359:K364">M359-(I359+J359+L359)</f>
        <v>478.827</v>
      </c>
      <c r="L359" s="82">
        <v>1735</v>
      </c>
      <c r="M359" s="82">
        <v>2304.815</v>
      </c>
      <c r="N359" s="82">
        <f>'[17]NW381'!$M$13/1000</f>
        <v>0</v>
      </c>
      <c r="O359" s="82">
        <f>'[17]NW381'!$M$14/1000</f>
        <v>0</v>
      </c>
      <c r="P359" s="82">
        <f aca="true" t="shared" si="127" ref="P359:P364">R359-SUM(N359:O359,Q359)</f>
        <v>18161.074</v>
      </c>
      <c r="Q359" s="82">
        <f>'[21]NW381'!$I$39/1000</f>
        <v>1735</v>
      </c>
      <c r="R359" s="82">
        <f>'[17]NW381'!$M$12/1000</f>
        <v>19896.074</v>
      </c>
      <c r="S359" s="82">
        <v>0</v>
      </c>
      <c r="T359" s="82">
        <v>0</v>
      </c>
      <c r="U359" s="82">
        <f aca="true" t="shared" si="128" ref="U359:U364">W359-(S359+T359+V359)</f>
        <v>17230</v>
      </c>
      <c r="V359" s="82">
        <v>1735</v>
      </c>
      <c r="W359" s="82">
        <v>18965</v>
      </c>
      <c r="X359" s="88"/>
      <c r="Y359" s="68">
        <f aca="true" t="shared" si="129" ref="Y359:Y364">IF(ISERROR((H359-R359)/H359),0,(H359-R359)/H359)</f>
        <v>0.9992151574868454</v>
      </c>
    </row>
    <row r="360" spans="1:25" ht="12.75">
      <c r="A360" s="32" t="s">
        <v>25</v>
      </c>
      <c r="B360" s="33" t="s">
        <v>436</v>
      </c>
      <c r="C360" s="34" t="s">
        <v>437</v>
      </c>
      <c r="D360" s="104">
        <f>'[30]NW382'!$I$13</f>
        <v>898671</v>
      </c>
      <c r="E360" s="104">
        <f>'[30]NW382'!$I$14</f>
        <v>5731603</v>
      </c>
      <c r="F360" s="104">
        <f t="shared" si="125"/>
        <v>11817203</v>
      </c>
      <c r="G360" s="104">
        <f>'[9]NW382'!$G$45</f>
        <v>1735000</v>
      </c>
      <c r="H360" s="104">
        <f>'[30]NW382'!$I$12</f>
        <v>20182477</v>
      </c>
      <c r="I360" s="83">
        <v>0</v>
      </c>
      <c r="J360" s="82">
        <v>0</v>
      </c>
      <c r="K360" s="82">
        <f t="shared" si="126"/>
        <v>-1000</v>
      </c>
      <c r="L360" s="82">
        <v>1000</v>
      </c>
      <c r="M360" s="82">
        <v>0</v>
      </c>
      <c r="N360" s="82">
        <f>'[17]NW382'!$M$13/1000</f>
        <v>615.21</v>
      </c>
      <c r="O360" s="82">
        <f>'[17]NW382'!$M$14/1000</f>
        <v>2205.192</v>
      </c>
      <c r="P360" s="82">
        <f t="shared" si="127"/>
        <v>-1727.0610000000001</v>
      </c>
      <c r="Q360" s="82">
        <f>'[21]NW382'!$I$39/1000</f>
        <v>1985</v>
      </c>
      <c r="R360" s="82">
        <f>'[17]NW382'!$M$12/1000</f>
        <v>3078.341</v>
      </c>
      <c r="S360" s="82">
        <v>1238</v>
      </c>
      <c r="T360" s="82">
        <v>3157</v>
      </c>
      <c r="U360" s="82">
        <f t="shared" si="128"/>
        <v>15866</v>
      </c>
      <c r="V360" s="82">
        <v>1985</v>
      </c>
      <c r="W360" s="82">
        <v>22246</v>
      </c>
      <c r="X360" s="88"/>
      <c r="Y360" s="68">
        <f t="shared" si="129"/>
        <v>0.9998474745691524</v>
      </c>
    </row>
    <row r="361" spans="1:25" ht="12.75">
      <c r="A361" s="32" t="s">
        <v>25</v>
      </c>
      <c r="B361" s="33" t="s">
        <v>438</v>
      </c>
      <c r="C361" s="34" t="s">
        <v>439</v>
      </c>
      <c r="D361" s="104">
        <f>'[30]NW383'!$I$13</f>
        <v>0</v>
      </c>
      <c r="E361" s="104">
        <f>'[30]NW383'!$I$14</f>
        <v>135350660</v>
      </c>
      <c r="F361" s="104">
        <f t="shared" si="125"/>
        <v>31117370</v>
      </c>
      <c r="G361" s="104">
        <f>'[9]NW383'!$G$45</f>
        <v>1735000</v>
      </c>
      <c r="H361" s="104">
        <f>'[30]NW383'!$I$12</f>
        <v>168203030</v>
      </c>
      <c r="I361" s="83">
        <v>0</v>
      </c>
      <c r="J361" s="82">
        <v>37806.377</v>
      </c>
      <c r="K361" s="82">
        <f t="shared" si="126"/>
        <v>38695.824</v>
      </c>
      <c r="L361" s="82">
        <v>1735</v>
      </c>
      <c r="M361" s="82">
        <v>78237.201</v>
      </c>
      <c r="N361" s="82">
        <f>'[17]NW383'!$M$13/1000</f>
        <v>33863.228</v>
      </c>
      <c r="O361" s="82">
        <f>'[17]NW383'!$M$14/1000</f>
        <v>19686.902</v>
      </c>
      <c r="P361" s="82">
        <f t="shared" si="127"/>
        <v>23804.92199999999</v>
      </c>
      <c r="Q361" s="82">
        <f>'[21]NW383'!$I$39/1000</f>
        <v>1500</v>
      </c>
      <c r="R361" s="82">
        <f>'[17]NW383'!$M$12/1000</f>
        <v>78855.052</v>
      </c>
      <c r="S361" s="82">
        <v>33774</v>
      </c>
      <c r="T361" s="82">
        <v>11721</v>
      </c>
      <c r="U361" s="82">
        <f t="shared" si="128"/>
        <v>31795</v>
      </c>
      <c r="V361" s="82">
        <v>1500</v>
      </c>
      <c r="W361" s="82">
        <v>78790</v>
      </c>
      <c r="X361" s="88"/>
      <c r="Y361" s="68">
        <f t="shared" si="129"/>
        <v>0.99953119125143</v>
      </c>
    </row>
    <row r="362" spans="1:25" ht="12.75">
      <c r="A362" s="32" t="s">
        <v>25</v>
      </c>
      <c r="B362" s="33" t="s">
        <v>440</v>
      </c>
      <c r="C362" s="34" t="s">
        <v>441</v>
      </c>
      <c r="D362" s="104">
        <f>'[30]NW384'!$I$13</f>
        <v>5955339</v>
      </c>
      <c r="E362" s="104">
        <f>'[30]NW384'!$I$14</f>
        <v>24920757</v>
      </c>
      <c r="F362" s="104">
        <f t="shared" si="125"/>
        <v>5476083</v>
      </c>
      <c r="G362" s="104">
        <f>'[9]NW384'!$G$45</f>
        <v>1735000</v>
      </c>
      <c r="H362" s="104">
        <f>'[30]NW384'!$I$12</f>
        <v>38087179</v>
      </c>
      <c r="I362" s="83">
        <v>5937.59</v>
      </c>
      <c r="J362" s="82">
        <v>27783.115</v>
      </c>
      <c r="K362" s="82">
        <f t="shared" si="126"/>
        <v>23173.691999999995</v>
      </c>
      <c r="L362" s="82">
        <v>1735</v>
      </c>
      <c r="M362" s="82">
        <v>58629.397</v>
      </c>
      <c r="N362" s="82">
        <f>'[17]NW384'!$M$13/1000</f>
        <v>5262.895</v>
      </c>
      <c r="O362" s="82">
        <f>'[17]NW384'!$M$14/1000</f>
        <v>12766.71</v>
      </c>
      <c r="P362" s="82">
        <f t="shared" si="127"/>
        <v>24538.164</v>
      </c>
      <c r="Q362" s="82">
        <f>'[21]NW384'!$I$39/1000</f>
        <v>2235</v>
      </c>
      <c r="R362" s="82">
        <f>'[17]NW384'!$M$12/1000</f>
        <v>44802.769</v>
      </c>
      <c r="S362" s="82">
        <v>5203</v>
      </c>
      <c r="T362" s="82">
        <v>0</v>
      </c>
      <c r="U362" s="82">
        <f t="shared" si="128"/>
        <v>35825</v>
      </c>
      <c r="V362" s="82">
        <v>735</v>
      </c>
      <c r="W362" s="82">
        <v>41763</v>
      </c>
      <c r="X362" s="88"/>
      <c r="Y362" s="68">
        <f t="shared" si="129"/>
        <v>0.9988236784614581</v>
      </c>
    </row>
    <row r="363" spans="1:25" ht="12.75">
      <c r="A363" s="32" t="s">
        <v>25</v>
      </c>
      <c r="B363" s="33" t="s">
        <v>442</v>
      </c>
      <c r="C363" s="34" t="s">
        <v>443</v>
      </c>
      <c r="D363" s="104">
        <f>'[30]NW385'!$I$13</f>
        <v>2949051</v>
      </c>
      <c r="E363" s="104">
        <f>'[30]NW385'!$I$14</f>
        <v>9403643</v>
      </c>
      <c r="F363" s="104">
        <f t="shared" si="125"/>
        <v>12230420</v>
      </c>
      <c r="G363" s="104">
        <f>'[9]NW385'!$G$45</f>
        <v>4213000</v>
      </c>
      <c r="H363" s="104">
        <f>'[30]NW385'!$I$12</f>
        <v>28796114</v>
      </c>
      <c r="I363" s="83">
        <v>106.225</v>
      </c>
      <c r="J363" s="82">
        <v>6856.049</v>
      </c>
      <c r="K363" s="82">
        <f t="shared" si="126"/>
        <v>20087.688</v>
      </c>
      <c r="L363" s="82">
        <v>2300</v>
      </c>
      <c r="M363" s="82">
        <v>29349.962</v>
      </c>
      <c r="N363" s="82">
        <f>'[17]NW385'!$M$13/1000</f>
        <v>2535.912</v>
      </c>
      <c r="O363" s="82">
        <f>'[17]NW385'!$M$14/1000</f>
        <v>9998.114</v>
      </c>
      <c r="P363" s="82">
        <f t="shared" si="127"/>
        <v>10927.996000000003</v>
      </c>
      <c r="Q363" s="82">
        <f>'[21]NW385'!$I$39/1000</f>
        <v>4699</v>
      </c>
      <c r="R363" s="82">
        <f>'[17]NW385'!$M$12/1000</f>
        <v>28161.022</v>
      </c>
      <c r="S363" s="82">
        <v>3214</v>
      </c>
      <c r="T363" s="82">
        <v>10702</v>
      </c>
      <c r="U363" s="82">
        <f t="shared" si="128"/>
        <v>12389</v>
      </c>
      <c r="V363" s="82">
        <v>946</v>
      </c>
      <c r="W363" s="82">
        <v>27251</v>
      </c>
      <c r="X363" s="88"/>
      <c r="Y363" s="68">
        <f t="shared" si="129"/>
        <v>0.9990220547814195</v>
      </c>
    </row>
    <row r="364" spans="1:25" ht="12.75">
      <c r="A364" s="32" t="s">
        <v>44</v>
      </c>
      <c r="B364" s="33" t="s">
        <v>625</v>
      </c>
      <c r="C364" s="34" t="s">
        <v>444</v>
      </c>
      <c r="D364" s="104">
        <f>'[30]DC38'!$I$13</f>
        <v>0</v>
      </c>
      <c r="E364" s="104">
        <f>'[30]DC38'!$I$14</f>
        <v>0</v>
      </c>
      <c r="F364" s="104">
        <f t="shared" si="125"/>
        <v>72089529</v>
      </c>
      <c r="G364" s="104">
        <f>'[9]DC38'!$G$45</f>
        <v>35931000</v>
      </c>
      <c r="H364" s="104">
        <f>'[30]DC38'!$I$12</f>
        <v>108020529</v>
      </c>
      <c r="I364" s="83">
        <v>0</v>
      </c>
      <c r="J364" s="82">
        <v>543.625</v>
      </c>
      <c r="K364" s="82">
        <f t="shared" si="126"/>
        <v>103992.215</v>
      </c>
      <c r="L364" s="82">
        <v>23129</v>
      </c>
      <c r="M364" s="82">
        <v>127664.84</v>
      </c>
      <c r="N364" s="82">
        <f>'[17]DC38'!$M$13/1000</f>
        <v>0</v>
      </c>
      <c r="O364" s="82">
        <f>'[17]DC38'!$M$14/1000</f>
        <v>0</v>
      </c>
      <c r="P364" s="82">
        <f t="shared" si="127"/>
        <v>-41590.849</v>
      </c>
      <c r="Q364" s="82">
        <f>'[21]DC38'!$I$39/1000</f>
        <v>52825</v>
      </c>
      <c r="R364" s="82">
        <f>'[17]DC38'!$M$12/1000</f>
        <v>11234.151</v>
      </c>
      <c r="S364" s="82">
        <v>0</v>
      </c>
      <c r="T364" s="82">
        <v>0</v>
      </c>
      <c r="U364" s="82">
        <f t="shared" si="128"/>
        <v>85736</v>
      </c>
      <c r="V364" s="82">
        <v>28742</v>
      </c>
      <c r="W364" s="82">
        <v>114478</v>
      </c>
      <c r="X364" s="88"/>
      <c r="Y364" s="68">
        <f t="shared" si="129"/>
        <v>0.9998959998520282</v>
      </c>
    </row>
    <row r="365" spans="1:25" ht="12.75">
      <c r="A365" s="32"/>
      <c r="B365" s="33"/>
      <c r="C365" s="34"/>
      <c r="D365" s="104"/>
      <c r="E365" s="104"/>
      <c r="F365" s="104"/>
      <c r="G365" s="104"/>
      <c r="H365" s="104"/>
      <c r="I365" s="83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8"/>
      <c r="Y365" s="68"/>
    </row>
    <row r="366" spans="1:197" s="23" customFormat="1" ht="15.75" customHeight="1">
      <c r="A366" s="42"/>
      <c r="B366" s="35" t="s">
        <v>622</v>
      </c>
      <c r="C366" s="43"/>
      <c r="D366" s="104"/>
      <c r="E366" s="104"/>
      <c r="F366" s="104"/>
      <c r="G366" s="104"/>
      <c r="H366" s="104"/>
      <c r="I366" s="83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Y366" s="68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</row>
    <row r="367" spans="1:25" ht="12.75">
      <c r="A367" s="32" t="s">
        <v>25</v>
      </c>
      <c r="B367" s="33" t="s">
        <v>445</v>
      </c>
      <c r="C367" s="34" t="s">
        <v>446</v>
      </c>
      <c r="D367" s="104">
        <f>'[30]NW391'!$I$13</f>
        <v>0</v>
      </c>
      <c r="E367" s="104">
        <f>'[30]NW391'!$I$14</f>
        <v>0</v>
      </c>
      <c r="F367" s="104">
        <f aca="true" t="shared" si="130" ref="F367:F373">H367-SUM(D367:E367,G367)</f>
        <v>7809137</v>
      </c>
      <c r="G367" s="104">
        <f>'[9]NW391'!$G$45</f>
        <v>1250000</v>
      </c>
      <c r="H367" s="104">
        <f>'[30]NW391'!$I$12</f>
        <v>9059137</v>
      </c>
      <c r="I367" s="83">
        <v>0</v>
      </c>
      <c r="J367" s="82">
        <v>0</v>
      </c>
      <c r="K367" s="82">
        <f aca="true" t="shared" si="131" ref="K367:K373">M367-(I367+J367+L367)</f>
        <v>-1250</v>
      </c>
      <c r="L367" s="82">
        <v>1250</v>
      </c>
      <c r="M367" s="82">
        <v>0</v>
      </c>
      <c r="N367" s="82">
        <f>'[17]NW391'!$M$13/1000</f>
        <v>0</v>
      </c>
      <c r="O367" s="82">
        <f>'[17]NW391'!$M$14/1000</f>
        <v>0</v>
      </c>
      <c r="P367" s="82">
        <f aca="true" t="shared" si="132" ref="P367:P373">R367-SUM(N367:O367,Q367)</f>
        <v>-1161.379</v>
      </c>
      <c r="Q367" s="82">
        <f>'[21]NW391'!$I$39/1000</f>
        <v>1235</v>
      </c>
      <c r="R367" s="82">
        <f>'[17]NW391'!$M$12/1000</f>
        <v>73.621</v>
      </c>
      <c r="S367" s="82">
        <v>0</v>
      </c>
      <c r="T367" s="82">
        <v>0</v>
      </c>
      <c r="U367" s="82">
        <f aca="true" t="shared" si="133" ref="U367:U373">W367-(S367+T367+V367)</f>
        <v>7659</v>
      </c>
      <c r="V367" s="82">
        <v>735</v>
      </c>
      <c r="W367" s="82">
        <v>8394</v>
      </c>
      <c r="X367" s="88"/>
      <c r="Y367" s="68">
        <f aca="true" t="shared" si="134" ref="Y367:Y373">IF(ISERROR((H367-R367)/H367),0,(H367-R367)/H367)</f>
        <v>0.9999918732877094</v>
      </c>
    </row>
    <row r="368" spans="1:25" ht="12.75">
      <c r="A368" s="32" t="s">
        <v>25</v>
      </c>
      <c r="B368" s="33" t="s">
        <v>119</v>
      </c>
      <c r="C368" s="34" t="s">
        <v>447</v>
      </c>
      <c r="D368" s="104">
        <f>'[30]NW392'!$I$13</f>
        <v>68921</v>
      </c>
      <c r="E368" s="104">
        <f>'[30]NW392'!$I$14</f>
        <v>16861394</v>
      </c>
      <c r="F368" s="104">
        <f t="shared" si="130"/>
        <v>-7829137</v>
      </c>
      <c r="G368" s="104">
        <f>'[9]NW392'!$G$45</f>
        <v>11485000</v>
      </c>
      <c r="H368" s="104">
        <f>'[30]NW392'!$I$12</f>
        <v>20586178</v>
      </c>
      <c r="I368" s="83">
        <v>22903.462</v>
      </c>
      <c r="J368" s="82">
        <v>23681.452</v>
      </c>
      <c r="K368" s="82">
        <f t="shared" si="131"/>
        <v>12326.751999999993</v>
      </c>
      <c r="L368" s="82">
        <v>1485</v>
      </c>
      <c r="M368" s="82">
        <v>60396.666</v>
      </c>
      <c r="N368" s="82">
        <f>'[17]NW392'!$M$13/1000</f>
        <v>0</v>
      </c>
      <c r="O368" s="82">
        <f>'[17]NW392'!$M$14/1000</f>
        <v>3402.373</v>
      </c>
      <c r="P368" s="82">
        <f t="shared" si="132"/>
        <v>7063.325000000001</v>
      </c>
      <c r="Q368" s="82">
        <f>'[21]NW392'!$I$39/1000</f>
        <v>1235</v>
      </c>
      <c r="R368" s="82">
        <f>'[17]NW392'!$M$12/1000</f>
        <v>11700.698</v>
      </c>
      <c r="S368" s="82">
        <v>18151</v>
      </c>
      <c r="T368" s="82">
        <v>21697</v>
      </c>
      <c r="U368" s="82">
        <f t="shared" si="133"/>
        <v>6469</v>
      </c>
      <c r="V368" s="82">
        <v>1235</v>
      </c>
      <c r="W368" s="82">
        <v>47552</v>
      </c>
      <c r="X368" s="88"/>
      <c r="Y368" s="68">
        <f t="shared" si="134"/>
        <v>0.9994316235874382</v>
      </c>
    </row>
    <row r="369" spans="1:25" ht="12.75">
      <c r="A369" s="32" t="s">
        <v>25</v>
      </c>
      <c r="B369" s="33" t="s">
        <v>448</v>
      </c>
      <c r="C369" s="34" t="s">
        <v>449</v>
      </c>
      <c r="D369" s="104">
        <f>'[30]NW393'!$I$13</f>
        <v>0</v>
      </c>
      <c r="E369" s="104">
        <f>'[30]NW393'!$I$14</f>
        <v>0</v>
      </c>
      <c r="F369" s="104">
        <f t="shared" si="130"/>
        <v>12798359</v>
      </c>
      <c r="G369" s="104">
        <f>'[9]NW393'!$G$45</f>
        <v>1250000</v>
      </c>
      <c r="H369" s="104">
        <f>'[30]NW393'!$I$12</f>
        <v>14048359</v>
      </c>
      <c r="I369" s="83">
        <v>0</v>
      </c>
      <c r="J369" s="82">
        <v>0</v>
      </c>
      <c r="K369" s="82">
        <f t="shared" si="131"/>
        <v>-1250</v>
      </c>
      <c r="L369" s="82">
        <v>1250</v>
      </c>
      <c r="M369" s="82">
        <v>0</v>
      </c>
      <c r="N369" s="82">
        <f>'[17]NW393'!$M$13/1000</f>
        <v>745.858</v>
      </c>
      <c r="O369" s="82">
        <f>'[17]NW393'!$M$14/1000</f>
        <v>4320.317</v>
      </c>
      <c r="P369" s="82">
        <f t="shared" si="132"/>
        <v>7267.071999999999</v>
      </c>
      <c r="Q369" s="82">
        <f>'[21]NW393'!$I$39/1000</f>
        <v>1735</v>
      </c>
      <c r="R369" s="82">
        <f>'[17]NW393'!$M$12/1000</f>
        <v>14068.247</v>
      </c>
      <c r="S369" s="82">
        <v>0</v>
      </c>
      <c r="T369" s="82">
        <v>6691</v>
      </c>
      <c r="U369" s="82">
        <f t="shared" si="133"/>
        <v>12728</v>
      </c>
      <c r="V369" s="82">
        <v>1735</v>
      </c>
      <c r="W369" s="82">
        <v>21154</v>
      </c>
      <c r="X369" s="88"/>
      <c r="Y369" s="68">
        <f t="shared" si="134"/>
        <v>0.9989985843186382</v>
      </c>
    </row>
    <row r="370" spans="1:25" ht="12.75">
      <c r="A370" s="32" t="s">
        <v>25</v>
      </c>
      <c r="B370" s="33" t="s">
        <v>450</v>
      </c>
      <c r="C370" s="34" t="s">
        <v>451</v>
      </c>
      <c r="D370" s="104">
        <f>'[30]NW394'!$I$13</f>
        <v>844829</v>
      </c>
      <c r="E370" s="104">
        <f>'[30]NW394'!$I$14</f>
        <v>1344416</v>
      </c>
      <c r="F370" s="104">
        <f t="shared" si="130"/>
        <v>33291945</v>
      </c>
      <c r="G370" s="104">
        <f>'[9]NW394'!$G$45</f>
        <v>3185000</v>
      </c>
      <c r="H370" s="104">
        <f>'[30]NW394'!$I$12</f>
        <v>38666190</v>
      </c>
      <c r="I370" s="83">
        <v>8872.451</v>
      </c>
      <c r="J370" s="82">
        <v>1473.68</v>
      </c>
      <c r="K370" s="82">
        <f t="shared" si="131"/>
        <v>30350.534</v>
      </c>
      <c r="L370" s="82">
        <v>750</v>
      </c>
      <c r="M370" s="82">
        <v>41446.665</v>
      </c>
      <c r="N370" s="82">
        <f>'[17]NW394'!$M$13/1000</f>
        <v>89.752</v>
      </c>
      <c r="O370" s="82">
        <f>'[17]NW394'!$M$14/1000</f>
        <v>1141.026</v>
      </c>
      <c r="P370" s="82">
        <f t="shared" si="132"/>
        <v>21632.014000000003</v>
      </c>
      <c r="Q370" s="82">
        <f>'[21]NW394'!$I$39/1000</f>
        <v>1509</v>
      </c>
      <c r="R370" s="82">
        <f>'[17]NW394'!$M$12/1000</f>
        <v>24371.792</v>
      </c>
      <c r="S370" s="82">
        <v>58</v>
      </c>
      <c r="T370" s="82">
        <v>707</v>
      </c>
      <c r="U370" s="82">
        <f t="shared" si="133"/>
        <v>15491</v>
      </c>
      <c r="V370" s="82">
        <v>735</v>
      </c>
      <c r="W370" s="82">
        <v>16991</v>
      </c>
      <c r="X370" s="88"/>
      <c r="Y370" s="68">
        <f t="shared" si="134"/>
        <v>0.9993696872642481</v>
      </c>
    </row>
    <row r="371" spans="1:25" ht="12.75">
      <c r="A371" s="32" t="s">
        <v>25</v>
      </c>
      <c r="B371" s="33" t="s">
        <v>452</v>
      </c>
      <c r="C371" s="34" t="s">
        <v>453</v>
      </c>
      <c r="D371" s="104">
        <f>'[30]NW395'!$I$13</f>
        <v>0</v>
      </c>
      <c r="E371" s="104">
        <f>'[30]NW395'!$I$14</f>
        <v>0</v>
      </c>
      <c r="F371" s="104">
        <f t="shared" si="130"/>
        <v>1450825</v>
      </c>
      <c r="G371" s="104">
        <f>'[9]NW395'!$G$45</f>
        <v>1735000</v>
      </c>
      <c r="H371" s="104">
        <f>'[30]NW395'!$I$12</f>
        <v>3185825</v>
      </c>
      <c r="I371" s="83">
        <v>0</v>
      </c>
      <c r="J371" s="82">
        <v>0</v>
      </c>
      <c r="K371" s="82">
        <f t="shared" si="131"/>
        <v>-1735</v>
      </c>
      <c r="L371" s="82">
        <v>1735</v>
      </c>
      <c r="M371" s="82">
        <v>0</v>
      </c>
      <c r="N371" s="82">
        <f>'[17]NW395'!$M$13/1000</f>
        <v>0</v>
      </c>
      <c r="O371" s="82">
        <f>'[17]NW395'!$M$14/1000</f>
        <v>0</v>
      </c>
      <c r="P371" s="82">
        <f t="shared" si="132"/>
        <v>2006.6779999999999</v>
      </c>
      <c r="Q371" s="82">
        <f>'[21]NW395'!$I$39/1000</f>
        <v>1235</v>
      </c>
      <c r="R371" s="82">
        <f>'[17]NW395'!$M$12/1000</f>
        <v>3241.678</v>
      </c>
      <c r="S371" s="82">
        <v>0</v>
      </c>
      <c r="T371" s="82">
        <v>0</v>
      </c>
      <c r="U371" s="82">
        <f t="shared" si="133"/>
        <v>953</v>
      </c>
      <c r="V371" s="82">
        <v>1235</v>
      </c>
      <c r="W371" s="82">
        <v>2188</v>
      </c>
      <c r="X371" s="88"/>
      <c r="Y371" s="68">
        <f t="shared" si="134"/>
        <v>0.9989824682774479</v>
      </c>
    </row>
    <row r="372" spans="1:25" ht="12.75">
      <c r="A372" s="32" t="s">
        <v>25</v>
      </c>
      <c r="B372" s="33" t="s">
        <v>454</v>
      </c>
      <c r="C372" s="34" t="s">
        <v>455</v>
      </c>
      <c r="D372" s="104">
        <f>'[30]NW396'!$I$13</f>
        <v>1926484</v>
      </c>
      <c r="E372" s="104">
        <f>'[30]NW396'!$I$14</f>
        <v>17451574</v>
      </c>
      <c r="F372" s="104">
        <f t="shared" si="130"/>
        <v>16629519</v>
      </c>
      <c r="G372" s="104">
        <f>'[9]NW396'!$G$45</f>
        <v>3662000</v>
      </c>
      <c r="H372" s="104">
        <f>'[30]NW396'!$I$12</f>
        <v>39669577</v>
      </c>
      <c r="I372" s="83">
        <v>1493.08</v>
      </c>
      <c r="J372" s="82">
        <v>14047.764</v>
      </c>
      <c r="K372" s="82">
        <f t="shared" si="131"/>
        <v>1244.9140000000043</v>
      </c>
      <c r="L372" s="82">
        <v>1735</v>
      </c>
      <c r="M372" s="82">
        <v>18520.758</v>
      </c>
      <c r="N372" s="82">
        <f>'[17]NW396'!$M$13/1000</f>
        <v>1370.737</v>
      </c>
      <c r="O372" s="82">
        <f>'[17]NW396'!$M$14/1000</f>
        <v>11654.893</v>
      </c>
      <c r="P372" s="82">
        <f t="shared" si="132"/>
        <v>21421.202</v>
      </c>
      <c r="Q372" s="82">
        <f>'[21]NW396'!$I$39/1000</f>
        <v>1491</v>
      </c>
      <c r="R372" s="82">
        <f>'[17]NW396'!$M$12/1000</f>
        <v>35937.832</v>
      </c>
      <c r="S372" s="82">
        <v>920</v>
      </c>
      <c r="T372" s="82">
        <v>6318</v>
      </c>
      <c r="U372" s="82">
        <f t="shared" si="133"/>
        <v>1119</v>
      </c>
      <c r="V372" s="82">
        <v>1344</v>
      </c>
      <c r="W372" s="82">
        <v>9701</v>
      </c>
      <c r="X372" s="88"/>
      <c r="Y372" s="68">
        <f t="shared" si="134"/>
        <v>0.9990940707030982</v>
      </c>
    </row>
    <row r="373" spans="1:25" ht="12.75">
      <c r="A373" s="32" t="s">
        <v>44</v>
      </c>
      <c r="B373" s="33" t="s">
        <v>623</v>
      </c>
      <c r="C373" s="34" t="s">
        <v>456</v>
      </c>
      <c r="D373" s="104">
        <f>'[30]DC39'!$I$13</f>
        <v>0</v>
      </c>
      <c r="E373" s="104">
        <f>'[30]DC39'!$I$14</f>
        <v>0</v>
      </c>
      <c r="F373" s="104">
        <f t="shared" si="130"/>
        <v>39328780</v>
      </c>
      <c r="G373" s="104">
        <f>'[9]DC39'!$G$45</f>
        <v>26659000</v>
      </c>
      <c r="H373" s="104">
        <f>'[30]DC39'!$I$12</f>
        <v>65987780</v>
      </c>
      <c r="I373" s="83">
        <v>0</v>
      </c>
      <c r="J373" s="82">
        <v>0</v>
      </c>
      <c r="K373" s="82">
        <f t="shared" si="131"/>
        <v>-13662</v>
      </c>
      <c r="L373" s="82">
        <v>13662</v>
      </c>
      <c r="M373" s="82">
        <v>0</v>
      </c>
      <c r="N373" s="82">
        <f>'[17]DC39'!$M$13/1000</f>
        <v>0</v>
      </c>
      <c r="O373" s="82">
        <f>'[17]DC39'!$M$14/1000</f>
        <v>0</v>
      </c>
      <c r="P373" s="82">
        <f t="shared" si="132"/>
        <v>21419.997000000003</v>
      </c>
      <c r="Q373" s="82">
        <f>'[21]DC39'!$I$39/1000</f>
        <v>25639</v>
      </c>
      <c r="R373" s="82">
        <f>'[17]DC39'!$M$12/1000</f>
        <v>47058.997</v>
      </c>
      <c r="S373" s="82">
        <v>0</v>
      </c>
      <c r="T373" s="82">
        <v>0</v>
      </c>
      <c r="U373" s="82">
        <f t="shared" si="133"/>
        <v>45471</v>
      </c>
      <c r="V373" s="82">
        <v>10690</v>
      </c>
      <c r="W373" s="82">
        <v>56161</v>
      </c>
      <c r="X373" s="88"/>
      <c r="Y373" s="68">
        <f t="shared" si="134"/>
        <v>0.9992868528536647</v>
      </c>
    </row>
    <row r="374" spans="1:25" ht="12.75">
      <c r="A374" s="32"/>
      <c r="B374" s="36"/>
      <c r="C374" s="34"/>
      <c r="D374" s="104"/>
      <c r="E374" s="104"/>
      <c r="F374" s="104"/>
      <c r="G374" s="104"/>
      <c r="H374" s="104"/>
      <c r="I374" s="83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8"/>
      <c r="Y374" s="68"/>
    </row>
    <row r="375" spans="1:197" s="23" customFormat="1" ht="16.5">
      <c r="A375" s="42"/>
      <c r="B375" s="35" t="s">
        <v>619</v>
      </c>
      <c r="C375" s="43"/>
      <c r="D375" s="104"/>
      <c r="E375" s="104"/>
      <c r="F375" s="104"/>
      <c r="G375" s="104"/>
      <c r="H375" s="104"/>
      <c r="I375" s="83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Y375" s="68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</row>
    <row r="376" spans="1:25" ht="12.75">
      <c r="A376" s="32" t="s">
        <v>25</v>
      </c>
      <c r="B376" s="33" t="s">
        <v>457</v>
      </c>
      <c r="C376" s="34" t="s">
        <v>458</v>
      </c>
      <c r="D376" s="104">
        <f>'[30]NW401'!$I$13</f>
        <v>800484</v>
      </c>
      <c r="E376" s="104">
        <f>'[30]NW401'!$I$14</f>
        <v>6205014</v>
      </c>
      <c r="F376" s="104">
        <f aca="true" t="shared" si="135" ref="F376:F381">H376-SUM(D376:E376,G376)</f>
        <v>8502347</v>
      </c>
      <c r="G376" s="104">
        <f>'[9]NW401'!$G$45</f>
        <v>1485000</v>
      </c>
      <c r="H376" s="104">
        <f>'[30]NW401'!$I$12</f>
        <v>16992845</v>
      </c>
      <c r="I376" s="83">
        <v>520.179</v>
      </c>
      <c r="J376" s="82">
        <v>4860.453</v>
      </c>
      <c r="K376" s="82">
        <f aca="true" t="shared" si="136" ref="K376:K381">M376-(I376+J376+L376)</f>
        <v>14982.843999999997</v>
      </c>
      <c r="L376" s="82">
        <v>1485</v>
      </c>
      <c r="M376" s="82">
        <v>21848.476</v>
      </c>
      <c r="N376" s="82">
        <f>'[17]NW401'!$M$13/1000</f>
        <v>516.197</v>
      </c>
      <c r="O376" s="82">
        <f>'[17]NW401'!$M$14/1000</f>
        <v>4588.318</v>
      </c>
      <c r="P376" s="82">
        <f aca="true" t="shared" si="137" ref="P376:P381">R376-SUM(N376:O376,Q376)</f>
        <v>10568.006000000001</v>
      </c>
      <c r="Q376" s="82">
        <f>'[21]NW401'!$I$39/1000</f>
        <v>1985</v>
      </c>
      <c r="R376" s="82">
        <f>'[17]NW401'!$M$12/1000</f>
        <v>17657.521</v>
      </c>
      <c r="S376" s="82">
        <v>751</v>
      </c>
      <c r="T376" s="82">
        <v>6957</v>
      </c>
      <c r="U376" s="82">
        <f aca="true" t="shared" si="138" ref="U376:U381">W376-(S376+T376+V376)</f>
        <v>9621</v>
      </c>
      <c r="V376" s="82">
        <v>1985</v>
      </c>
      <c r="W376" s="82">
        <v>19314</v>
      </c>
      <c r="X376" s="88"/>
      <c r="Y376" s="68">
        <f aca="true" t="shared" si="139" ref="Y376:Y381">IF(ISERROR((H376-R376)/H376),0,(H376-R376)/H376)</f>
        <v>0.9989608849489299</v>
      </c>
    </row>
    <row r="377" spans="1:25" ht="12.75">
      <c r="A377" s="32" t="s">
        <v>25</v>
      </c>
      <c r="B377" s="33" t="s">
        <v>459</v>
      </c>
      <c r="C377" s="34" t="s">
        <v>460</v>
      </c>
      <c r="D377" s="104">
        <f>'[30]NW402'!$I$13</f>
        <v>14719363</v>
      </c>
      <c r="E377" s="104">
        <f>'[30]NW402'!$I$14</f>
        <v>100167830</v>
      </c>
      <c r="F377" s="104">
        <f t="shared" si="135"/>
        <v>15087800</v>
      </c>
      <c r="G377" s="104">
        <f>'[9]NW402'!$G$45</f>
        <v>2150000</v>
      </c>
      <c r="H377" s="104">
        <f>'[30]NW402'!$I$12</f>
        <v>132124993</v>
      </c>
      <c r="I377" s="83">
        <v>16458.676</v>
      </c>
      <c r="J377" s="82">
        <v>107731.298</v>
      </c>
      <c r="K377" s="82">
        <f t="shared" si="136"/>
        <v>37883.53200000001</v>
      </c>
      <c r="L377" s="82">
        <v>1150</v>
      </c>
      <c r="M377" s="82">
        <v>163223.506</v>
      </c>
      <c r="N377" s="82">
        <f>'[17]NW402'!$M$13/1000</f>
        <v>18212.641</v>
      </c>
      <c r="O377" s="82">
        <f>'[17]NW402'!$M$14/1000</f>
        <v>76567.6</v>
      </c>
      <c r="P377" s="82">
        <f t="shared" si="137"/>
        <v>22417.480999999985</v>
      </c>
      <c r="Q377" s="82">
        <f>'[21]NW402'!$I$39/1000</f>
        <v>12900</v>
      </c>
      <c r="R377" s="82">
        <f>'[17]NW402'!$M$12/1000</f>
        <v>130097.722</v>
      </c>
      <c r="S377" s="82">
        <v>18036</v>
      </c>
      <c r="T377" s="82">
        <v>85489</v>
      </c>
      <c r="U377" s="82">
        <f t="shared" si="138"/>
        <v>12303</v>
      </c>
      <c r="V377" s="82">
        <v>900</v>
      </c>
      <c r="W377" s="82">
        <v>116728</v>
      </c>
      <c r="X377" s="88"/>
      <c r="Y377" s="68">
        <f t="shared" si="139"/>
        <v>0.9990153435845404</v>
      </c>
    </row>
    <row r="378" spans="1:25" ht="12.75">
      <c r="A378" s="32" t="s">
        <v>25</v>
      </c>
      <c r="B378" s="33" t="s">
        <v>461</v>
      </c>
      <c r="C378" s="34" t="s">
        <v>462</v>
      </c>
      <c r="D378" s="104">
        <f>'[30]NW403'!$I$13</f>
        <v>67416865</v>
      </c>
      <c r="E378" s="104">
        <f>'[30]NW403'!$I$14</f>
        <v>187276693</v>
      </c>
      <c r="F378" s="104">
        <f t="shared" si="135"/>
        <v>161647675</v>
      </c>
      <c r="G378" s="104">
        <f>'[9]NW403'!$G$45</f>
        <v>9700000</v>
      </c>
      <c r="H378" s="104">
        <f>'[30]NW403'!$I$12</f>
        <v>426041233</v>
      </c>
      <c r="I378" s="83">
        <v>58196.524</v>
      </c>
      <c r="J378" s="82">
        <v>147614.269</v>
      </c>
      <c r="K378" s="82">
        <f t="shared" si="136"/>
        <v>119914.50900000002</v>
      </c>
      <c r="L378" s="82">
        <v>1150</v>
      </c>
      <c r="M378" s="82">
        <v>326875.302</v>
      </c>
      <c r="N378" s="82">
        <f>'[17]NW403'!$M$13/1000</f>
        <v>33579.625</v>
      </c>
      <c r="O378" s="82">
        <f>'[17]NW403'!$M$14/1000</f>
        <v>135824.472</v>
      </c>
      <c r="P378" s="82">
        <f t="shared" si="137"/>
        <v>36878.535</v>
      </c>
      <c r="Q378" s="82">
        <f>'[21]NW403'!$I$39/1000</f>
        <v>4029</v>
      </c>
      <c r="R378" s="82">
        <f>'[17]NW403'!$M$12/1000</f>
        <v>210311.632</v>
      </c>
      <c r="S378" s="82">
        <v>31693</v>
      </c>
      <c r="T378" s="82">
        <v>126671</v>
      </c>
      <c r="U378" s="82">
        <f t="shared" si="138"/>
        <v>98981</v>
      </c>
      <c r="V378" s="82">
        <v>900</v>
      </c>
      <c r="W378" s="82">
        <v>258245</v>
      </c>
      <c r="X378" s="88"/>
      <c r="Y378" s="68">
        <f t="shared" si="139"/>
        <v>0.9995063585030981</v>
      </c>
    </row>
    <row r="379" spans="1:25" ht="13.5">
      <c r="A379" s="32" t="s">
        <v>25</v>
      </c>
      <c r="B379" s="103" t="s">
        <v>613</v>
      </c>
      <c r="C379" s="34" t="s">
        <v>463</v>
      </c>
      <c r="D379" s="104">
        <f>'[30]NW404'!$I$13</f>
        <v>4601601</v>
      </c>
      <c r="E379" s="104">
        <f>'[30]NW404'!$I$14</f>
        <v>17751613</v>
      </c>
      <c r="F379" s="104">
        <f t="shared" si="135"/>
        <v>12329641</v>
      </c>
      <c r="G379" s="104">
        <f>'[9]NW404'!$G$45</f>
        <v>4285000</v>
      </c>
      <c r="H379" s="104">
        <f>'[30]NW404'!$I$12</f>
        <v>38967855</v>
      </c>
      <c r="I379" s="83">
        <v>3456.141</v>
      </c>
      <c r="J379" s="82">
        <v>17617.963</v>
      </c>
      <c r="K379" s="82">
        <f t="shared" si="136"/>
        <v>21111.332000000002</v>
      </c>
      <c r="L379" s="82">
        <v>1485</v>
      </c>
      <c r="M379" s="82">
        <v>43670.436</v>
      </c>
      <c r="N379" s="82">
        <f>'[17]NW404'!$M$13/1000</f>
        <v>2387.851</v>
      </c>
      <c r="O379" s="82">
        <f>'[17]NW404'!$M$14/1000</f>
        <v>14128.563</v>
      </c>
      <c r="P379" s="82">
        <f t="shared" si="137"/>
        <v>-2062.626000000004</v>
      </c>
      <c r="Q379" s="82">
        <f>'[21]NW404'!$I$39/1000</f>
        <v>22235</v>
      </c>
      <c r="R379" s="82">
        <f>'[17]NW404'!$M$12/1000</f>
        <v>36688.788</v>
      </c>
      <c r="S379" s="82">
        <v>0</v>
      </c>
      <c r="T379" s="82">
        <v>0</v>
      </c>
      <c r="U379" s="82">
        <v>0</v>
      </c>
      <c r="V379" s="82">
        <v>22235</v>
      </c>
      <c r="W379" s="82">
        <v>0</v>
      </c>
      <c r="X379" s="88"/>
      <c r="Y379" s="68">
        <f t="shared" si="139"/>
        <v>0.9990584858211979</v>
      </c>
    </row>
    <row r="380" spans="1:25" ht="12.75" hidden="1">
      <c r="A380" s="32"/>
      <c r="B380" s="33" t="s">
        <v>464</v>
      </c>
      <c r="C380" s="34" t="s">
        <v>465</v>
      </c>
      <c r="D380" s="104">
        <v>0</v>
      </c>
      <c r="E380" s="104">
        <v>0</v>
      </c>
      <c r="F380" s="104">
        <v>0</v>
      </c>
      <c r="G380" s="104">
        <v>0</v>
      </c>
      <c r="H380" s="104">
        <v>0</v>
      </c>
      <c r="I380" s="83">
        <v>13594.458</v>
      </c>
      <c r="J380" s="82">
        <v>61637.722</v>
      </c>
      <c r="K380" s="82">
        <f t="shared" si="136"/>
        <v>52821.210999999996</v>
      </c>
      <c r="L380" s="82">
        <v>1485</v>
      </c>
      <c r="M380" s="82">
        <v>129538.391</v>
      </c>
      <c r="N380" s="82">
        <v>0</v>
      </c>
      <c r="O380" s="82">
        <v>0</v>
      </c>
      <c r="P380" s="82">
        <v>0</v>
      </c>
      <c r="Q380" s="82">
        <v>0</v>
      </c>
      <c r="R380" s="82">
        <v>0</v>
      </c>
      <c r="S380" s="82">
        <v>9891</v>
      </c>
      <c r="T380" s="82">
        <v>50614</v>
      </c>
      <c r="U380" s="82">
        <f t="shared" si="138"/>
        <v>5960</v>
      </c>
      <c r="V380" s="82">
        <v>1235</v>
      </c>
      <c r="W380" s="82">
        <v>67700</v>
      </c>
      <c r="X380" s="88"/>
      <c r="Y380" s="68">
        <f t="shared" si="139"/>
        <v>0</v>
      </c>
    </row>
    <row r="381" spans="1:25" ht="12.75">
      <c r="A381" s="32" t="s">
        <v>44</v>
      </c>
      <c r="B381" s="33" t="s">
        <v>620</v>
      </c>
      <c r="C381" s="34" t="s">
        <v>466</v>
      </c>
      <c r="D381" s="104">
        <f>'[30]DC40'!$I$13</f>
        <v>0</v>
      </c>
      <c r="E381" s="104">
        <f>'[30]DC40'!$I$14</f>
        <v>0</v>
      </c>
      <c r="F381" s="104">
        <f t="shared" si="135"/>
        <v>2746850</v>
      </c>
      <c r="G381" s="104">
        <f>'[9]DC40'!$G$45</f>
        <v>2050000</v>
      </c>
      <c r="H381" s="104">
        <f>'[30]DC40'!$I$12</f>
        <v>4796850</v>
      </c>
      <c r="I381" s="83">
        <v>0</v>
      </c>
      <c r="J381" s="82">
        <v>0</v>
      </c>
      <c r="K381" s="82">
        <f t="shared" si="136"/>
        <v>62303.443</v>
      </c>
      <c r="L381" s="82">
        <v>2050</v>
      </c>
      <c r="M381" s="82">
        <v>64353.443</v>
      </c>
      <c r="N381" s="82">
        <f>'[17]DC40'!$M$13/1000</f>
        <v>0</v>
      </c>
      <c r="O381" s="82">
        <f>'[17]DC40'!$M$14/1000</f>
        <v>0</v>
      </c>
      <c r="P381" s="82">
        <f t="shared" si="137"/>
        <v>100922.795</v>
      </c>
      <c r="Q381" s="82">
        <f>'[21]DC40'!$I$39/1000</f>
        <v>3051</v>
      </c>
      <c r="R381" s="82">
        <f>'[17]DC40'!$M$12/1000</f>
        <v>103973.795</v>
      </c>
      <c r="S381" s="82">
        <v>0</v>
      </c>
      <c r="T381" s="82">
        <v>0</v>
      </c>
      <c r="U381" s="82">
        <f t="shared" si="138"/>
        <v>45034</v>
      </c>
      <c r="V381" s="82">
        <v>735</v>
      </c>
      <c r="W381" s="82">
        <v>45769</v>
      </c>
      <c r="X381" s="88"/>
      <c r="Y381" s="68">
        <f t="shared" si="139"/>
        <v>0.9783245682062187</v>
      </c>
    </row>
    <row r="382" spans="1:25" ht="12.75">
      <c r="A382" s="32"/>
      <c r="B382" s="33"/>
      <c r="C382" s="34"/>
      <c r="D382" s="34"/>
      <c r="E382" s="34"/>
      <c r="F382" s="34"/>
      <c r="G382" s="82"/>
      <c r="H382" s="104"/>
      <c r="I382" s="83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8"/>
      <c r="Y382" s="68"/>
    </row>
    <row r="383" spans="1:25" ht="15.75">
      <c r="A383" s="32">
        <f>COUNTIF(A351:A381,"A")+COUNTIF(A351:A381,"b")+COUNTIF(A351:A381,"c")</f>
        <v>24</v>
      </c>
      <c r="B383" s="29" t="s">
        <v>576</v>
      </c>
      <c r="C383" s="34"/>
      <c r="D383" s="132">
        <f aca="true" t="shared" si="140" ref="D383:W383">SUM(D351:D356,D359:D364,D367:D373,D376:D381)</f>
        <v>168423970</v>
      </c>
      <c r="E383" s="132">
        <f t="shared" si="140"/>
        <v>880715193</v>
      </c>
      <c r="F383" s="132">
        <f t="shared" si="140"/>
        <v>795164747</v>
      </c>
      <c r="G383" s="132">
        <f t="shared" si="140"/>
        <v>312527000</v>
      </c>
      <c r="H383" s="132">
        <f t="shared" si="140"/>
        <v>2156830910</v>
      </c>
      <c r="I383" s="133">
        <f t="shared" si="140"/>
        <v>191973.47200000004</v>
      </c>
      <c r="J383" s="134">
        <f t="shared" si="140"/>
        <v>855687.9819999998</v>
      </c>
      <c r="K383" s="134">
        <f t="shared" si="140"/>
        <v>730082.338</v>
      </c>
      <c r="L383" s="134">
        <f t="shared" si="140"/>
        <v>205930</v>
      </c>
      <c r="M383" s="134">
        <f t="shared" si="140"/>
        <v>1983673.792</v>
      </c>
      <c r="N383" s="134">
        <f t="shared" si="140"/>
        <v>144025.633</v>
      </c>
      <c r="O383" s="134">
        <f t="shared" si="140"/>
        <v>480329.6050000001</v>
      </c>
      <c r="P383" s="134">
        <f t="shared" si="140"/>
        <v>319645.945</v>
      </c>
      <c r="Q383" s="134">
        <f t="shared" si="140"/>
        <v>406017</v>
      </c>
      <c r="R383" s="134">
        <f t="shared" si="140"/>
        <v>1350018.1829999997</v>
      </c>
      <c r="S383" s="82">
        <f t="shared" si="140"/>
        <v>187303</v>
      </c>
      <c r="T383" s="82">
        <f t="shared" si="140"/>
        <v>646165</v>
      </c>
      <c r="U383" s="82">
        <f t="shared" si="140"/>
        <v>795341</v>
      </c>
      <c r="V383" s="82">
        <f t="shared" si="140"/>
        <v>188087</v>
      </c>
      <c r="W383" s="82">
        <f t="shared" si="140"/>
        <v>1790641</v>
      </c>
      <c r="X383" s="88"/>
      <c r="Y383" s="68">
        <f>IF(ISERROR((H383-R383)/H383),0,(H383-R383)/H383)</f>
        <v>0.9993740732401688</v>
      </c>
    </row>
    <row r="384" spans="1:197" s="13" customFormat="1" ht="12.75">
      <c r="A384" s="37"/>
      <c r="B384" s="38"/>
      <c r="C384" s="39"/>
      <c r="D384" s="39"/>
      <c r="E384" s="39"/>
      <c r="F384" s="39"/>
      <c r="G384" s="85"/>
      <c r="H384" s="105"/>
      <c r="I384" s="84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Y384" s="69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</row>
    <row r="385" spans="1:25" ht="12.75">
      <c r="A385" s="44"/>
      <c r="B385" s="40"/>
      <c r="C385" s="41"/>
      <c r="D385" s="41"/>
      <c r="E385" s="41"/>
      <c r="F385" s="41"/>
      <c r="G385" s="82"/>
      <c r="H385" s="104"/>
      <c r="I385" s="83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8"/>
      <c r="Y385" s="68"/>
    </row>
    <row r="386" spans="1:25" ht="16.5">
      <c r="A386" s="28"/>
      <c r="B386" s="29" t="s">
        <v>467</v>
      </c>
      <c r="C386" s="30"/>
      <c r="D386" s="30"/>
      <c r="E386" s="30"/>
      <c r="F386" s="30"/>
      <c r="G386" s="82"/>
      <c r="H386" s="104"/>
      <c r="I386" s="83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8"/>
      <c r="Y386" s="68"/>
    </row>
    <row r="387" spans="1:25" ht="16.5">
      <c r="A387" s="28"/>
      <c r="B387" s="29"/>
      <c r="C387" s="30"/>
      <c r="D387" s="30"/>
      <c r="E387" s="30"/>
      <c r="F387" s="30"/>
      <c r="G387" s="82"/>
      <c r="H387" s="104"/>
      <c r="I387" s="83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8"/>
      <c r="Y387" s="68"/>
    </row>
    <row r="388" spans="1:25" ht="12.75">
      <c r="A388" s="32" t="s">
        <v>23</v>
      </c>
      <c r="B388" s="33" t="s">
        <v>468</v>
      </c>
      <c r="C388" s="34" t="s">
        <v>469</v>
      </c>
      <c r="D388" s="104">
        <f>'[30]CPT'!$I$13</f>
        <v>1048005243</v>
      </c>
      <c r="E388" s="104">
        <f>'[30]CPT'!$I$14</f>
        <v>2216602373</v>
      </c>
      <c r="F388" s="104">
        <f>H388-SUM(D388:E388,G388)</f>
        <v>1770907797</v>
      </c>
      <c r="G388" s="104">
        <f>'[18]CPT'!$G$45</f>
        <v>1402753000</v>
      </c>
      <c r="H388" s="104">
        <f>'[30]CPT'!$I$12</f>
        <v>6438268413</v>
      </c>
      <c r="I388" s="83">
        <v>1048184.281</v>
      </c>
      <c r="J388" s="82">
        <v>2059834.11</v>
      </c>
      <c r="K388" s="82">
        <f>M388-(I388+J388+L388)</f>
        <v>1969773.7990000006</v>
      </c>
      <c r="L388" s="82">
        <v>645525</v>
      </c>
      <c r="M388" s="82">
        <v>5723317.19</v>
      </c>
      <c r="N388" s="82">
        <f>'[16]CPT'!$M$13/1000</f>
        <v>922294.089</v>
      </c>
      <c r="O388" s="82">
        <f>'[16]CPT'!$M$14/1000</f>
        <v>1831808.356</v>
      </c>
      <c r="P388" s="82">
        <f>R388-SUM(N388:O388,Q388)</f>
        <v>1364889.6260000002</v>
      </c>
      <c r="Q388" s="82">
        <f>'[27]WC000'!$I$39/1000</f>
        <v>1617797</v>
      </c>
      <c r="R388" s="82">
        <f>'[16]CPT'!$M$12/1000</f>
        <v>5736789.071</v>
      </c>
      <c r="S388" s="82">
        <v>767085</v>
      </c>
      <c r="T388" s="82">
        <v>1575916</v>
      </c>
      <c r="U388" s="82">
        <f>W388-(S388+T388+V388)</f>
        <v>779690</v>
      </c>
      <c r="V388" s="82">
        <v>746350</v>
      </c>
      <c r="W388" s="82">
        <v>3869041</v>
      </c>
      <c r="X388" s="88"/>
      <c r="Y388" s="68">
        <f>IF(ISERROR((H388-R388)/H388),0,(H388-R388)/H388)</f>
        <v>0.99910895465939</v>
      </c>
    </row>
    <row r="389" spans="1:25" ht="12.75">
      <c r="A389" s="32"/>
      <c r="B389" s="33"/>
      <c r="C389" s="34"/>
      <c r="D389" s="104"/>
      <c r="E389" s="104"/>
      <c r="F389" s="104"/>
      <c r="G389" s="104"/>
      <c r="H389" s="104"/>
      <c r="I389" s="83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8"/>
      <c r="Y389" s="68"/>
    </row>
    <row r="390" spans="1:25" ht="16.5">
      <c r="A390" s="32"/>
      <c r="B390" s="35" t="s">
        <v>564</v>
      </c>
      <c r="C390" s="34"/>
      <c r="D390" s="104"/>
      <c r="E390" s="104"/>
      <c r="F390" s="104"/>
      <c r="G390" s="104"/>
      <c r="H390" s="104"/>
      <c r="I390" s="83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8"/>
      <c r="Y390" s="68"/>
    </row>
    <row r="391" spans="1:25" ht="12.75">
      <c r="A391" s="32" t="s">
        <v>25</v>
      </c>
      <c r="B391" s="33" t="s">
        <v>470</v>
      </c>
      <c r="C391" s="34" t="s">
        <v>471</v>
      </c>
      <c r="D391" s="104">
        <f>'[30]WC011'!$I$13</f>
        <v>5121962</v>
      </c>
      <c r="E391" s="104">
        <f>'[30]WC011'!$I$14</f>
        <v>19585484</v>
      </c>
      <c r="F391" s="104">
        <f aca="true" t="shared" si="141" ref="F391:F396">H391-SUM(D391:E391,G391)</f>
        <v>3302779</v>
      </c>
      <c r="G391" s="104">
        <f>'[18]WC011'!$G$45</f>
        <v>5249000</v>
      </c>
      <c r="H391" s="104">
        <f>'[30]WC011'!$I$12</f>
        <v>33259225</v>
      </c>
      <c r="I391" s="83">
        <v>0</v>
      </c>
      <c r="J391" s="82">
        <v>0</v>
      </c>
      <c r="K391" s="82">
        <f aca="true" t="shared" si="142" ref="K391:K396">M391-(I391+J391+L391)</f>
        <v>-4025</v>
      </c>
      <c r="L391" s="82">
        <v>4025</v>
      </c>
      <c r="M391" s="82">
        <v>0</v>
      </c>
      <c r="N391" s="82">
        <f>'[16]WC011'!$M$13/1000</f>
        <v>4709.386</v>
      </c>
      <c r="O391" s="82">
        <f>'[16]WC011'!$M$14/1000</f>
        <v>16242.686</v>
      </c>
      <c r="P391" s="82">
        <f aca="true" t="shared" si="143" ref="P391:P396">R391-SUM(N391:O391,Q391)</f>
        <v>22729.718999999997</v>
      </c>
      <c r="Q391" s="82">
        <f>'[27]WC011'!$I$39/1000</f>
        <v>6735</v>
      </c>
      <c r="R391" s="82">
        <f>'[16]WC011'!$M$12/1000</f>
        <v>50416.791</v>
      </c>
      <c r="S391" s="82">
        <v>7096</v>
      </c>
      <c r="T391" s="82">
        <v>10852</v>
      </c>
      <c r="U391" s="82">
        <f aca="true" t="shared" si="144" ref="U391:U396">W391-(S391+T391+V391)</f>
        <v>10381</v>
      </c>
      <c r="V391" s="82">
        <v>1635</v>
      </c>
      <c r="W391" s="82">
        <v>29964</v>
      </c>
      <c r="X391" s="88"/>
      <c r="Y391" s="68">
        <f aca="true" t="shared" si="145" ref="Y391:Y396">IF(ISERROR((H391-R391)/H391),0,(H391-R391)/H391)</f>
        <v>0.9984841261033592</v>
      </c>
    </row>
    <row r="392" spans="1:25" ht="12.75">
      <c r="A392" s="32" t="s">
        <v>25</v>
      </c>
      <c r="B392" s="33" t="s">
        <v>472</v>
      </c>
      <c r="C392" s="34" t="s">
        <v>473</v>
      </c>
      <c r="D392" s="104">
        <f>'[30]WC012'!$I$13</f>
        <v>7285692</v>
      </c>
      <c r="E392" s="104">
        <f>'[30]WC012'!$I$14</f>
        <v>14575598</v>
      </c>
      <c r="F392" s="104">
        <f t="shared" si="141"/>
        <v>3729182</v>
      </c>
      <c r="G392" s="104">
        <f>'[18]WC012'!$G$45</f>
        <v>4631000</v>
      </c>
      <c r="H392" s="104">
        <f>'[30]WC012'!$I$12</f>
        <v>30221472</v>
      </c>
      <c r="I392" s="83">
        <v>8815.468</v>
      </c>
      <c r="J392" s="82">
        <v>12162.95</v>
      </c>
      <c r="K392" s="82">
        <f t="shared" si="142"/>
        <v>6691.715</v>
      </c>
      <c r="L392" s="82">
        <v>1931</v>
      </c>
      <c r="M392" s="82">
        <v>29601.133</v>
      </c>
      <c r="N392" s="82">
        <f>'[16]WC012'!$M$13/1000</f>
        <v>2398.05</v>
      </c>
      <c r="O392" s="82">
        <f>'[16]WC012'!$M$14/1000</f>
        <v>12532.572</v>
      </c>
      <c r="P392" s="82">
        <f t="shared" si="143"/>
        <v>-9064.095</v>
      </c>
      <c r="Q392" s="82">
        <f>'[27]WC012'!$I$39/1000</f>
        <v>8975</v>
      </c>
      <c r="R392" s="82">
        <f>'[16]WC012'!$M$12/1000</f>
        <v>14841.527</v>
      </c>
      <c r="S392" s="82">
        <v>12817</v>
      </c>
      <c r="T392" s="82">
        <v>11575</v>
      </c>
      <c r="U392" s="82">
        <f t="shared" si="144"/>
        <v>7681</v>
      </c>
      <c r="V392" s="82">
        <v>2987</v>
      </c>
      <c r="W392" s="82">
        <v>35060</v>
      </c>
      <c r="X392" s="88"/>
      <c r="Y392" s="68">
        <f t="shared" si="145"/>
        <v>0.9995089078718602</v>
      </c>
    </row>
    <row r="393" spans="1:25" ht="12.75">
      <c r="A393" s="32" t="s">
        <v>25</v>
      </c>
      <c r="B393" s="33" t="s">
        <v>474</v>
      </c>
      <c r="C393" s="34" t="s">
        <v>475</v>
      </c>
      <c r="D393" s="104">
        <f>'[30]WC013'!$I$13</f>
        <v>5238321</v>
      </c>
      <c r="E393" s="104">
        <f>'[30]WC013'!$I$14</f>
        <v>19896952</v>
      </c>
      <c r="F393" s="104">
        <f t="shared" si="141"/>
        <v>4728808</v>
      </c>
      <c r="G393" s="104">
        <f>'[18]WC013'!$G$45</f>
        <v>1542000</v>
      </c>
      <c r="H393" s="104">
        <f>'[30]WC013'!$I$12</f>
        <v>31406081</v>
      </c>
      <c r="I393" s="83">
        <v>0</v>
      </c>
      <c r="J393" s="82">
        <v>0</v>
      </c>
      <c r="K393" s="82">
        <f t="shared" si="142"/>
        <v>-1485</v>
      </c>
      <c r="L393" s="82">
        <v>1485</v>
      </c>
      <c r="M393" s="82">
        <v>0</v>
      </c>
      <c r="N393" s="82">
        <f>'[16]WC013'!$M$13/1000</f>
        <v>4114.024</v>
      </c>
      <c r="O393" s="82">
        <f>'[16]WC013'!$M$14/1000</f>
        <v>15919.883</v>
      </c>
      <c r="P393" s="82">
        <f t="shared" si="143"/>
        <v>8016.468000000001</v>
      </c>
      <c r="Q393" s="82">
        <f>'[27]WC013'!$I$39/1000</f>
        <v>1485</v>
      </c>
      <c r="R393" s="82">
        <f>'[16]WC013'!$M$12/1000</f>
        <v>29535.375</v>
      </c>
      <c r="S393" s="82">
        <v>15307</v>
      </c>
      <c r="T393" s="82">
        <v>13885</v>
      </c>
      <c r="U393" s="82">
        <f t="shared" si="144"/>
        <v>28981</v>
      </c>
      <c r="V393" s="82">
        <v>735</v>
      </c>
      <c r="W393" s="82">
        <v>58908</v>
      </c>
      <c r="X393" s="88"/>
      <c r="Y393" s="68">
        <f t="shared" si="145"/>
        <v>0.9990595650886845</v>
      </c>
    </row>
    <row r="394" spans="1:25" ht="12.75">
      <c r="A394" s="32" t="s">
        <v>25</v>
      </c>
      <c r="B394" s="33" t="s">
        <v>476</v>
      </c>
      <c r="C394" s="34" t="s">
        <v>477</v>
      </c>
      <c r="D394" s="104">
        <f>'[30]WC014'!$I$13</f>
        <v>3186825</v>
      </c>
      <c r="E394" s="104">
        <f>'[30]WC014'!$I$14</f>
        <v>41027821</v>
      </c>
      <c r="F394" s="104">
        <f t="shared" si="141"/>
        <v>14188240</v>
      </c>
      <c r="G394" s="104">
        <f>'[18]WC014'!$G$45</f>
        <v>3150000</v>
      </c>
      <c r="H394" s="104">
        <f>'[30]WC014'!$I$12</f>
        <v>61552886</v>
      </c>
      <c r="I394" s="83">
        <v>110948.012</v>
      </c>
      <c r="J394" s="82">
        <v>68274.71</v>
      </c>
      <c r="K394" s="82">
        <f t="shared" si="142"/>
        <v>9935.929000000004</v>
      </c>
      <c r="L394" s="82">
        <v>2650</v>
      </c>
      <c r="M394" s="82">
        <v>191808.651</v>
      </c>
      <c r="N394" s="82">
        <f>'[16]WC014'!$M$13/1000</f>
        <v>1216.874</v>
      </c>
      <c r="O394" s="82">
        <f>'[16]WC014'!$M$14/1000</f>
        <v>46870.954</v>
      </c>
      <c r="P394" s="82">
        <f t="shared" si="143"/>
        <v>23993.388</v>
      </c>
      <c r="Q394" s="82">
        <f>'[27]WC014'!$I$39/1000</f>
        <v>2400</v>
      </c>
      <c r="R394" s="82">
        <f>'[16]WC014'!$M$12/1000</f>
        <v>74481.216</v>
      </c>
      <c r="S394" s="82">
        <v>93235</v>
      </c>
      <c r="T394" s="82">
        <v>63909</v>
      </c>
      <c r="U394" s="82">
        <f t="shared" si="144"/>
        <v>19429</v>
      </c>
      <c r="V394" s="82">
        <v>900</v>
      </c>
      <c r="W394" s="82">
        <v>177473</v>
      </c>
      <c r="X394" s="88"/>
      <c r="Y394" s="68">
        <f t="shared" si="145"/>
        <v>0.998789963869444</v>
      </c>
    </row>
    <row r="395" spans="1:25" ht="12.75">
      <c r="A395" s="32" t="s">
        <v>25</v>
      </c>
      <c r="B395" s="33" t="s">
        <v>478</v>
      </c>
      <c r="C395" s="34" t="s">
        <v>479</v>
      </c>
      <c r="D395" s="104">
        <f>'[30]WC015'!$I$13</f>
        <v>12703789</v>
      </c>
      <c r="E395" s="104">
        <f>'[30]WC015'!$I$14</f>
        <v>41088994</v>
      </c>
      <c r="F395" s="104">
        <f t="shared" si="141"/>
        <v>17312295</v>
      </c>
      <c r="G395" s="104">
        <f>'[18]WC015'!$G$45</f>
        <v>1567000</v>
      </c>
      <c r="H395" s="104">
        <f>'[30]WC015'!$I$12</f>
        <v>72672078</v>
      </c>
      <c r="I395" s="83">
        <v>-14343.69</v>
      </c>
      <c r="J395" s="82">
        <v>-38271.374</v>
      </c>
      <c r="K395" s="82">
        <f t="shared" si="142"/>
        <v>-6543.776999999995</v>
      </c>
      <c r="L395" s="82">
        <v>1485</v>
      </c>
      <c r="M395" s="82">
        <v>-57673.841</v>
      </c>
      <c r="N395" s="82">
        <f>'[16]WC015'!$M$13/1000</f>
        <v>11312.683</v>
      </c>
      <c r="O395" s="82">
        <f>'[16]WC015'!$M$14/1000</f>
        <v>26845.343</v>
      </c>
      <c r="P395" s="82">
        <f t="shared" si="143"/>
        <v>8471.837</v>
      </c>
      <c r="Q395" s="82">
        <f>'[27]WC015'!$I$39/1000</f>
        <v>3735</v>
      </c>
      <c r="R395" s="82">
        <f>'[16]WC015'!$M$12/1000</f>
        <v>50364.863</v>
      </c>
      <c r="S395" s="82">
        <v>3981</v>
      </c>
      <c r="T395" s="82">
        <v>10157</v>
      </c>
      <c r="U395" s="82">
        <f t="shared" si="144"/>
        <v>8730</v>
      </c>
      <c r="V395" s="82">
        <v>1435</v>
      </c>
      <c r="W395" s="82">
        <v>24303</v>
      </c>
      <c r="X395" s="88"/>
      <c r="Y395" s="68">
        <f t="shared" si="145"/>
        <v>0.9993069571644834</v>
      </c>
    </row>
    <row r="396" spans="1:25" ht="12.75">
      <c r="A396" s="32" t="s">
        <v>44</v>
      </c>
      <c r="B396" s="33" t="s">
        <v>480</v>
      </c>
      <c r="C396" s="34" t="s">
        <v>481</v>
      </c>
      <c r="D396" s="104">
        <f>'[30]DC1'!$I$13</f>
        <v>0</v>
      </c>
      <c r="E396" s="104">
        <f>'[30]DC1'!$I$14</f>
        <v>22749405</v>
      </c>
      <c r="F396" s="104">
        <f t="shared" si="141"/>
        <v>31490459</v>
      </c>
      <c r="G396" s="104">
        <f>'[18]DC1'!$G$45</f>
        <v>2103000</v>
      </c>
      <c r="H396" s="104">
        <f>'[30]DC1'!$I$12</f>
        <v>56342864</v>
      </c>
      <c r="I396" s="83">
        <v>1.859</v>
      </c>
      <c r="J396" s="82">
        <v>12643.471</v>
      </c>
      <c r="K396" s="82">
        <f t="shared" si="142"/>
        <v>47366.056</v>
      </c>
      <c r="L396" s="82">
        <v>1020</v>
      </c>
      <c r="M396" s="82">
        <v>61031.386</v>
      </c>
      <c r="N396" s="82">
        <f>'[16]DC1'!$M$13/1000</f>
        <v>-3.109</v>
      </c>
      <c r="O396" s="82">
        <f>'[16]DC1'!$M$14/1000</f>
        <v>18218.22</v>
      </c>
      <c r="P396" s="82">
        <f t="shared" si="143"/>
        <v>38940.710999999996</v>
      </c>
      <c r="Q396" s="82">
        <f>'[27]DC1'!$I$39/1000</f>
        <v>2576</v>
      </c>
      <c r="R396" s="82">
        <f>'[16]DC1'!$M$12/1000</f>
        <v>59731.822</v>
      </c>
      <c r="S396" s="82">
        <v>770</v>
      </c>
      <c r="T396" s="82">
        <v>12979</v>
      </c>
      <c r="U396" s="82">
        <f t="shared" si="144"/>
        <v>47875</v>
      </c>
      <c r="V396" s="82">
        <v>1606</v>
      </c>
      <c r="W396" s="82">
        <v>63230</v>
      </c>
      <c r="X396" s="88"/>
      <c r="Y396" s="68">
        <f t="shared" si="145"/>
        <v>0.998939851158436</v>
      </c>
    </row>
    <row r="397" spans="1:25" ht="12.75">
      <c r="A397" s="32"/>
      <c r="B397" s="36"/>
      <c r="C397" s="34"/>
      <c r="D397" s="104"/>
      <c r="E397" s="104"/>
      <c r="F397" s="34"/>
      <c r="G397" s="104"/>
      <c r="H397" s="104"/>
      <c r="I397" s="83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8"/>
      <c r="Y397" s="68"/>
    </row>
    <row r="398" spans="1:25" ht="16.5">
      <c r="A398" s="32"/>
      <c r="B398" s="35" t="s">
        <v>565</v>
      </c>
      <c r="C398" s="34"/>
      <c r="D398" s="104"/>
      <c r="E398" s="104"/>
      <c r="F398" s="34"/>
      <c r="G398" s="104"/>
      <c r="H398" s="104"/>
      <c r="I398" s="83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8"/>
      <c r="Y398" s="68"/>
    </row>
    <row r="399" spans="1:25" ht="12.75">
      <c r="A399" s="32" t="s">
        <v>25</v>
      </c>
      <c r="B399" s="33" t="s">
        <v>482</v>
      </c>
      <c r="C399" s="34" t="s">
        <v>483</v>
      </c>
      <c r="D399" s="104">
        <f>'[30]WC022'!$I$13</f>
        <v>214967</v>
      </c>
      <c r="E399" s="104">
        <f>'[30]WC022'!$I$14</f>
        <v>37800797</v>
      </c>
      <c r="F399" s="104">
        <f aca="true" t="shared" si="146" ref="F399:F404">H399-SUM(D399:E399,G399)</f>
        <v>1776649</v>
      </c>
      <c r="G399" s="104">
        <f>'[18]WC022'!$G$45</f>
        <v>11347000</v>
      </c>
      <c r="H399" s="104">
        <f>'[30]WC022'!$I$12</f>
        <v>51139413</v>
      </c>
      <c r="I399" s="83">
        <v>0</v>
      </c>
      <c r="J399" s="82">
        <v>0</v>
      </c>
      <c r="K399" s="82">
        <f aca="true" t="shared" si="147" ref="K399:K404">M399-(I399+J399+L399)</f>
        <v>-5299</v>
      </c>
      <c r="L399" s="82">
        <v>5299</v>
      </c>
      <c r="M399" s="82">
        <v>0</v>
      </c>
      <c r="N399" s="82">
        <f>'[16]WC022'!$M$13/1000</f>
        <v>-32.451</v>
      </c>
      <c r="O399" s="82">
        <f>'[16]WC022'!$M$14/1000</f>
        <v>30924.699</v>
      </c>
      <c r="P399" s="82">
        <f aca="true" t="shared" si="148" ref="P399:P404">R399-SUM(N399:O399,Q399)</f>
        <v>16737.417</v>
      </c>
      <c r="Q399" s="82">
        <f>'[27]WC022'!$I$39/1000</f>
        <v>1985</v>
      </c>
      <c r="R399" s="82">
        <f>'[16]WC022'!$M$12/1000</f>
        <v>49614.665</v>
      </c>
      <c r="S399" s="82">
        <v>21961</v>
      </c>
      <c r="T399" s="82">
        <v>29805</v>
      </c>
      <c r="U399" s="82">
        <f aca="true" t="shared" si="149" ref="U399:U404">W399-(S399+T399+V399)</f>
        <v>16199</v>
      </c>
      <c r="V399" s="82">
        <v>1985</v>
      </c>
      <c r="W399" s="82">
        <v>69950</v>
      </c>
      <c r="X399" s="88"/>
      <c r="Y399" s="68">
        <f aca="true" t="shared" si="150" ref="Y399:Y404">IF(ISERROR((H399-R399)/H399),0,(H399-R399)/H399)</f>
        <v>0.9990298155162634</v>
      </c>
    </row>
    <row r="400" spans="1:25" ht="12.75">
      <c r="A400" s="32" t="s">
        <v>25</v>
      </c>
      <c r="B400" s="33" t="s">
        <v>484</v>
      </c>
      <c r="C400" s="34" t="s">
        <v>485</v>
      </c>
      <c r="D400" s="104">
        <f>'[30]WC023'!$I$13</f>
        <v>41470924</v>
      </c>
      <c r="E400" s="104">
        <f>'[30]WC023'!$I$14</f>
        <v>168735538</v>
      </c>
      <c r="F400" s="104">
        <f t="shared" si="146"/>
        <v>8637558</v>
      </c>
      <c r="G400" s="104">
        <f>'[18]WC023'!$G$45</f>
        <v>6092000</v>
      </c>
      <c r="H400" s="104">
        <f>'[30]WC023'!$I$12</f>
        <v>224936020</v>
      </c>
      <c r="I400" s="83">
        <v>46024.682</v>
      </c>
      <c r="J400" s="82">
        <v>147743.287</v>
      </c>
      <c r="K400" s="82">
        <f t="shared" si="147"/>
        <v>36131.90399999998</v>
      </c>
      <c r="L400" s="82">
        <v>3885</v>
      </c>
      <c r="M400" s="82">
        <v>233784.873</v>
      </c>
      <c r="N400" s="82">
        <f>'[16]WC023'!$M$13/1000</f>
        <v>-189.613</v>
      </c>
      <c r="O400" s="82">
        <f>'[16]WC023'!$M$14/1000</f>
        <v>116498.911</v>
      </c>
      <c r="P400" s="82">
        <f t="shared" si="148"/>
        <v>11404.247000000003</v>
      </c>
      <c r="Q400" s="82">
        <f>'[27]WC023'!$I$39/1000</f>
        <v>1785</v>
      </c>
      <c r="R400" s="82">
        <f>'[16]WC023'!$M$12/1000</f>
        <v>129498.545</v>
      </c>
      <c r="S400" s="82">
        <v>125759</v>
      </c>
      <c r="T400" s="82">
        <v>145004</v>
      </c>
      <c r="U400" s="82">
        <f t="shared" si="149"/>
        <v>13241</v>
      </c>
      <c r="V400" s="82">
        <v>1535</v>
      </c>
      <c r="W400" s="82">
        <v>285539</v>
      </c>
      <c r="X400" s="88"/>
      <c r="Y400" s="68">
        <f t="shared" si="150"/>
        <v>0.9994242872039792</v>
      </c>
    </row>
    <row r="401" spans="1:25" ht="12.75">
      <c r="A401" s="32" t="s">
        <v>25</v>
      </c>
      <c r="B401" s="33" t="s">
        <v>486</v>
      </c>
      <c r="C401" s="34" t="s">
        <v>487</v>
      </c>
      <c r="D401" s="104">
        <f>'[30]WC024'!$I$13</f>
        <v>2714856</v>
      </c>
      <c r="E401" s="104">
        <f>'[30]WC024'!$I$14</f>
        <v>86973639</v>
      </c>
      <c r="F401" s="104">
        <f t="shared" si="146"/>
        <v>41872856</v>
      </c>
      <c r="G401" s="104">
        <f>'[18]WC024'!$G$45</f>
        <v>3150000</v>
      </c>
      <c r="H401" s="104">
        <f>'[30]WC024'!$I$12</f>
        <v>134711351</v>
      </c>
      <c r="I401" s="83">
        <v>199793.171</v>
      </c>
      <c r="J401" s="82">
        <v>119019.991</v>
      </c>
      <c r="K401" s="82">
        <f t="shared" si="147"/>
        <v>15253.146000000008</v>
      </c>
      <c r="L401" s="82">
        <v>1150</v>
      </c>
      <c r="M401" s="82">
        <v>335216.308</v>
      </c>
      <c r="N401" s="82">
        <f>'[16]WC024'!$M$13/1000</f>
        <v>315.568</v>
      </c>
      <c r="O401" s="82">
        <f>'[16]WC024'!$M$14/1000</f>
        <v>68320.8</v>
      </c>
      <c r="P401" s="82">
        <f t="shared" si="148"/>
        <v>22183.796000000002</v>
      </c>
      <c r="Q401" s="82">
        <f>'[27]WC024'!$I$39/1000</f>
        <v>4102</v>
      </c>
      <c r="R401" s="82">
        <f>'[16]WC024'!$M$12/1000</f>
        <v>94922.164</v>
      </c>
      <c r="S401" s="82">
        <v>116587</v>
      </c>
      <c r="T401" s="82">
        <v>80879</v>
      </c>
      <c r="U401" s="82">
        <f t="shared" si="149"/>
        <v>10440</v>
      </c>
      <c r="V401" s="82">
        <v>650</v>
      </c>
      <c r="W401" s="82">
        <v>208556</v>
      </c>
      <c r="X401" s="88"/>
      <c r="Y401" s="68">
        <f t="shared" si="150"/>
        <v>0.9992953662531378</v>
      </c>
    </row>
    <row r="402" spans="1:25" ht="12.75">
      <c r="A402" s="32" t="s">
        <v>25</v>
      </c>
      <c r="B402" s="33" t="s">
        <v>488</v>
      </c>
      <c r="C402" s="34" t="s">
        <v>489</v>
      </c>
      <c r="D402" s="104">
        <f>'[30]WC025'!$I$13</f>
        <v>19580618</v>
      </c>
      <c r="E402" s="104">
        <f>'[30]WC025'!$I$14</f>
        <v>71125689</v>
      </c>
      <c r="F402" s="104">
        <f t="shared" si="146"/>
        <v>3780983</v>
      </c>
      <c r="G402" s="104">
        <f>'[18]WC025'!$G$45</f>
        <v>10152000</v>
      </c>
      <c r="H402" s="104">
        <f>'[30]WC025'!$I$12</f>
        <v>104639290</v>
      </c>
      <c r="I402" s="83">
        <v>18954.265</v>
      </c>
      <c r="J402" s="82">
        <v>64051.12</v>
      </c>
      <c r="K402" s="82">
        <f t="shared" si="147"/>
        <v>25046.918999999994</v>
      </c>
      <c r="L402" s="82">
        <v>3885</v>
      </c>
      <c r="M402" s="82">
        <v>111937.304</v>
      </c>
      <c r="N402" s="82">
        <f>'[16]WC025'!$M$13/1000</f>
        <v>17861.847</v>
      </c>
      <c r="O402" s="82">
        <f>'[16]WC025'!$M$14/1000</f>
        <v>62329.693</v>
      </c>
      <c r="P402" s="82">
        <f t="shared" si="148"/>
        <v>22993.405</v>
      </c>
      <c r="Q402" s="82">
        <f>'[27]WC025'!$I$39/1000</f>
        <v>802</v>
      </c>
      <c r="R402" s="82">
        <f>'[16]WC025'!$M$12/1000</f>
        <v>103986.945</v>
      </c>
      <c r="S402" s="82">
        <v>18957</v>
      </c>
      <c r="T402" s="82">
        <v>55631</v>
      </c>
      <c r="U402" s="82">
        <f t="shared" si="149"/>
        <v>25427</v>
      </c>
      <c r="V402" s="82">
        <v>650</v>
      </c>
      <c r="W402" s="82">
        <v>100665</v>
      </c>
      <c r="X402" s="88"/>
      <c r="Y402" s="68">
        <f t="shared" si="150"/>
        <v>0.9990062342261689</v>
      </c>
    </row>
    <row r="403" spans="1:25" ht="12.75">
      <c r="A403" s="32" t="s">
        <v>25</v>
      </c>
      <c r="B403" s="33" t="s">
        <v>621</v>
      </c>
      <c r="C403" s="34" t="s">
        <v>490</v>
      </c>
      <c r="D403" s="104">
        <f>'[30]WC026'!$I$13</f>
        <v>55341</v>
      </c>
      <c r="E403" s="104">
        <f>'[30]WC026'!$I$14</f>
        <v>60197969</v>
      </c>
      <c r="F403" s="104">
        <f t="shared" si="146"/>
        <v>13376380</v>
      </c>
      <c r="G403" s="104">
        <f>'[18]WC026'!$G$45</f>
        <v>1542000</v>
      </c>
      <c r="H403" s="104">
        <f>'[30]WC026'!$I$12</f>
        <v>75171690</v>
      </c>
      <c r="I403" s="83">
        <v>28642.513</v>
      </c>
      <c r="J403" s="82">
        <v>47172.226</v>
      </c>
      <c r="K403" s="82">
        <f t="shared" si="147"/>
        <v>15046.865999999995</v>
      </c>
      <c r="L403" s="82">
        <v>1485</v>
      </c>
      <c r="M403" s="82">
        <v>92346.605</v>
      </c>
      <c r="N403" s="82">
        <f>'[16]WC026'!$M$13/1000</f>
        <v>-44.592</v>
      </c>
      <c r="O403" s="82">
        <f>'[16]WC026'!$M$14/1000</f>
        <v>45949.157</v>
      </c>
      <c r="P403" s="82">
        <f t="shared" si="148"/>
        <v>18352.907999999996</v>
      </c>
      <c r="Q403" s="82">
        <f>'[27]WC026'!$I$39/1000</f>
        <v>1395</v>
      </c>
      <c r="R403" s="82">
        <f>'[16]WC026'!$M$12/1000</f>
        <v>65652.473</v>
      </c>
      <c r="S403" s="82">
        <v>26049</v>
      </c>
      <c r="T403" s="82">
        <v>39415</v>
      </c>
      <c r="U403" s="82">
        <f t="shared" si="149"/>
        <v>12447</v>
      </c>
      <c r="V403" s="82">
        <v>735</v>
      </c>
      <c r="W403" s="82">
        <v>78646</v>
      </c>
      <c r="X403" s="88"/>
      <c r="Y403" s="68">
        <f t="shared" si="150"/>
        <v>0.9991266330050581</v>
      </c>
    </row>
    <row r="404" spans="1:25" ht="12.75">
      <c r="A404" s="32" t="s">
        <v>44</v>
      </c>
      <c r="B404" s="33" t="s">
        <v>491</v>
      </c>
      <c r="C404" s="34" t="s">
        <v>492</v>
      </c>
      <c r="D404" s="104">
        <f>'[30]DC2'!$I$13</f>
        <v>394388</v>
      </c>
      <c r="E404" s="104">
        <f>'[30]DC2'!$I$14</f>
        <v>0</v>
      </c>
      <c r="F404" s="104">
        <f t="shared" si="146"/>
        <v>70597220</v>
      </c>
      <c r="G404" s="104">
        <f>'[18]DC2'!$G$45</f>
        <v>1693000</v>
      </c>
      <c r="H404" s="104">
        <f>'[30]DC2'!$I$12</f>
        <v>72684608</v>
      </c>
      <c r="I404" s="83">
        <v>0</v>
      </c>
      <c r="J404" s="82">
        <v>29.626</v>
      </c>
      <c r="K404" s="82">
        <f t="shared" si="147"/>
        <v>169441.204</v>
      </c>
      <c r="L404" s="82">
        <v>1485</v>
      </c>
      <c r="M404" s="82">
        <v>170955.83</v>
      </c>
      <c r="N404" s="82">
        <f>'[16]DC2'!$M$13/1000</f>
        <v>0</v>
      </c>
      <c r="O404" s="82">
        <f>'[16]DC2'!$M$14/1000</f>
        <v>219.481</v>
      </c>
      <c r="P404" s="82">
        <f t="shared" si="148"/>
        <v>122235.285</v>
      </c>
      <c r="Q404" s="82">
        <f>'[27]DC2'!$I$39/1000</f>
        <v>1635</v>
      </c>
      <c r="R404" s="82">
        <f>'[16]DC2'!$M$12/1000</f>
        <v>124089.766</v>
      </c>
      <c r="S404" s="82">
        <v>927</v>
      </c>
      <c r="T404" s="82">
        <v>-127</v>
      </c>
      <c r="U404" s="82">
        <f t="shared" si="149"/>
        <v>79872</v>
      </c>
      <c r="V404" s="82">
        <v>1235</v>
      </c>
      <c r="W404" s="82">
        <v>81907</v>
      </c>
      <c r="X404" s="88"/>
      <c r="Y404" s="68">
        <f t="shared" si="150"/>
        <v>0.9982927641846813</v>
      </c>
    </row>
    <row r="405" spans="1:25" ht="12.75">
      <c r="A405" s="32"/>
      <c r="B405" s="33"/>
      <c r="C405" s="34"/>
      <c r="D405" s="104"/>
      <c r="E405" s="104"/>
      <c r="F405" s="104"/>
      <c r="G405" s="104"/>
      <c r="H405" s="104"/>
      <c r="I405" s="83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8"/>
      <c r="Y405" s="68"/>
    </row>
    <row r="406" spans="1:25" ht="16.5">
      <c r="A406" s="32"/>
      <c r="B406" s="35" t="s">
        <v>566</v>
      </c>
      <c r="C406" s="34"/>
      <c r="D406" s="104"/>
      <c r="E406" s="104"/>
      <c r="F406" s="104"/>
      <c r="G406" s="104"/>
      <c r="H406" s="104"/>
      <c r="I406" s="83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8"/>
      <c r="Y406" s="68"/>
    </row>
    <row r="407" spans="1:25" ht="12.75">
      <c r="A407" s="32" t="s">
        <v>25</v>
      </c>
      <c r="B407" s="33" t="s">
        <v>493</v>
      </c>
      <c r="C407" s="34" t="s">
        <v>494</v>
      </c>
      <c r="D407" s="104">
        <f>'[30]WC031'!$I$13</f>
        <v>5377564</v>
      </c>
      <c r="E407" s="104">
        <f>'[30]WC031'!$I$14</f>
        <v>29283123</v>
      </c>
      <c r="F407" s="104">
        <f>H407-SUM(D407:E407,G407)</f>
        <v>25458251</v>
      </c>
      <c r="G407" s="104">
        <f>'[18]WC031'!$G$45</f>
        <v>6338200</v>
      </c>
      <c r="H407" s="104">
        <f>'[30]WC031'!$I$12</f>
        <v>66457138</v>
      </c>
      <c r="I407" s="83">
        <v>22869.76</v>
      </c>
      <c r="J407" s="82">
        <v>27062.302</v>
      </c>
      <c r="K407" s="82">
        <f>M407-(I407+J407+L407)</f>
        <v>32811.50400000001</v>
      </c>
      <c r="L407" s="82">
        <v>4637</v>
      </c>
      <c r="M407" s="82">
        <v>87380.566</v>
      </c>
      <c r="N407" s="82">
        <f>'[16]WC031'!$M$13/1000</f>
        <v>5624.8</v>
      </c>
      <c r="O407" s="82">
        <f>'[16]WC031'!$M$14/1000</f>
        <v>24734.334</v>
      </c>
      <c r="P407" s="82">
        <f>R407-SUM(N407:O407,Q407)</f>
        <v>32127.438000000002</v>
      </c>
      <c r="Q407" s="82">
        <f>'[27]WC031'!$I$39/1000</f>
        <v>1235</v>
      </c>
      <c r="R407" s="82">
        <f>'[16]WC031'!$M$12/1000</f>
        <v>63721.572</v>
      </c>
      <c r="S407" s="82">
        <v>19920</v>
      </c>
      <c r="T407" s="82">
        <v>22936</v>
      </c>
      <c r="U407" s="82">
        <f>W407-(S407+T407+V407)</f>
        <v>20009</v>
      </c>
      <c r="V407" s="82">
        <v>1235</v>
      </c>
      <c r="W407" s="82">
        <v>64100</v>
      </c>
      <c r="X407" s="88"/>
      <c r="Y407" s="68">
        <f>IF(ISERROR((H407-R407)/H407),0,(H407-R407)/H407)</f>
        <v>0.9990411628619938</v>
      </c>
    </row>
    <row r="408" spans="1:25" ht="12.75">
      <c r="A408" s="32" t="s">
        <v>25</v>
      </c>
      <c r="B408" s="33" t="s">
        <v>495</v>
      </c>
      <c r="C408" s="34" t="s">
        <v>496</v>
      </c>
      <c r="D408" s="104">
        <f>'[30]WC032'!$I$13</f>
        <v>29254524</v>
      </c>
      <c r="E408" s="104">
        <f>'[30]WC032'!$I$14</f>
        <v>79909514</v>
      </c>
      <c r="F408" s="104">
        <f>H408-SUM(D408:E408,G408)</f>
        <v>22187111</v>
      </c>
      <c r="G408" s="104">
        <f>'[18]WC032'!$G$45</f>
        <v>5573500</v>
      </c>
      <c r="H408" s="104">
        <f>'[30]WC032'!$I$12</f>
        <v>136924649</v>
      </c>
      <c r="I408" s="83">
        <v>29441.476</v>
      </c>
      <c r="J408" s="82">
        <v>68944.001</v>
      </c>
      <c r="K408" s="82">
        <f>M408-(I408+J408+L408)</f>
        <v>23300.847999999998</v>
      </c>
      <c r="L408" s="82">
        <v>1150</v>
      </c>
      <c r="M408" s="82">
        <v>122836.325</v>
      </c>
      <c r="N408" s="82">
        <f>'[16]WC032'!$M$13/1000</f>
        <v>27965.081</v>
      </c>
      <c r="O408" s="82">
        <f>'[16]WC032'!$M$14/1000</f>
        <v>59602.758</v>
      </c>
      <c r="P408" s="82">
        <f>R408-SUM(N408:O408,Q408)</f>
        <v>11536.650999999998</v>
      </c>
      <c r="Q408" s="82">
        <f>'[27]WC032'!$I$39/1000</f>
        <v>900</v>
      </c>
      <c r="R408" s="82">
        <f>'[16]WC032'!$M$12/1000</f>
        <v>100004.49</v>
      </c>
      <c r="S408" s="82">
        <v>28008</v>
      </c>
      <c r="T408" s="82">
        <v>54837</v>
      </c>
      <c r="U408" s="82">
        <f>W408-(S408+T408+V408)</f>
        <v>17243</v>
      </c>
      <c r="V408" s="82">
        <v>400</v>
      </c>
      <c r="W408" s="82">
        <v>100488</v>
      </c>
      <c r="X408" s="88"/>
      <c r="Y408" s="68">
        <f>IF(ISERROR((H408-R408)/H408),0,(H408-R408)/H408)</f>
        <v>0.9992696385148301</v>
      </c>
    </row>
    <row r="409" spans="1:25" ht="12.75">
      <c r="A409" s="32" t="s">
        <v>25</v>
      </c>
      <c r="B409" s="33" t="s">
        <v>497</v>
      </c>
      <c r="C409" s="34" t="s">
        <v>498</v>
      </c>
      <c r="D409" s="104">
        <f>'[30]WC033'!$I$13</f>
        <v>1907939</v>
      </c>
      <c r="E409" s="104">
        <f>'[30]WC033'!$I$14</f>
        <v>17672026</v>
      </c>
      <c r="F409" s="104">
        <f>H409-SUM(D409:E409,G409)</f>
        <v>8030391</v>
      </c>
      <c r="G409" s="104">
        <f>'[18]WC033'!$G$45</f>
        <v>1000000</v>
      </c>
      <c r="H409" s="104">
        <f>'[30]WC033'!$I$12</f>
        <v>28610356</v>
      </c>
      <c r="I409" s="83">
        <v>31206.736</v>
      </c>
      <c r="J409" s="82">
        <v>16120.45</v>
      </c>
      <c r="K409" s="82">
        <f>M409-(I409+J409+L409)</f>
        <v>6633.567999999999</v>
      </c>
      <c r="L409" s="82">
        <v>1000</v>
      </c>
      <c r="M409" s="82">
        <v>54960.754</v>
      </c>
      <c r="N409" s="82">
        <f>'[16]WC033'!$M$13/1000</f>
        <v>0</v>
      </c>
      <c r="O409" s="82">
        <f>'[16]WC033'!$M$14/1000</f>
        <v>14751.063</v>
      </c>
      <c r="P409" s="82">
        <f>R409-SUM(N409:O409,Q409)</f>
        <v>8538.559</v>
      </c>
      <c r="Q409" s="82">
        <f>'[27]WC033'!$I$39/1000</f>
        <v>1235</v>
      </c>
      <c r="R409" s="82">
        <f>'[16]WC033'!$M$12/1000</f>
        <v>24524.622</v>
      </c>
      <c r="S409" s="82">
        <v>25198</v>
      </c>
      <c r="T409" s="82">
        <v>14725</v>
      </c>
      <c r="U409" s="82">
        <f>W409-(S409+T409+V409)</f>
        <v>6770</v>
      </c>
      <c r="V409" s="82">
        <v>735</v>
      </c>
      <c r="W409" s="82">
        <v>47428</v>
      </c>
      <c r="X409" s="88"/>
      <c r="Y409" s="68">
        <f>IF(ISERROR((H409-R409)/H409),0,(H409-R409)/H409)</f>
        <v>0.9991428061223705</v>
      </c>
    </row>
    <row r="410" spans="1:25" ht="12.75">
      <c r="A410" s="32" t="s">
        <v>25</v>
      </c>
      <c r="B410" s="33" t="s">
        <v>499</v>
      </c>
      <c r="C410" s="34" t="s">
        <v>500</v>
      </c>
      <c r="D410" s="104">
        <f>'[30]WC034'!$I$13</f>
        <v>245184</v>
      </c>
      <c r="E410" s="104">
        <f>'[30]WC034'!$I$14</f>
        <v>12481272</v>
      </c>
      <c r="F410" s="104">
        <f>H410-SUM(D410:E410,G410)</f>
        <v>1637715</v>
      </c>
      <c r="G410" s="104">
        <f>'[18]WC034'!$G$45</f>
        <v>4159000</v>
      </c>
      <c r="H410" s="104">
        <f>'[30]WC034'!$I$12</f>
        <v>18523171</v>
      </c>
      <c r="I410" s="83">
        <v>-225.903</v>
      </c>
      <c r="J410" s="82">
        <v>4034.316</v>
      </c>
      <c r="K410" s="82">
        <f>M410-(I410+J410+L410)</f>
        <v>-4186.216</v>
      </c>
      <c r="L410" s="82">
        <v>3635</v>
      </c>
      <c r="M410" s="82">
        <v>3257.197</v>
      </c>
      <c r="N410" s="82">
        <f>'[16]WC034'!$M$13/1000</f>
        <v>2304.891</v>
      </c>
      <c r="O410" s="82">
        <f>'[16]WC034'!$M$14/1000</f>
        <v>9351.451</v>
      </c>
      <c r="P410" s="82">
        <f>R410-SUM(N410:O410,Q410)</f>
        <v>771.8640000000014</v>
      </c>
      <c r="Q410" s="82">
        <f>'[27]WC034'!$I$39/1000</f>
        <v>1985</v>
      </c>
      <c r="R410" s="82">
        <f>'[16]WC034'!$M$12/1000</f>
        <v>14413.206</v>
      </c>
      <c r="S410" s="82">
        <v>0</v>
      </c>
      <c r="T410" s="82">
        <v>0</v>
      </c>
      <c r="U410" s="82">
        <f>W410-(S410+T410+V410)</f>
        <v>-1985</v>
      </c>
      <c r="V410" s="82">
        <v>1985</v>
      </c>
      <c r="W410" s="82">
        <v>0</v>
      </c>
      <c r="X410" s="88"/>
      <c r="Y410" s="68">
        <f>IF(ISERROR((H410-R410)/H410),0,(H410-R410)/H410)</f>
        <v>0.9992218823656057</v>
      </c>
    </row>
    <row r="411" spans="1:25" ht="12.75">
      <c r="A411" s="32" t="s">
        <v>44</v>
      </c>
      <c r="B411" s="33" t="s">
        <v>501</v>
      </c>
      <c r="C411" s="34" t="s">
        <v>502</v>
      </c>
      <c r="D411" s="104">
        <f>'[30]DC3'!$I$13</f>
        <v>0</v>
      </c>
      <c r="E411" s="104">
        <f>'[30]DC3'!$I$14</f>
        <v>740332</v>
      </c>
      <c r="F411" s="104">
        <f>H411-SUM(D411:E411,G411)</f>
        <v>22003664</v>
      </c>
      <c r="G411" s="104">
        <f>'[18]DC3'!$G$45</f>
        <v>1485000</v>
      </c>
      <c r="H411" s="104">
        <f>'[30]DC3'!$I$12</f>
        <v>24228996</v>
      </c>
      <c r="I411" s="83">
        <v>1.533</v>
      </c>
      <c r="J411" s="82">
        <v>641.817</v>
      </c>
      <c r="K411" s="82">
        <f>M411-(I411+J411+L411)</f>
        <v>24031.670000000002</v>
      </c>
      <c r="L411" s="82">
        <v>1485</v>
      </c>
      <c r="M411" s="82">
        <v>26160.02</v>
      </c>
      <c r="N411" s="82">
        <f>'[16]DC3'!$M$13/1000</f>
        <v>0</v>
      </c>
      <c r="O411" s="82">
        <f>'[16]DC3'!$M$14/1000</f>
        <v>919.703</v>
      </c>
      <c r="P411" s="82">
        <f>R411-SUM(N411:O411,Q411)</f>
        <v>26263.639</v>
      </c>
      <c r="Q411" s="82">
        <f>'[27]DC3'!$I$39/1000</f>
        <v>1235</v>
      </c>
      <c r="R411" s="82">
        <f>'[16]DC3'!$M$12/1000</f>
        <v>28418.342</v>
      </c>
      <c r="S411" s="82">
        <v>0</v>
      </c>
      <c r="T411" s="82">
        <v>1052</v>
      </c>
      <c r="U411" s="82">
        <f>W411-(S411+T411+V411)</f>
        <v>28669</v>
      </c>
      <c r="V411" s="82">
        <v>1235</v>
      </c>
      <c r="W411" s="82">
        <v>30956</v>
      </c>
      <c r="X411" s="88"/>
      <c r="Y411" s="68">
        <f>IF(ISERROR((H411-R411)/H411),0,(H411-R411)/H411)</f>
        <v>0.998827093702108</v>
      </c>
    </row>
    <row r="412" spans="1:25" ht="12.75">
      <c r="A412" s="32"/>
      <c r="B412" s="36"/>
      <c r="C412" s="34"/>
      <c r="D412" s="104"/>
      <c r="E412" s="104"/>
      <c r="F412" s="104"/>
      <c r="G412" s="104"/>
      <c r="H412" s="104"/>
      <c r="I412" s="83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8"/>
      <c r="Y412" s="68"/>
    </row>
    <row r="413" spans="1:25" ht="16.5">
      <c r="A413" s="32"/>
      <c r="B413" s="35" t="s">
        <v>567</v>
      </c>
      <c r="C413" s="34"/>
      <c r="D413" s="104"/>
      <c r="E413" s="104"/>
      <c r="F413" s="104"/>
      <c r="G413" s="104"/>
      <c r="H413" s="104"/>
      <c r="I413" s="83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8"/>
      <c r="Y413" s="68"/>
    </row>
    <row r="414" spans="1:25" ht="12.75">
      <c r="A414" s="32" t="s">
        <v>25</v>
      </c>
      <c r="B414" s="33" t="s">
        <v>503</v>
      </c>
      <c r="C414" s="34" t="s">
        <v>504</v>
      </c>
      <c r="D414" s="104">
        <f>'[30]WC041'!$I$13</f>
        <v>414428</v>
      </c>
      <c r="E414" s="104">
        <f>'[30]WC041'!$I$14</f>
        <v>10082294</v>
      </c>
      <c r="F414" s="104">
        <f aca="true" t="shared" si="151" ref="F414:F421">H414-SUM(D414:E414,G414)</f>
        <v>-2469520</v>
      </c>
      <c r="G414" s="104">
        <f>'[18]WC041'!$G$45</f>
        <v>6820000</v>
      </c>
      <c r="H414" s="104">
        <f>'[30]WC041'!$I$12</f>
        <v>14847202</v>
      </c>
      <c r="I414" s="83">
        <v>820.884</v>
      </c>
      <c r="J414" s="82">
        <v>7723.718</v>
      </c>
      <c r="K414" s="82">
        <f aca="true" t="shared" si="152" ref="K414:K421">M414-(I414+J414+L414)</f>
        <v>-1558.1969999999983</v>
      </c>
      <c r="L414" s="82">
        <v>2820</v>
      </c>
      <c r="M414" s="82">
        <v>9806.405</v>
      </c>
      <c r="N414" s="82">
        <f>'[16]WC041'!$M$13/1000</f>
        <v>2402.301</v>
      </c>
      <c r="O414" s="82">
        <f>'[16]WC041'!$M$14/1000</f>
        <v>6357.776</v>
      </c>
      <c r="P414" s="82">
        <f aca="true" t="shared" si="153" ref="P414:P421">R414-SUM(N414:O414,Q414)</f>
        <v>8860.378000000002</v>
      </c>
      <c r="Q414" s="82">
        <f>'[27]WC041'!$I$39/1000</f>
        <v>3085</v>
      </c>
      <c r="R414" s="82">
        <f>'[16]WC041'!$M$12/1000</f>
        <v>20705.455</v>
      </c>
      <c r="S414" s="82">
        <v>2402</v>
      </c>
      <c r="T414" s="82">
        <v>7155</v>
      </c>
      <c r="U414" s="82">
        <f aca="true" t="shared" si="154" ref="U414:U421">W414-(S414+T414+V414)</f>
        <v>3313</v>
      </c>
      <c r="V414" s="82">
        <v>985</v>
      </c>
      <c r="W414" s="82">
        <v>13855</v>
      </c>
      <c r="X414" s="88"/>
      <c r="Y414" s="68">
        <f aca="true" t="shared" si="155" ref="Y414:Y421">IF(ISERROR((H414-R414)/H414),0,(H414-R414)/H414)</f>
        <v>0.9986054305046836</v>
      </c>
    </row>
    <row r="415" spans="1:25" ht="12.75">
      <c r="A415" s="32" t="s">
        <v>25</v>
      </c>
      <c r="B415" s="33" t="s">
        <v>505</v>
      </c>
      <c r="C415" s="34" t="s">
        <v>506</v>
      </c>
      <c r="D415" s="104">
        <f>'[30]WC042'!$I$13</f>
        <v>2624591</v>
      </c>
      <c r="E415" s="104">
        <f>'[30]WC042'!$I$14</f>
        <v>26559418</v>
      </c>
      <c r="F415" s="104">
        <f t="shared" si="151"/>
        <v>12835132</v>
      </c>
      <c r="G415" s="104">
        <f>'[18]WC042'!$G$45</f>
        <v>5150000</v>
      </c>
      <c r="H415" s="104">
        <f>'[30]WC042'!$I$12</f>
        <v>47169141</v>
      </c>
      <c r="I415" s="83">
        <v>43820.146</v>
      </c>
      <c r="J415" s="82">
        <v>29376.099</v>
      </c>
      <c r="K415" s="82">
        <f t="shared" si="152"/>
        <v>27188.737999999998</v>
      </c>
      <c r="L415" s="82">
        <v>1150</v>
      </c>
      <c r="M415" s="82">
        <v>101534.983</v>
      </c>
      <c r="N415" s="82">
        <f>'[16]WC042'!$M$13/1000</f>
        <v>-40.851</v>
      </c>
      <c r="O415" s="82">
        <f>'[16]WC042'!$M$14/1000</f>
        <v>18760.226</v>
      </c>
      <c r="P415" s="82">
        <f t="shared" si="153"/>
        <v>18478.807999999997</v>
      </c>
      <c r="Q415" s="82">
        <f>'[27]WC042'!$I$39/1000</f>
        <v>900</v>
      </c>
      <c r="R415" s="82">
        <f>'[16]WC042'!$M$12/1000</f>
        <v>38098.183</v>
      </c>
      <c r="S415" s="82">
        <v>31526</v>
      </c>
      <c r="T415" s="82">
        <v>29506</v>
      </c>
      <c r="U415" s="82">
        <f t="shared" si="154"/>
        <v>27383</v>
      </c>
      <c r="V415" s="82">
        <v>900</v>
      </c>
      <c r="W415" s="82">
        <v>89315</v>
      </c>
      <c r="X415" s="88"/>
      <c r="Y415" s="68">
        <f t="shared" si="155"/>
        <v>0.999192307042437</v>
      </c>
    </row>
    <row r="416" spans="1:25" ht="12.75">
      <c r="A416" s="32" t="s">
        <v>25</v>
      </c>
      <c r="B416" s="33" t="s">
        <v>507</v>
      </c>
      <c r="C416" s="34" t="s">
        <v>508</v>
      </c>
      <c r="D416" s="104">
        <f>'[30]WC043'!$I$13</f>
        <v>701120</v>
      </c>
      <c r="E416" s="104">
        <f>'[30]WC043'!$I$14</f>
        <v>65806139</v>
      </c>
      <c r="F416" s="104">
        <f t="shared" si="151"/>
        <v>3783985</v>
      </c>
      <c r="G416" s="104">
        <f>'[18]WC043'!$G$45</f>
        <v>19390000</v>
      </c>
      <c r="H416" s="104">
        <f>'[30]WC043'!$I$12</f>
        <v>89681244</v>
      </c>
      <c r="I416" s="83">
        <v>57131.477</v>
      </c>
      <c r="J416" s="82">
        <v>125955.518</v>
      </c>
      <c r="K416" s="82">
        <f t="shared" si="152"/>
        <v>10350.114000000001</v>
      </c>
      <c r="L416" s="82">
        <v>1360</v>
      </c>
      <c r="M416" s="82">
        <v>194797.109</v>
      </c>
      <c r="N416" s="82">
        <f>'[16]WC043'!$M$13/1000</f>
        <v>609.097</v>
      </c>
      <c r="O416" s="82">
        <f>'[16]WC043'!$M$14/1000</f>
        <v>59728.631</v>
      </c>
      <c r="P416" s="82">
        <f t="shared" si="153"/>
        <v>18343.093999999997</v>
      </c>
      <c r="Q416" s="82">
        <f>'[27]WC043'!$I$39/1000</f>
        <v>900</v>
      </c>
      <c r="R416" s="82">
        <f>'[16]WC043'!$M$12/1000</f>
        <v>79580.822</v>
      </c>
      <c r="S416" s="82">
        <v>45864</v>
      </c>
      <c r="T416" s="82">
        <v>72328</v>
      </c>
      <c r="U416" s="82">
        <f t="shared" si="154"/>
        <v>420</v>
      </c>
      <c r="V416" s="82">
        <v>900</v>
      </c>
      <c r="W416" s="82">
        <v>119512</v>
      </c>
      <c r="X416" s="88"/>
      <c r="Y416" s="68">
        <f t="shared" si="155"/>
        <v>0.9991126258016672</v>
      </c>
    </row>
    <row r="417" spans="1:25" ht="12.75">
      <c r="A417" s="32" t="s">
        <v>25</v>
      </c>
      <c r="B417" s="33" t="s">
        <v>509</v>
      </c>
      <c r="C417" s="34" t="s">
        <v>510</v>
      </c>
      <c r="D417" s="104">
        <f>'[30]WC044'!$I$13</f>
        <v>858835</v>
      </c>
      <c r="E417" s="104">
        <f>'[30]WC044'!$I$14</f>
        <v>93186724</v>
      </c>
      <c r="F417" s="104">
        <f t="shared" si="151"/>
        <v>19972496</v>
      </c>
      <c r="G417" s="104">
        <f>'[18]WC044'!$G$45</f>
        <v>15491000</v>
      </c>
      <c r="H417" s="104">
        <f>'[30]WC044'!$I$12</f>
        <v>129509055</v>
      </c>
      <c r="I417" s="83">
        <v>137375.271</v>
      </c>
      <c r="J417" s="82">
        <v>167670.769</v>
      </c>
      <c r="K417" s="82">
        <f t="shared" si="152"/>
        <v>8055.916999999958</v>
      </c>
      <c r="L417" s="82">
        <v>1854</v>
      </c>
      <c r="M417" s="82">
        <v>314955.957</v>
      </c>
      <c r="N417" s="82">
        <f>'[16]WC044'!$M$13/1000</f>
        <v>463.136</v>
      </c>
      <c r="O417" s="82">
        <f>'[16]WC044'!$M$14/1000</f>
        <v>69459.936</v>
      </c>
      <c r="P417" s="82">
        <f t="shared" si="153"/>
        <v>109531.40999999999</v>
      </c>
      <c r="Q417" s="82">
        <f>'[27]WC044'!$I$39/1000</f>
        <v>1366</v>
      </c>
      <c r="R417" s="82">
        <f>'[16]WC044'!$M$12/1000</f>
        <v>180820.482</v>
      </c>
      <c r="S417" s="82">
        <v>128658</v>
      </c>
      <c r="T417" s="82">
        <v>152612</v>
      </c>
      <c r="U417" s="82">
        <f t="shared" si="154"/>
        <v>27055</v>
      </c>
      <c r="V417" s="82">
        <v>1250</v>
      </c>
      <c r="W417" s="82">
        <v>309575</v>
      </c>
      <c r="X417" s="88"/>
      <c r="Y417" s="68">
        <f t="shared" si="155"/>
        <v>0.9986038004678515</v>
      </c>
    </row>
    <row r="418" spans="1:25" ht="12.75">
      <c r="A418" s="32" t="s">
        <v>25</v>
      </c>
      <c r="B418" s="33" t="s">
        <v>511</v>
      </c>
      <c r="C418" s="34" t="s">
        <v>512</v>
      </c>
      <c r="D418" s="104">
        <f>'[30]WC045'!$I$13</f>
        <v>234201</v>
      </c>
      <c r="E418" s="104">
        <f>'[30]WC045'!$I$14</f>
        <v>32792668</v>
      </c>
      <c r="F418" s="104">
        <f t="shared" si="151"/>
        <v>1858479</v>
      </c>
      <c r="G418" s="104">
        <f>'[18]WC045'!$G$45</f>
        <v>9462000</v>
      </c>
      <c r="H418" s="104">
        <f>'[30]WC045'!$I$12</f>
        <v>44347348</v>
      </c>
      <c r="I418" s="83">
        <v>0</v>
      </c>
      <c r="J418" s="82">
        <v>36764.792</v>
      </c>
      <c r="K418" s="82">
        <f t="shared" si="152"/>
        <v>10010.146999999997</v>
      </c>
      <c r="L418" s="82">
        <v>5682</v>
      </c>
      <c r="M418" s="82">
        <v>52456.939</v>
      </c>
      <c r="N418" s="82">
        <f>'[16]WC045'!$M$13/1000</f>
        <v>7693.957</v>
      </c>
      <c r="O418" s="82">
        <f>'[16]WC045'!$M$14/1000</f>
        <v>21904.295</v>
      </c>
      <c r="P418" s="82">
        <f t="shared" si="153"/>
        <v>9371.521999999997</v>
      </c>
      <c r="Q418" s="82">
        <f>'[27]WC045'!$I$39/1000</f>
        <v>7024</v>
      </c>
      <c r="R418" s="82">
        <f>'[16]WC045'!$M$12/1000</f>
        <v>45993.774</v>
      </c>
      <c r="S418" s="82">
        <v>-18</v>
      </c>
      <c r="T418" s="82">
        <v>24272</v>
      </c>
      <c r="U418" s="82">
        <f t="shared" si="154"/>
        <v>13519</v>
      </c>
      <c r="V418" s="82">
        <v>3553</v>
      </c>
      <c r="W418" s="82">
        <v>41326</v>
      </c>
      <c r="X418" s="88"/>
      <c r="Y418" s="68">
        <f t="shared" si="155"/>
        <v>0.9989628743076137</v>
      </c>
    </row>
    <row r="419" spans="1:25" ht="12.75">
      <c r="A419" s="32" t="s">
        <v>25</v>
      </c>
      <c r="B419" s="33" t="s">
        <v>513</v>
      </c>
      <c r="C419" s="34" t="s">
        <v>514</v>
      </c>
      <c r="D419" s="104">
        <f>'[30]WC047'!$I$13</f>
        <v>66219</v>
      </c>
      <c r="E419" s="104">
        <f>'[30]WC047'!$I$14</f>
        <v>21246140</v>
      </c>
      <c r="F419" s="104">
        <f t="shared" si="151"/>
        <v>12277784</v>
      </c>
      <c r="G419" s="104">
        <f>'[18]WC047'!$G$45</f>
        <v>8962500</v>
      </c>
      <c r="H419" s="104">
        <f>'[30]WC047'!$I$12</f>
        <v>42552643</v>
      </c>
      <c r="I419" s="83">
        <v>5635.819</v>
      </c>
      <c r="J419" s="82">
        <v>6554.903</v>
      </c>
      <c r="K419" s="82">
        <f t="shared" si="152"/>
        <v>619.4249999999993</v>
      </c>
      <c r="L419" s="82">
        <v>3748</v>
      </c>
      <c r="M419" s="82">
        <v>16558.147</v>
      </c>
      <c r="N419" s="82">
        <f>'[16]WC047'!$M$13/1000</f>
        <v>-122.894</v>
      </c>
      <c r="O419" s="82">
        <f>'[16]WC047'!$M$14/1000</f>
        <v>17144.559</v>
      </c>
      <c r="P419" s="82">
        <f t="shared" si="153"/>
        <v>10491.433</v>
      </c>
      <c r="Q419" s="82">
        <f>'[27]WC047'!$I$39/1000</f>
        <v>2450</v>
      </c>
      <c r="R419" s="82">
        <f>'[16]WC047'!$M$12/1000</f>
        <v>29963.098</v>
      </c>
      <c r="S419" s="82">
        <v>16615</v>
      </c>
      <c r="T419" s="82">
        <v>19367</v>
      </c>
      <c r="U419" s="82">
        <f t="shared" si="154"/>
        <v>11567</v>
      </c>
      <c r="V419" s="82">
        <v>1728</v>
      </c>
      <c r="W419" s="82">
        <v>49277</v>
      </c>
      <c r="X419" s="88"/>
      <c r="Y419" s="68">
        <f t="shared" si="155"/>
        <v>0.9992958581209633</v>
      </c>
    </row>
    <row r="420" spans="1:25" ht="12.75">
      <c r="A420" s="32" t="s">
        <v>25</v>
      </c>
      <c r="B420" s="33" t="s">
        <v>515</v>
      </c>
      <c r="C420" s="34" t="s">
        <v>516</v>
      </c>
      <c r="D420" s="104">
        <f>'[30]WC048'!$I$13</f>
        <v>5831760</v>
      </c>
      <c r="E420" s="104">
        <f>'[30]WC048'!$I$14</f>
        <v>27286771</v>
      </c>
      <c r="F420" s="104">
        <f t="shared" si="151"/>
        <v>39949837</v>
      </c>
      <c r="G420" s="104">
        <f>'[18]WC048'!$G$45</f>
        <v>2761000</v>
      </c>
      <c r="H420" s="104">
        <f>'[30]WC048'!$I$12</f>
        <v>75829368</v>
      </c>
      <c r="I420" s="83">
        <v>107668.544</v>
      </c>
      <c r="J420" s="82">
        <v>67157.406</v>
      </c>
      <c r="K420" s="82">
        <f t="shared" si="152"/>
        <v>18426.690000000002</v>
      </c>
      <c r="L420" s="82">
        <v>1680</v>
      </c>
      <c r="M420" s="82">
        <v>194932.64</v>
      </c>
      <c r="N420" s="82">
        <f>'[16]WC048'!$M$13/1000</f>
        <v>1207.437</v>
      </c>
      <c r="O420" s="82">
        <f>'[16]WC048'!$M$14/1000</f>
        <v>22725.802</v>
      </c>
      <c r="P420" s="82">
        <f t="shared" si="153"/>
        <v>35540.710999999996</v>
      </c>
      <c r="Q420" s="82">
        <f>'[27]WC048'!$I$39/1000</f>
        <v>1646</v>
      </c>
      <c r="R420" s="82">
        <f>'[16]WC048'!$M$12/1000</f>
        <v>61119.95</v>
      </c>
      <c r="S420" s="82">
        <v>96447</v>
      </c>
      <c r="T420" s="82">
        <v>76392</v>
      </c>
      <c r="U420" s="82">
        <f t="shared" si="154"/>
        <v>14761</v>
      </c>
      <c r="V420" s="82">
        <v>1406</v>
      </c>
      <c r="W420" s="82">
        <v>189006</v>
      </c>
      <c r="X420" s="88"/>
      <c r="Y420" s="68">
        <f t="shared" si="155"/>
        <v>0.9991939804905139</v>
      </c>
    </row>
    <row r="421" spans="1:25" ht="12.75">
      <c r="A421" s="32" t="s">
        <v>44</v>
      </c>
      <c r="B421" s="33" t="s">
        <v>517</v>
      </c>
      <c r="C421" s="34" t="s">
        <v>518</v>
      </c>
      <c r="D421" s="104">
        <f>'[30]DC4'!$I$13</f>
        <v>117771</v>
      </c>
      <c r="E421" s="104">
        <f>'[30]DC4'!$I$14</f>
        <v>4854046</v>
      </c>
      <c r="F421" s="104">
        <f t="shared" si="151"/>
        <v>38802999</v>
      </c>
      <c r="G421" s="104">
        <f>'[18]DC4'!$G$45</f>
        <v>5250000</v>
      </c>
      <c r="H421" s="104">
        <f>'[30]DC4'!$I$12</f>
        <v>49024816</v>
      </c>
      <c r="I421" s="83">
        <v>1161.006</v>
      </c>
      <c r="J421" s="82">
        <v>1679.645</v>
      </c>
      <c r="K421" s="82">
        <f t="shared" si="152"/>
        <v>77868.537</v>
      </c>
      <c r="L421" s="82">
        <v>750</v>
      </c>
      <c r="M421" s="82">
        <v>81459.188</v>
      </c>
      <c r="N421" s="82">
        <f>'[16]DC4'!$M$13/1000</f>
        <v>46.028</v>
      </c>
      <c r="O421" s="82">
        <f>'[16]DC4'!$M$14/1000</f>
        <v>1521.341</v>
      </c>
      <c r="P421" s="82">
        <f t="shared" si="153"/>
        <v>90569.552</v>
      </c>
      <c r="Q421" s="82">
        <f>'[27]DC4'!$I$39/1000</f>
        <v>1835</v>
      </c>
      <c r="R421" s="82">
        <f>'[16]DC4'!$M$12/1000</f>
        <v>93971.921</v>
      </c>
      <c r="S421" s="82">
        <v>1066</v>
      </c>
      <c r="T421" s="82">
        <v>1465</v>
      </c>
      <c r="U421" s="82">
        <f t="shared" si="154"/>
        <v>40719</v>
      </c>
      <c r="V421" s="82">
        <v>1235</v>
      </c>
      <c r="W421" s="82">
        <v>44485</v>
      </c>
      <c r="X421" s="88"/>
      <c r="Y421" s="68">
        <f t="shared" si="155"/>
        <v>0.9980831764671999</v>
      </c>
    </row>
    <row r="422" spans="1:25" ht="12.75">
      <c r="A422" s="32"/>
      <c r="B422" s="36"/>
      <c r="C422" s="34"/>
      <c r="D422" s="104"/>
      <c r="E422" s="104"/>
      <c r="F422" s="104"/>
      <c r="G422" s="104"/>
      <c r="H422" s="104"/>
      <c r="I422" s="83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8"/>
      <c r="Y422" s="68"/>
    </row>
    <row r="423" spans="1:25" ht="16.5">
      <c r="A423" s="32"/>
      <c r="B423" s="35" t="s">
        <v>568</v>
      </c>
      <c r="C423" s="34"/>
      <c r="D423" s="104"/>
      <c r="E423" s="104"/>
      <c r="F423" s="104"/>
      <c r="G423" s="104"/>
      <c r="H423" s="104"/>
      <c r="I423" s="83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8"/>
      <c r="Y423" s="68"/>
    </row>
    <row r="424" spans="1:25" ht="12.75">
      <c r="A424" s="32" t="s">
        <v>25</v>
      </c>
      <c r="B424" s="33" t="s">
        <v>519</v>
      </c>
      <c r="C424" s="34" t="s">
        <v>520</v>
      </c>
      <c r="D424" s="104">
        <f>'[30]WC051'!$I$13</f>
        <v>1326076</v>
      </c>
      <c r="E424" s="104">
        <f>'[30]WC051'!$I$14</f>
        <v>1792491</v>
      </c>
      <c r="F424" s="104">
        <f>H424-SUM(D424:E424,G424)</f>
        <v>319196</v>
      </c>
      <c r="G424" s="104">
        <f>'[18]WC051'!$G$45</f>
        <v>1542000</v>
      </c>
      <c r="H424" s="104">
        <f>'[30]WC051'!$I$12</f>
        <v>4979763</v>
      </c>
      <c r="I424" s="83">
        <v>1946</v>
      </c>
      <c r="J424" s="82">
        <v>2943.233</v>
      </c>
      <c r="K424" s="82">
        <f>M424-(I424+J424+L424)</f>
        <v>4789</v>
      </c>
      <c r="L424" s="82">
        <v>750</v>
      </c>
      <c r="M424" s="82">
        <v>10428.233</v>
      </c>
      <c r="N424" s="82">
        <f>'[16]WC051'!$M$13/1000</f>
        <v>1005.282</v>
      </c>
      <c r="O424" s="82">
        <f>'[16]WC051'!$M$14/1000</f>
        <v>1435.301</v>
      </c>
      <c r="P424" s="82">
        <f>R424-SUM(N424:O424,Q424)</f>
        <v>1359.4819999999995</v>
      </c>
      <c r="Q424" s="82">
        <f>'[27]WC051'!$I$39/1000</f>
        <v>1235</v>
      </c>
      <c r="R424" s="82">
        <f>'[16]WC051'!$M$12/1000</f>
        <v>5035.065</v>
      </c>
      <c r="S424" s="82">
        <v>1005</v>
      </c>
      <c r="T424" s="82">
        <v>1441</v>
      </c>
      <c r="U424" s="82">
        <f>W424-(S424+T424+V424)</f>
        <v>278</v>
      </c>
      <c r="V424" s="82">
        <v>1235</v>
      </c>
      <c r="W424" s="82">
        <v>3959</v>
      </c>
      <c r="X424" s="88"/>
      <c r="Y424" s="68">
        <f>IF(ISERROR((H424-R424)/H424),0,(H424-R424)/H424)</f>
        <v>0.9989888946522153</v>
      </c>
    </row>
    <row r="425" spans="1:25" ht="12.75">
      <c r="A425" s="32" t="s">
        <v>25</v>
      </c>
      <c r="B425" s="33" t="s">
        <v>521</v>
      </c>
      <c r="C425" s="34" t="s">
        <v>522</v>
      </c>
      <c r="D425" s="104">
        <f>'[30]WC052'!$I$13</f>
        <v>111366</v>
      </c>
      <c r="E425" s="104">
        <f>'[30]WC052'!$I$14</f>
        <v>877667</v>
      </c>
      <c r="F425" s="104">
        <f>H425-SUM(D425:E425,G425)</f>
        <v>855713</v>
      </c>
      <c r="G425" s="104">
        <f>'[18]WC052'!$G$45</f>
        <v>1485000</v>
      </c>
      <c r="H425" s="104">
        <f>'[30]WC052'!$I$12</f>
        <v>3329746</v>
      </c>
      <c r="I425" s="83">
        <v>390.048</v>
      </c>
      <c r="J425" s="82">
        <v>3597.933</v>
      </c>
      <c r="K425" s="82">
        <f>M425-(I425+J425+L425)</f>
        <v>-241.4979999999996</v>
      </c>
      <c r="L425" s="82">
        <v>1485</v>
      </c>
      <c r="M425" s="82">
        <v>5231.483</v>
      </c>
      <c r="N425" s="82">
        <f>'[16]WC052'!$M$13/1000</f>
        <v>653.415</v>
      </c>
      <c r="O425" s="82">
        <f>'[16]WC052'!$M$14/1000</f>
        <v>1810.906</v>
      </c>
      <c r="P425" s="82">
        <f>R425-SUM(N425:O425,Q425)</f>
        <v>2232.3230000000003</v>
      </c>
      <c r="Q425" s="82">
        <f>'[27]WC052'!$I$39/1000</f>
        <v>1235</v>
      </c>
      <c r="R425" s="82">
        <f>'[16]WC052'!$M$12/1000</f>
        <v>5931.644</v>
      </c>
      <c r="S425" s="82">
        <v>974</v>
      </c>
      <c r="T425" s="82">
        <v>1632</v>
      </c>
      <c r="U425" s="82">
        <f>W425-(S425+T425+V425)</f>
        <v>2107</v>
      </c>
      <c r="V425" s="82">
        <v>735</v>
      </c>
      <c r="W425" s="82">
        <v>5448</v>
      </c>
      <c r="X425" s="88"/>
      <c r="Y425" s="68">
        <f>IF(ISERROR((H425-R425)/H425),0,(H425-R425)/H425)</f>
        <v>0.9982185896461773</v>
      </c>
    </row>
    <row r="426" spans="1:25" ht="12.75">
      <c r="A426" s="32" t="s">
        <v>25</v>
      </c>
      <c r="B426" s="33" t="s">
        <v>523</v>
      </c>
      <c r="C426" s="34" t="s">
        <v>524</v>
      </c>
      <c r="D426" s="104">
        <f>'[30]WC053'!$I$13</f>
        <v>52083</v>
      </c>
      <c r="E426" s="104">
        <f>'[30]WC053'!$I$14</f>
        <v>14379778</v>
      </c>
      <c r="F426" s="104">
        <f>H426-SUM(D426:E426,G426)</f>
        <v>29369602</v>
      </c>
      <c r="G426" s="104">
        <f>'[18]WC053'!$G$45</f>
        <v>34571000</v>
      </c>
      <c r="H426" s="104">
        <f>'[30]WC053'!$I$12</f>
        <v>78372463</v>
      </c>
      <c r="I426" s="83">
        <v>28806.414</v>
      </c>
      <c r="J426" s="82">
        <v>17976.227</v>
      </c>
      <c r="K426" s="82">
        <f>M426-(I426+J426+L426)</f>
        <v>-19495.902000000002</v>
      </c>
      <c r="L426" s="82">
        <v>29527</v>
      </c>
      <c r="M426" s="82">
        <v>56813.739</v>
      </c>
      <c r="N426" s="82">
        <f>'[16]WC053'!$M$13/1000</f>
        <v>28.602</v>
      </c>
      <c r="O426" s="82">
        <f>'[16]WC053'!$M$14/1000</f>
        <v>12746.177</v>
      </c>
      <c r="P426" s="82">
        <f>R426-SUM(N426:O426,Q426)</f>
        <v>-795.6390000000029</v>
      </c>
      <c r="Q426" s="82">
        <f>'[27]WC053'!$I$39/1000</f>
        <v>11235</v>
      </c>
      <c r="R426" s="82">
        <f>'[16]WC053'!$M$12/1000</f>
        <v>23214.14</v>
      </c>
      <c r="S426" s="82">
        <v>14987</v>
      </c>
      <c r="T426" s="82">
        <v>14415</v>
      </c>
      <c r="U426" s="82">
        <f>W426-(S426+T426+V426)</f>
        <v>6884</v>
      </c>
      <c r="V426" s="82">
        <v>1235</v>
      </c>
      <c r="W426" s="82">
        <v>37521</v>
      </c>
      <c r="X426" s="88"/>
      <c r="Y426" s="68">
        <f>IF(ISERROR((H426-R426)/H426),0,(H426-R426)/H426)</f>
        <v>0.9997037972380681</v>
      </c>
    </row>
    <row r="427" spans="1:25" ht="12.75">
      <c r="A427" s="32" t="s">
        <v>44</v>
      </c>
      <c r="B427" s="33" t="s">
        <v>525</v>
      </c>
      <c r="C427" s="34" t="s">
        <v>526</v>
      </c>
      <c r="D427" s="104">
        <f>'[30]DC5'!$I$13</f>
        <v>84218</v>
      </c>
      <c r="E427" s="104">
        <f>'[30]DC5'!$I$14</f>
        <v>761848</v>
      </c>
      <c r="F427" s="104">
        <f>H427-SUM(D427:E427,G427)</f>
        <v>5163227</v>
      </c>
      <c r="G427" s="104">
        <f>'[18]DC5'!$G$45</f>
        <v>1485000</v>
      </c>
      <c r="H427" s="104">
        <f>'[30]DC5'!$I$12</f>
        <v>7494293</v>
      </c>
      <c r="I427" s="83">
        <v>7426.959</v>
      </c>
      <c r="J427" s="82">
        <v>803.781</v>
      </c>
      <c r="K427" s="82">
        <f>M427-(I427+J427+L427)</f>
        <v>19916.262000000002</v>
      </c>
      <c r="L427" s="82">
        <v>750</v>
      </c>
      <c r="M427" s="82">
        <v>28897.002</v>
      </c>
      <c r="N427" s="82">
        <f>'[16]DC5'!$M$13/1000</f>
        <v>625.059</v>
      </c>
      <c r="O427" s="82">
        <f>'[16]DC5'!$M$14/1000</f>
        <v>567.028</v>
      </c>
      <c r="P427" s="82">
        <f>R427-SUM(N427:O427,Q427)</f>
        <v>18744.225000000002</v>
      </c>
      <c r="Q427" s="82">
        <f>'[27]DC5'!$I$39/1000</f>
        <v>1485</v>
      </c>
      <c r="R427" s="82">
        <f>'[16]DC5'!$M$12/1000</f>
        <v>21421.312</v>
      </c>
      <c r="S427" s="82">
        <v>647</v>
      </c>
      <c r="T427" s="82">
        <v>679</v>
      </c>
      <c r="U427" s="82">
        <f>W427-(S427+T427+V427)</f>
        <v>13301</v>
      </c>
      <c r="V427" s="82">
        <v>1485</v>
      </c>
      <c r="W427" s="82">
        <v>16112</v>
      </c>
      <c r="X427" s="88"/>
      <c r="Y427" s="68">
        <f>IF(ISERROR((H427-R427)/H427),0,(H427-R427)/H427)</f>
        <v>0.9971416500529136</v>
      </c>
    </row>
    <row r="428" spans="1:25" ht="12.75">
      <c r="A428" s="32"/>
      <c r="B428" s="33"/>
      <c r="C428" s="34"/>
      <c r="D428" s="34"/>
      <c r="E428" s="34"/>
      <c r="F428" s="34"/>
      <c r="G428" s="82"/>
      <c r="H428" s="34"/>
      <c r="I428" s="83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8"/>
      <c r="Y428" s="66"/>
    </row>
    <row r="429" spans="1:25" ht="15.75">
      <c r="A429" s="32">
        <f>COUNTIF(A388:A427,"A")+COUNTIF(A388:A427,"b")+COUNTIF(A388:A427,"c")</f>
        <v>30</v>
      </c>
      <c r="B429" s="29" t="s">
        <v>575</v>
      </c>
      <c r="C429" s="34"/>
      <c r="D429" s="132">
        <f aca="true" t="shared" si="156" ref="D429:W429">SUM(D424:D427,D414:D421,D407:D411,D399:D404,D391:D396,D388)</f>
        <v>1195180805</v>
      </c>
      <c r="E429" s="132">
        <f t="shared" si="156"/>
        <v>3240072510</v>
      </c>
      <c r="F429" s="132">
        <f t="shared" si="156"/>
        <v>2227737268</v>
      </c>
      <c r="G429" s="132">
        <f t="shared" si="156"/>
        <v>1585896200</v>
      </c>
      <c r="H429" s="132">
        <f t="shared" si="156"/>
        <v>8248886783</v>
      </c>
      <c r="I429" s="133">
        <f t="shared" si="156"/>
        <v>1922496.7310000001</v>
      </c>
      <c r="J429" s="134">
        <f t="shared" si="156"/>
        <v>3077667.0270000002</v>
      </c>
      <c r="K429" s="134">
        <f t="shared" si="156"/>
        <v>2515855.3680000007</v>
      </c>
      <c r="L429" s="134">
        <f t="shared" si="156"/>
        <v>738773</v>
      </c>
      <c r="M429" s="134">
        <f t="shared" si="156"/>
        <v>8254792.126</v>
      </c>
      <c r="N429" s="134">
        <f t="shared" si="156"/>
        <v>1014418.0970000001</v>
      </c>
      <c r="O429" s="134">
        <f t="shared" si="156"/>
        <v>2636202.042</v>
      </c>
      <c r="P429" s="134">
        <f t="shared" si="156"/>
        <v>2073850.1620000005</v>
      </c>
      <c r="Q429" s="134">
        <f t="shared" si="156"/>
        <v>1696393</v>
      </c>
      <c r="R429" s="134">
        <f t="shared" si="156"/>
        <v>7420863.301000001</v>
      </c>
      <c r="S429" s="82">
        <f t="shared" si="156"/>
        <v>1623830</v>
      </c>
      <c r="T429" s="82">
        <f t="shared" si="156"/>
        <v>2544694</v>
      </c>
      <c r="U429" s="82">
        <f t="shared" si="156"/>
        <v>1292406</v>
      </c>
      <c r="V429" s="82">
        <f t="shared" si="156"/>
        <v>784675</v>
      </c>
      <c r="W429" s="82">
        <f t="shared" si="156"/>
        <v>6245605</v>
      </c>
      <c r="X429" s="88"/>
      <c r="Y429" s="68">
        <f>IF(ISERROR((H429-R429)/H429),0,(H429-R429)/H429)</f>
        <v>0.9991003800274852</v>
      </c>
    </row>
    <row r="430" spans="1:197" s="13" customFormat="1" ht="12.75">
      <c r="A430" s="37"/>
      <c r="B430" s="55"/>
      <c r="C430" s="39"/>
      <c r="D430" s="39"/>
      <c r="E430" s="39"/>
      <c r="F430" s="39"/>
      <c r="G430" s="85"/>
      <c r="H430" s="39"/>
      <c r="I430" s="84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Y430" s="67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</row>
    <row r="431" spans="1:25" ht="12.75">
      <c r="A431" s="45"/>
      <c r="G431" s="94"/>
      <c r="I431" s="94">
        <f>I433-I432</f>
        <v>0</v>
      </c>
      <c r="J431" s="94">
        <f>J433-J432</f>
        <v>0</v>
      </c>
      <c r="K431" s="94"/>
      <c r="L431" s="94">
        <f>L433-L432</f>
        <v>1485</v>
      </c>
      <c r="M431" s="94">
        <f>M433-M432</f>
        <v>0</v>
      </c>
      <c r="N431" s="109">
        <f>N432-N433</f>
        <v>0</v>
      </c>
      <c r="O431" s="109">
        <f>O432-O433</f>
        <v>0</v>
      </c>
      <c r="P431" s="109">
        <f>P432-P433</f>
        <v>0</v>
      </c>
      <c r="Q431" s="94">
        <f>Q432-Q433</f>
        <v>0</v>
      </c>
      <c r="R431" s="94">
        <f>R432-R433</f>
        <v>0</v>
      </c>
      <c r="S431" s="94">
        <f>S433-S432</f>
        <v>0</v>
      </c>
      <c r="T431" s="94">
        <f>T433-T432</f>
        <v>0</v>
      </c>
      <c r="U431" s="94"/>
      <c r="V431" s="94">
        <f>V433-V432</f>
        <v>0</v>
      </c>
      <c r="W431" s="94">
        <f>W433-W432</f>
        <v>0</v>
      </c>
      <c r="Y431" s="101"/>
    </row>
    <row r="432" spans="4:25" ht="12.75">
      <c r="D432" s="142">
        <f>('[30]Summary'!$I$13)</f>
        <v>5944307078</v>
      </c>
      <c r="E432" s="142">
        <f>'[30]Summary'!$I$14</f>
        <v>18289854029</v>
      </c>
      <c r="F432" s="144">
        <f>H432-SUM(D432:E432,G432)</f>
        <v>7905033688</v>
      </c>
      <c r="G432" s="143">
        <f>'[31]Summary'!$G$45</f>
        <v>9363137646</v>
      </c>
      <c r="H432" s="142">
        <f>'[30]Summary'!$I$12</f>
        <v>41502332441</v>
      </c>
      <c r="I432" s="141">
        <v>8790400.65</v>
      </c>
      <c r="J432" s="141">
        <v>18194002.796</v>
      </c>
      <c r="K432" s="141">
        <f>M432-(I432+J432+L432)</f>
        <v>12913743.298999995</v>
      </c>
      <c r="L432" s="141">
        <v>4181821</v>
      </c>
      <c r="M432" s="141">
        <v>44079967.745</v>
      </c>
      <c r="N432" s="141">
        <f>'[30]Summary'!$M$13/1000</f>
        <v>5967420.939</v>
      </c>
      <c r="O432" s="141">
        <f>'[30]Summary'!$M$14/1000</f>
        <v>14713447.722</v>
      </c>
      <c r="P432" s="141">
        <f>R432-SUM(N432:O432,Q432)</f>
        <v>8004213.153999999</v>
      </c>
      <c r="Q432" s="141">
        <f>'[28]Summary'!$I$39/1000</f>
        <v>10381992</v>
      </c>
      <c r="R432" s="141">
        <f>'[30]Summary'!$M$12/1000</f>
        <v>39067073.815</v>
      </c>
      <c r="S432" s="95">
        <v>7313769</v>
      </c>
      <c r="T432" s="95">
        <v>14512289</v>
      </c>
      <c r="U432" s="95"/>
      <c r="V432" s="95">
        <v>4686882</v>
      </c>
      <c r="W432" s="95">
        <v>34719501</v>
      </c>
      <c r="X432" s="92"/>
      <c r="Y432" s="102"/>
    </row>
    <row r="433" spans="2:25" ht="16.5">
      <c r="B433" s="56" t="s">
        <v>592</v>
      </c>
      <c r="C433" s="61"/>
      <c r="D433" s="135">
        <f>SUM(D434:D442)</f>
        <v>5944307078</v>
      </c>
      <c r="E433" s="135">
        <f aca="true" t="shared" si="157" ref="E433:W433">SUM(E434:E442)</f>
        <v>18289854029</v>
      </c>
      <c r="F433" s="135">
        <f t="shared" si="157"/>
        <v>7905033688</v>
      </c>
      <c r="G433" s="135">
        <f>SUM(G434:G442)</f>
        <v>9363137646</v>
      </c>
      <c r="H433" s="135">
        <f t="shared" si="157"/>
        <v>41502332441</v>
      </c>
      <c r="I433" s="136">
        <f t="shared" si="157"/>
        <v>8790400.65</v>
      </c>
      <c r="J433" s="137">
        <f t="shared" si="157"/>
        <v>18194002.796</v>
      </c>
      <c r="K433" s="137">
        <f t="shared" si="157"/>
        <v>12966564.510000004</v>
      </c>
      <c r="L433" s="137">
        <f t="shared" si="157"/>
        <v>4183306</v>
      </c>
      <c r="M433" s="137">
        <f t="shared" si="157"/>
        <v>44079967.745000005</v>
      </c>
      <c r="N433" s="137">
        <f>SUM(N434:N442)</f>
        <v>5967420.939000002</v>
      </c>
      <c r="O433" s="137">
        <f t="shared" si="157"/>
        <v>14713447.722000003</v>
      </c>
      <c r="P433" s="137">
        <f t="shared" si="157"/>
        <v>8004213.154000001</v>
      </c>
      <c r="Q433" s="137">
        <f t="shared" si="157"/>
        <v>10381992</v>
      </c>
      <c r="R433" s="137">
        <f t="shared" si="157"/>
        <v>39067073.815</v>
      </c>
      <c r="S433" s="89">
        <f t="shared" si="157"/>
        <v>7313769</v>
      </c>
      <c r="T433" s="89">
        <f t="shared" si="157"/>
        <v>14512289</v>
      </c>
      <c r="U433" s="89">
        <f t="shared" si="157"/>
        <v>8232488.086</v>
      </c>
      <c r="V433" s="89">
        <f t="shared" si="157"/>
        <v>4686882</v>
      </c>
      <c r="W433" s="89">
        <f t="shared" si="157"/>
        <v>34719501</v>
      </c>
      <c r="X433" s="90"/>
      <c r="Y433" s="91">
        <f aca="true" t="shared" si="158" ref="Y433:Y442">IF(ISERROR((H433-R433)/H433),0,(H433-R433)/H433)</f>
        <v>0.9990586776328646</v>
      </c>
    </row>
    <row r="434" spans="2:25" ht="12.75">
      <c r="B434" s="33" t="str">
        <f>B7</f>
        <v>Eastern Cape</v>
      </c>
      <c r="C434" s="62" t="s">
        <v>583</v>
      </c>
      <c r="D434" s="104">
        <f>SUM(D9:D65)</f>
        <v>63261374</v>
      </c>
      <c r="E434" s="104">
        <f>SUM(E9:E65)</f>
        <v>1976015972</v>
      </c>
      <c r="F434" s="104">
        <f>SUM(F9:F65)</f>
        <v>273690681</v>
      </c>
      <c r="G434" s="104">
        <f>SUM(G9:G65)</f>
        <v>1189798101</v>
      </c>
      <c r="H434" s="104">
        <f>SUM(H9:H65)</f>
        <v>3502766128</v>
      </c>
      <c r="I434" s="83">
        <v>1303936.824</v>
      </c>
      <c r="J434" s="82">
        <v>1062038.891</v>
      </c>
      <c r="K434" s="82">
        <f>K67</f>
        <v>693215.2959999997</v>
      </c>
      <c r="L434" s="82">
        <f>L67</f>
        <v>380613</v>
      </c>
      <c r="M434" s="82">
        <v>3439804.011</v>
      </c>
      <c r="N434" s="82">
        <f>SUM(N9:N65)</f>
        <v>27934.509999999995</v>
      </c>
      <c r="O434" s="82">
        <f>SUM(O9:O65)</f>
        <v>924958.4020000005</v>
      </c>
      <c r="P434" s="82">
        <f>SUM(P9:P65)</f>
        <v>227035.78899999993</v>
      </c>
      <c r="Q434" s="82">
        <f>SUM(Q9:Q65)</f>
        <v>1244471</v>
      </c>
      <c r="R434" s="82">
        <f>SUM(R9:R65)</f>
        <v>2424399.701000001</v>
      </c>
      <c r="S434" s="82">
        <v>1316133</v>
      </c>
      <c r="T434" s="82">
        <v>1004351</v>
      </c>
      <c r="U434" s="82">
        <f>U67</f>
        <v>734428</v>
      </c>
      <c r="V434" s="82">
        <f>V67</f>
        <v>519128</v>
      </c>
      <c r="W434" s="82">
        <v>3559465</v>
      </c>
      <c r="X434" s="88"/>
      <c r="Y434" s="68">
        <f t="shared" si="158"/>
        <v>0.9993078613837161</v>
      </c>
    </row>
    <row r="435" spans="2:25" ht="12.75">
      <c r="B435" s="33" t="str">
        <f>B70</f>
        <v>Free State</v>
      </c>
      <c r="C435" s="62" t="s">
        <v>584</v>
      </c>
      <c r="D435" s="104">
        <f>SUM(D73:D105)</f>
        <v>312362298</v>
      </c>
      <c r="E435" s="104">
        <f>SUM(E73:E105)</f>
        <v>746890550</v>
      </c>
      <c r="F435" s="104">
        <f>SUM(F73:F105)</f>
        <v>340578246</v>
      </c>
      <c r="G435" s="104">
        <f>SUM(G73:G105)</f>
        <v>356154000</v>
      </c>
      <c r="H435" s="104">
        <f>SUM(H73:H105)</f>
        <v>1755985094</v>
      </c>
      <c r="I435" s="83">
        <v>262635.099</v>
      </c>
      <c r="J435" s="82">
        <v>739100.885</v>
      </c>
      <c r="K435" s="82">
        <f>K107</f>
        <v>651456.255</v>
      </c>
      <c r="L435" s="82">
        <f>L107</f>
        <v>256403</v>
      </c>
      <c r="M435" s="82">
        <v>1909595.239</v>
      </c>
      <c r="N435" s="82">
        <f>SUM(N73:N105)</f>
        <v>194124.235</v>
      </c>
      <c r="O435" s="82">
        <f>SUM(O73:O105)</f>
        <v>672285.1039999999</v>
      </c>
      <c r="P435" s="82">
        <f>SUM(P73:P105)</f>
        <v>166560.7999999999</v>
      </c>
      <c r="Q435" s="82">
        <f>SUM(Q73:Q105)</f>
        <v>513515</v>
      </c>
      <c r="R435" s="82">
        <f>SUM(R73:R105)</f>
        <v>1546485.139</v>
      </c>
      <c r="S435" s="82">
        <v>187853</v>
      </c>
      <c r="T435" s="82">
        <v>652418</v>
      </c>
      <c r="U435" s="82">
        <f>U107</f>
        <v>528866</v>
      </c>
      <c r="V435" s="82">
        <f>V107</f>
        <v>235638</v>
      </c>
      <c r="W435" s="82">
        <v>1604775</v>
      </c>
      <c r="X435" s="88"/>
      <c r="Y435" s="68">
        <f t="shared" si="158"/>
        <v>0.9991193062262976</v>
      </c>
    </row>
    <row r="436" spans="2:25" ht="12.75">
      <c r="B436" s="33" t="str">
        <f>B110</f>
        <v>Gauteng</v>
      </c>
      <c r="C436" s="62" t="s">
        <v>585</v>
      </c>
      <c r="D436" s="104">
        <f>SUM(D112:D132)</f>
        <v>2337294469</v>
      </c>
      <c r="E436" s="104">
        <f>SUM(E112:E132)</f>
        <v>7027984229</v>
      </c>
      <c r="F436" s="104">
        <f>SUM(F112:F132)</f>
        <v>1127869768</v>
      </c>
      <c r="G436" s="104">
        <f>SUM(G112:G132)</f>
        <v>2140763344</v>
      </c>
      <c r="H436" s="104">
        <f>SUM(H112:H132)</f>
        <v>12633911810</v>
      </c>
      <c r="I436" s="83">
        <v>2931727.175</v>
      </c>
      <c r="J436" s="82">
        <v>8414248.314</v>
      </c>
      <c r="K436" s="82">
        <f>K134</f>
        <v>3430620.229000001</v>
      </c>
      <c r="L436" s="82">
        <f>L134</f>
        <v>938774</v>
      </c>
      <c r="M436" s="82">
        <v>15661063.507</v>
      </c>
      <c r="N436" s="82">
        <f>SUM(N112:N132)</f>
        <v>2634063.0850000004</v>
      </c>
      <c r="O436" s="82">
        <f>SUM(O112:O132)</f>
        <v>6177949.739</v>
      </c>
      <c r="P436" s="82">
        <f>SUM(P112:P132)</f>
        <v>2093905.5060000003</v>
      </c>
      <c r="Q436" s="82">
        <f>SUM(Q112:Q132)</f>
        <v>2221144</v>
      </c>
      <c r="R436" s="82">
        <f>SUM(R112:R132)</f>
        <v>13127062.33</v>
      </c>
      <c r="S436" s="82">
        <v>2203868</v>
      </c>
      <c r="T436" s="82">
        <v>6053259</v>
      </c>
      <c r="U436" s="82">
        <f>U134</f>
        <v>3001216</v>
      </c>
      <c r="V436" s="82">
        <f>V134</f>
        <v>1086677</v>
      </c>
      <c r="W436" s="82">
        <v>12345020</v>
      </c>
      <c r="X436" s="88"/>
      <c r="Y436" s="68">
        <f t="shared" si="158"/>
        <v>0.998960966126136</v>
      </c>
    </row>
    <row r="437" spans="2:25" ht="12.75">
      <c r="B437" s="33" t="str">
        <f>B137</f>
        <v>KwaZulu-Natal</v>
      </c>
      <c r="C437" s="62" t="s">
        <v>586</v>
      </c>
      <c r="D437" s="104">
        <f>SUM(D139:D219)</f>
        <v>1537109371</v>
      </c>
      <c r="E437" s="104">
        <f>SUM(E139:E219)</f>
        <v>3001854217</v>
      </c>
      <c r="F437" s="104">
        <f>SUM(F139:F219)</f>
        <v>1577898982</v>
      </c>
      <c r="G437" s="104">
        <f>SUM(G139:G219)</f>
        <v>1706390000</v>
      </c>
      <c r="H437" s="104">
        <f>SUM(H139:H219)</f>
        <v>7823252570</v>
      </c>
      <c r="I437" s="83">
        <v>1628219.135</v>
      </c>
      <c r="J437" s="82">
        <v>3125771.296</v>
      </c>
      <c r="K437" s="82">
        <f>K221</f>
        <v>2378874.0479999995</v>
      </c>
      <c r="L437" s="82">
        <f>L221</f>
        <v>985049</v>
      </c>
      <c r="M437" s="82">
        <v>8117913.479</v>
      </c>
      <c r="N437" s="82">
        <f>SUM(N139:N219)</f>
        <v>1521518.094000001</v>
      </c>
      <c r="O437" s="82">
        <f>SUM(O139:O219)</f>
        <v>2424932.368</v>
      </c>
      <c r="P437" s="82">
        <f>SUM(P139:P219)</f>
        <v>1484897.647999999</v>
      </c>
      <c r="Q437" s="82">
        <f>SUM(Q139:Q219)</f>
        <v>1927825</v>
      </c>
      <c r="R437" s="82">
        <f>SUM(R139:R219)</f>
        <v>7359173.109999999</v>
      </c>
      <c r="S437" s="82">
        <v>1343150</v>
      </c>
      <c r="T437" s="82">
        <v>2666330</v>
      </c>
      <c r="U437" s="82">
        <f>U221</f>
        <v>1193762</v>
      </c>
      <c r="V437" s="82">
        <f>V221</f>
        <v>919882</v>
      </c>
      <c r="W437" s="82">
        <v>6155293</v>
      </c>
      <c r="X437" s="88"/>
      <c r="Y437" s="68">
        <f t="shared" si="158"/>
        <v>0.9990593205263217</v>
      </c>
    </row>
    <row r="438" spans="2:25" ht="12.75">
      <c r="B438" s="33" t="str">
        <f>B224</f>
        <v>Limpopo</v>
      </c>
      <c r="C438" s="62" t="s">
        <v>587</v>
      </c>
      <c r="D438" s="104">
        <f>SUM(D227:D264)</f>
        <v>105927543</v>
      </c>
      <c r="E438" s="104">
        <f>SUM(E227:E264)</f>
        <v>419675626</v>
      </c>
      <c r="F438" s="104">
        <f>SUM(F227:F264)</f>
        <v>1423217122</v>
      </c>
      <c r="G438" s="104">
        <f>SUM(G227:G264)</f>
        <v>1191919000</v>
      </c>
      <c r="H438" s="104">
        <f>SUM(H227:H264)</f>
        <v>3140739291</v>
      </c>
      <c r="I438" s="83">
        <v>119402.939</v>
      </c>
      <c r="J438" s="82">
        <v>390868.268</v>
      </c>
      <c r="K438" s="82">
        <f>K266</f>
        <v>1678555.0130000003</v>
      </c>
      <c r="L438" s="82">
        <f>L266</f>
        <v>370796</v>
      </c>
      <c r="M438" s="82">
        <v>2559622.22</v>
      </c>
      <c r="N438" s="82">
        <f>SUM(N227:N264)</f>
        <v>227072.70299999998</v>
      </c>
      <c r="O438" s="82">
        <f>SUM(O227:O264)</f>
        <v>587185.7770000001</v>
      </c>
      <c r="P438" s="82">
        <f>SUM(P227:P264)</f>
        <v>1374674.845</v>
      </c>
      <c r="Q438" s="82">
        <f>SUM(Q227:Q264)</f>
        <v>1415910</v>
      </c>
      <c r="R438" s="82">
        <f>SUM(R227:R264)</f>
        <v>3604843.325</v>
      </c>
      <c r="S438" s="82">
        <v>60968</v>
      </c>
      <c r="T438" s="82">
        <v>272125</v>
      </c>
      <c r="U438" s="82">
        <f>U266</f>
        <v>211302</v>
      </c>
      <c r="V438" s="82">
        <f>V266</f>
        <v>475539</v>
      </c>
      <c r="W438" s="82">
        <v>1019934</v>
      </c>
      <c r="X438" s="88"/>
      <c r="Y438" s="68">
        <f t="shared" si="158"/>
        <v>0.9988522309587015</v>
      </c>
    </row>
    <row r="439" spans="2:25" ht="12.75">
      <c r="B439" s="33" t="str">
        <f>B269</f>
        <v>Mpumalanga</v>
      </c>
      <c r="C439" s="62" t="s">
        <v>588</v>
      </c>
      <c r="D439" s="104">
        <f>SUM(D272:D296)</f>
        <v>197506803</v>
      </c>
      <c r="E439" s="104">
        <f>SUM(E272:E296)</f>
        <v>651183380</v>
      </c>
      <c r="F439" s="104">
        <f>SUM(F272:F296)</f>
        <v>14584169</v>
      </c>
      <c r="G439" s="104">
        <f>SUM(G272:G296)</f>
        <v>695043001</v>
      </c>
      <c r="H439" s="104">
        <f>SUM(H272:H296)</f>
        <v>1558317353</v>
      </c>
      <c r="I439" s="83">
        <v>175588.068</v>
      </c>
      <c r="J439" s="82">
        <v>388575.043</v>
      </c>
      <c r="K439" s="82">
        <f>K298</f>
        <v>639930.924</v>
      </c>
      <c r="L439" s="82">
        <f>L298</f>
        <v>237614</v>
      </c>
      <c r="M439" s="82">
        <v>1441708.035</v>
      </c>
      <c r="N439" s="82">
        <f>SUM(N272:N296)</f>
        <v>209559.33599999998</v>
      </c>
      <c r="O439" s="82">
        <f>SUM(O272:O296)</f>
        <v>498288.432</v>
      </c>
      <c r="P439" s="82">
        <f>SUM(P272:P296)</f>
        <v>56786.90100000007</v>
      </c>
      <c r="Q439" s="82">
        <f>SUM(Q272:Q296)</f>
        <v>843385</v>
      </c>
      <c r="R439" s="82">
        <f>SUM(R272:R296)</f>
        <v>1608019.669</v>
      </c>
      <c r="S439" s="82">
        <v>176582</v>
      </c>
      <c r="T439" s="82">
        <v>457239</v>
      </c>
      <c r="U439" s="82">
        <f>U298</f>
        <v>245591</v>
      </c>
      <c r="V439" s="82">
        <f>V298</f>
        <v>425514</v>
      </c>
      <c r="W439" s="82">
        <v>1280664</v>
      </c>
      <c r="X439" s="88"/>
      <c r="Y439" s="68">
        <f t="shared" si="158"/>
        <v>0.9989681051385944</v>
      </c>
    </row>
    <row r="440" spans="2:25" ht="12.75">
      <c r="B440" s="33" t="str">
        <f>B301</f>
        <v>Northern Cape</v>
      </c>
      <c r="C440" s="62" t="s">
        <v>589</v>
      </c>
      <c r="D440" s="104">
        <f>SUM(D304:D343)</f>
        <v>27240445</v>
      </c>
      <c r="E440" s="104">
        <f>SUM(E304:E343)</f>
        <v>345462352</v>
      </c>
      <c r="F440" s="104">
        <f>SUM(F304:F343)</f>
        <v>124292705</v>
      </c>
      <c r="G440" s="104">
        <f>SUM(G304:G343)</f>
        <v>184647000</v>
      </c>
      <c r="H440" s="104">
        <f>SUM(H304:H343)</f>
        <v>681642502</v>
      </c>
      <c r="I440" s="83">
        <v>254421.207</v>
      </c>
      <c r="J440" s="82">
        <v>140045.09</v>
      </c>
      <c r="K440" s="82">
        <f>K345</f>
        <v>247975.03900000002</v>
      </c>
      <c r="L440" s="82">
        <f>L345</f>
        <v>69354</v>
      </c>
      <c r="M440" s="82">
        <v>711795.336</v>
      </c>
      <c r="N440" s="82">
        <f>SUM(N304:N343)</f>
        <v>-5294.754000000002</v>
      </c>
      <c r="O440" s="82">
        <f>SUM(O304:O343)</f>
        <v>311316.25299999997</v>
      </c>
      <c r="P440" s="82">
        <f>SUM(P304:P343)</f>
        <v>206855.55800000005</v>
      </c>
      <c r="Q440" s="82">
        <f>SUM(Q304:Q343)</f>
        <v>113332</v>
      </c>
      <c r="R440" s="82">
        <f>SUM(R304:R343)</f>
        <v>626209.057</v>
      </c>
      <c r="S440" s="82">
        <v>214082</v>
      </c>
      <c r="T440" s="82">
        <v>215708</v>
      </c>
      <c r="U440" s="82">
        <f>U345</f>
        <v>229576.086</v>
      </c>
      <c r="V440" s="82">
        <f>V345</f>
        <v>51742</v>
      </c>
      <c r="W440" s="82">
        <v>718104</v>
      </c>
      <c r="X440" s="88"/>
      <c r="Y440" s="68">
        <f t="shared" si="158"/>
        <v>0.9990813233400754</v>
      </c>
    </row>
    <row r="441" spans="2:25" ht="12.75">
      <c r="B441" s="33" t="str">
        <f>B348</f>
        <v>North West</v>
      </c>
      <c r="C441" s="62" t="s">
        <v>590</v>
      </c>
      <c r="D441" s="104">
        <f>SUM(D351:D381)</f>
        <v>168423970</v>
      </c>
      <c r="E441" s="104">
        <f>SUM(E351:E381)</f>
        <v>880715193</v>
      </c>
      <c r="F441" s="104">
        <f>SUM(F351:F381)</f>
        <v>795164747</v>
      </c>
      <c r="G441" s="104">
        <f>SUM(G351:G381)</f>
        <v>312527000</v>
      </c>
      <c r="H441" s="104">
        <f>SUM(H351:H381)</f>
        <v>2156830910</v>
      </c>
      <c r="I441" s="83">
        <v>191973.472</v>
      </c>
      <c r="J441" s="82">
        <v>855687.982</v>
      </c>
      <c r="K441" s="82">
        <f>K383</f>
        <v>730082.338</v>
      </c>
      <c r="L441" s="82">
        <f>L383</f>
        <v>205930</v>
      </c>
      <c r="M441" s="82">
        <v>1983673.792</v>
      </c>
      <c r="N441" s="82">
        <f>SUM(N351:N381)</f>
        <v>144025.633</v>
      </c>
      <c r="O441" s="82">
        <f>SUM(O351:O381)</f>
        <v>480329.6050000001</v>
      </c>
      <c r="P441" s="82">
        <f>SUM(P351:P381)</f>
        <v>319645.945</v>
      </c>
      <c r="Q441" s="82">
        <f>SUM(Q351:Q381)</f>
        <v>406017</v>
      </c>
      <c r="R441" s="82">
        <f>SUM(R351:R381)</f>
        <v>1350018.1829999997</v>
      </c>
      <c r="S441" s="82">
        <v>187303</v>
      </c>
      <c r="T441" s="82">
        <v>646165</v>
      </c>
      <c r="U441" s="82">
        <f>U383</f>
        <v>795341</v>
      </c>
      <c r="V441" s="82">
        <f>V383</f>
        <v>188087</v>
      </c>
      <c r="W441" s="82">
        <v>1790641</v>
      </c>
      <c r="X441" s="88"/>
      <c r="Y441" s="68">
        <f t="shared" si="158"/>
        <v>0.9993740732401688</v>
      </c>
    </row>
    <row r="442" spans="2:25" ht="12.75">
      <c r="B442" s="33" t="str">
        <f>B386</f>
        <v>Western Cape</v>
      </c>
      <c r="C442" s="34" t="s">
        <v>591</v>
      </c>
      <c r="D442" s="104">
        <f>SUM(D388:D427)</f>
        <v>1195180805</v>
      </c>
      <c r="E442" s="104">
        <f>SUM(E388:E427)</f>
        <v>3240072510</v>
      </c>
      <c r="F442" s="104">
        <f>SUM(F388:F427)</f>
        <v>2227737268</v>
      </c>
      <c r="G442" s="104">
        <f>SUM(G388:G427)</f>
        <v>1585896200</v>
      </c>
      <c r="H442" s="104">
        <f>SUM(H388:H427)</f>
        <v>8248886783</v>
      </c>
      <c r="I442" s="83">
        <v>1922496.731</v>
      </c>
      <c r="J442" s="82">
        <v>3077667.027</v>
      </c>
      <c r="K442" s="82">
        <f>K429</f>
        <v>2515855.3680000007</v>
      </c>
      <c r="L442" s="82">
        <f>L429</f>
        <v>738773</v>
      </c>
      <c r="M442" s="82">
        <v>8254792.126</v>
      </c>
      <c r="N442" s="82">
        <f>SUM(N388:N427)</f>
        <v>1014418.0970000001</v>
      </c>
      <c r="O442" s="82">
        <f>SUM(O388:O427)</f>
        <v>2636202.042</v>
      </c>
      <c r="P442" s="82">
        <f>SUM(P388:P427)</f>
        <v>2073850.1620000002</v>
      </c>
      <c r="Q442" s="82">
        <f>SUM(Q388:Q427)</f>
        <v>1696393</v>
      </c>
      <c r="R442" s="82">
        <f>SUM(R388:R427)</f>
        <v>7420863.301000002</v>
      </c>
      <c r="S442" s="82">
        <v>1623830</v>
      </c>
      <c r="T442" s="82">
        <v>2544694</v>
      </c>
      <c r="U442" s="82">
        <f>U429</f>
        <v>1292406</v>
      </c>
      <c r="V442" s="82">
        <f>V429</f>
        <v>784675</v>
      </c>
      <c r="W442" s="82">
        <v>6245605</v>
      </c>
      <c r="X442" s="88"/>
      <c r="Y442" s="68">
        <f t="shared" si="158"/>
        <v>0.9991003800274852</v>
      </c>
    </row>
    <row r="443" spans="2:25" ht="12.75">
      <c r="B443" s="60"/>
      <c r="C443" s="57"/>
      <c r="D443" s="57"/>
      <c r="E443" s="57"/>
      <c r="F443" s="57"/>
      <c r="G443" s="58"/>
      <c r="H443" s="57"/>
      <c r="I443" s="65"/>
      <c r="J443" s="58"/>
      <c r="K443" s="58"/>
      <c r="L443" s="58"/>
      <c r="M443" s="59"/>
      <c r="N443" s="111"/>
      <c r="O443" s="111"/>
      <c r="P443" s="111"/>
      <c r="Q443" s="58"/>
      <c r="R443" s="115"/>
      <c r="S443" s="65"/>
      <c r="T443" s="58"/>
      <c r="U443" s="58"/>
      <c r="V443" s="58"/>
      <c r="W443" s="59"/>
      <c r="X443" s="92"/>
      <c r="Y443" s="67"/>
    </row>
    <row r="444" ht="12.75">
      <c r="B444" s="11" t="s">
        <v>595</v>
      </c>
    </row>
    <row r="445" spans="2:7" ht="12.75">
      <c r="B445" s="11" t="s">
        <v>616</v>
      </c>
      <c r="F445" s="169">
        <f>F433-F432</f>
        <v>0</v>
      </c>
      <c r="G445" s="169">
        <f>G432-G433</f>
        <v>0</v>
      </c>
    </row>
    <row r="446" spans="2:7" ht="12.75">
      <c r="B446" s="11" t="s">
        <v>614</v>
      </c>
      <c r="F446" s="169"/>
      <c r="G446" s="169"/>
    </row>
  </sheetData>
  <sheetProtection password="F954" sheet="1" objects="1" scenarios="1"/>
  <mergeCells count="19">
    <mergeCell ref="S4:U4"/>
    <mergeCell ref="D3:H3"/>
    <mergeCell ref="D4:F4"/>
    <mergeCell ref="G4:G5"/>
    <mergeCell ref="H4:H5"/>
    <mergeCell ref="N3:R3"/>
    <mergeCell ref="N4:P4"/>
    <mergeCell ref="Q4:Q5"/>
    <mergeCell ref="R4:R5"/>
    <mergeCell ref="A3:B5"/>
    <mergeCell ref="C3:C5"/>
    <mergeCell ref="Y3:Y5"/>
    <mergeCell ref="V4:V5"/>
    <mergeCell ref="W4:W5"/>
    <mergeCell ref="I3:M3"/>
    <mergeCell ref="S3:W3"/>
    <mergeCell ref="I4:K4"/>
    <mergeCell ref="L4:L5"/>
    <mergeCell ref="M4:M5"/>
  </mergeCells>
  <conditionalFormatting sqref="V432">
    <cfRule type="cellIs" priority="1" dxfId="0" operator="notEqual" stopIfTrue="1">
      <formula>$V$433</formula>
    </cfRule>
  </conditionalFormatting>
  <conditionalFormatting sqref="S432">
    <cfRule type="cellIs" priority="2" dxfId="0" operator="notEqual" stopIfTrue="1">
      <formula>$S$433</formula>
    </cfRule>
  </conditionalFormatting>
  <conditionalFormatting sqref="T432">
    <cfRule type="cellIs" priority="3" dxfId="0" operator="notEqual" stopIfTrue="1">
      <formula>$T$433</formula>
    </cfRule>
  </conditionalFormatting>
  <conditionalFormatting sqref="W432">
    <cfRule type="cellIs" priority="4" dxfId="0" operator="notEqual" stopIfTrue="1">
      <formula>$W$433</formula>
    </cfRule>
  </conditionalFormatting>
  <conditionalFormatting sqref="Q434">
    <cfRule type="cellIs" priority="5" dxfId="1" operator="notEqual" stopIfTrue="1">
      <formula>$Q$67</formula>
    </cfRule>
  </conditionalFormatting>
  <conditionalFormatting sqref="I432:M432 D432">
    <cfRule type="cellIs" priority="6" dxfId="0" operator="notEqual" stopIfTrue="1">
      <formula>$D$433</formula>
    </cfRule>
  </conditionalFormatting>
  <conditionalFormatting sqref="E432">
    <cfRule type="cellIs" priority="7" dxfId="0" operator="notEqual" stopIfTrue="1">
      <formula>$E$433</formula>
    </cfRule>
  </conditionalFormatting>
  <conditionalFormatting sqref="H432">
    <cfRule type="cellIs" priority="8" dxfId="0" operator="notEqual" stopIfTrue="1">
      <formula>$H$433</formula>
    </cfRule>
  </conditionalFormatting>
  <conditionalFormatting sqref="N432">
    <cfRule type="cellIs" priority="9" dxfId="0" operator="notEqual" stopIfTrue="1">
      <formula>$N$433</formula>
    </cfRule>
  </conditionalFormatting>
  <conditionalFormatting sqref="O432">
    <cfRule type="cellIs" priority="10" dxfId="0" operator="notEqual" stopIfTrue="1">
      <formula>$O$433</formula>
    </cfRule>
  </conditionalFormatting>
  <conditionalFormatting sqref="P432">
    <cfRule type="cellIs" priority="11" dxfId="0" operator="notEqual" stopIfTrue="1">
      <formula>$P$433</formula>
    </cfRule>
  </conditionalFormatting>
  <conditionalFormatting sqref="Q432">
    <cfRule type="cellIs" priority="12" dxfId="0" operator="notEqual" stopIfTrue="1">
      <formula>$Q$433</formula>
    </cfRule>
  </conditionalFormatting>
  <conditionalFormatting sqref="R432">
    <cfRule type="cellIs" priority="13" dxfId="0" operator="notEqual" stopIfTrue="1">
      <formula>$R$433</formula>
    </cfRule>
  </conditionalFormatting>
  <conditionalFormatting sqref="F432">
    <cfRule type="cellIs" priority="14" dxfId="0" operator="notEqual" stopIfTrue="1">
      <formula>$F$433</formula>
    </cfRule>
  </conditionalFormatting>
  <conditionalFormatting sqref="G432">
    <cfRule type="cellIs" priority="15" dxfId="0" operator="notEqual" stopIfTrue="1">
      <formula>$G$433</formula>
    </cfRule>
  </conditionalFormatting>
  <printOptions/>
  <pageMargins left="0.3937007874015748" right="0.3937007874015748" top="0.3937007874015748" bottom="0.3937007874015748" header="0.3937007874015748" footer="0.5118110236220472"/>
  <pageSetup horizontalDpi="600" verticalDpi="600" orientation="landscape" paperSize="9" scale="55" r:id="rId1"/>
  <rowBreaks count="9" manualBreakCount="9">
    <brk id="68" max="15" man="1"/>
    <brk id="108" max="255" man="1"/>
    <brk id="135" max="15" man="1"/>
    <brk id="195" max="255" man="1"/>
    <brk id="222" max="255" man="1"/>
    <brk id="267" max="15" man="1"/>
    <brk id="299" max="15" man="1"/>
    <brk id="346" max="255" man="1"/>
    <brk id="384" max="15" man="1"/>
  </rowBreaks>
  <ignoredErrors>
    <ignoredError sqref="P10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SheetLayoutView="75" workbookViewId="0" topLeftCell="B1">
      <selection activeCell="D4" sqref="D4:F4"/>
    </sheetView>
  </sheetViews>
  <sheetFormatPr defaultColWidth="9.140625" defaultRowHeight="12.75"/>
  <cols>
    <col min="1" max="1" width="2.140625" style="70" hidden="1" customWidth="1"/>
    <col min="2" max="2" width="18.57421875" style="70" customWidth="1"/>
    <col min="3" max="3" width="6.00390625" style="70" customWidth="1"/>
    <col min="4" max="8" width="9.7109375" style="70" customWidth="1"/>
    <col min="9" max="13" width="13.7109375" style="70" hidden="1" customWidth="1"/>
    <col min="14" max="18" width="9.7109375" style="70" customWidth="1"/>
    <col min="19" max="23" width="13.7109375" style="70" hidden="1" customWidth="1"/>
    <col min="24" max="16384" width="9.140625" style="70" customWidth="1"/>
  </cols>
  <sheetData>
    <row r="1" spans="1:23" ht="12.75">
      <c r="A1" s="9"/>
      <c r="B1" s="10"/>
      <c r="C1" s="11"/>
      <c r="D1" s="11"/>
      <c r="E1" s="11"/>
      <c r="F1" s="11"/>
      <c r="G1" s="11"/>
      <c r="H1" s="11"/>
      <c r="I1" s="12"/>
      <c r="J1" s="12"/>
      <c r="K1" s="12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9"/>
      <c r="B2" s="71" t="s">
        <v>682</v>
      </c>
      <c r="C2" s="11"/>
      <c r="D2" s="11"/>
      <c r="E2" s="11"/>
      <c r="F2" s="11"/>
      <c r="G2" s="11"/>
      <c r="H2" s="11"/>
      <c r="I2" s="12"/>
      <c r="J2" s="12"/>
      <c r="K2" s="1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13"/>
      <c r="B3" s="14"/>
      <c r="C3" s="15"/>
      <c r="D3" s="164" t="s">
        <v>679</v>
      </c>
      <c r="E3" s="165"/>
      <c r="F3" s="165"/>
      <c r="G3" s="165"/>
      <c r="H3" s="166"/>
      <c r="I3" s="164" t="s">
        <v>615</v>
      </c>
      <c r="J3" s="165"/>
      <c r="K3" s="165"/>
      <c r="L3" s="165"/>
      <c r="M3" s="166"/>
      <c r="N3" s="164" t="s">
        <v>680</v>
      </c>
      <c r="O3" s="165"/>
      <c r="P3" s="165"/>
      <c r="Q3" s="165"/>
      <c r="R3" s="166"/>
      <c r="S3" s="164" t="s">
        <v>593</v>
      </c>
      <c r="T3" s="165"/>
      <c r="U3" s="165"/>
      <c r="V3" s="165"/>
      <c r="W3" s="166"/>
    </row>
    <row r="4" spans="1:23" ht="12.75">
      <c r="A4" s="16"/>
      <c r="B4" s="96"/>
      <c r="C4" s="17"/>
      <c r="D4" s="167" t="s">
        <v>574</v>
      </c>
      <c r="E4" s="168"/>
      <c r="F4" s="168"/>
      <c r="G4" s="160" t="s">
        <v>598</v>
      </c>
      <c r="H4" s="162" t="s">
        <v>571</v>
      </c>
      <c r="I4" s="167" t="s">
        <v>574</v>
      </c>
      <c r="J4" s="168"/>
      <c r="K4" s="168"/>
      <c r="L4" s="160" t="s">
        <v>598</v>
      </c>
      <c r="M4" s="162" t="s">
        <v>571</v>
      </c>
      <c r="N4" s="167" t="s">
        <v>574</v>
      </c>
      <c r="O4" s="168"/>
      <c r="P4" s="168"/>
      <c r="Q4" s="160" t="s">
        <v>599</v>
      </c>
      <c r="R4" s="162" t="s">
        <v>571</v>
      </c>
      <c r="S4" s="167" t="s">
        <v>574</v>
      </c>
      <c r="T4" s="168"/>
      <c r="U4" s="168"/>
      <c r="V4" s="160" t="s">
        <v>599</v>
      </c>
      <c r="W4" s="162" t="s">
        <v>571</v>
      </c>
    </row>
    <row r="5" spans="1:23" ht="25.5">
      <c r="A5" s="18"/>
      <c r="B5" s="97"/>
      <c r="C5" s="120" t="s">
        <v>20</v>
      </c>
      <c r="D5" s="20" t="s">
        <v>17</v>
      </c>
      <c r="E5" s="21" t="s">
        <v>569</v>
      </c>
      <c r="F5" s="21" t="s">
        <v>570</v>
      </c>
      <c r="G5" s="161"/>
      <c r="H5" s="163"/>
      <c r="I5" s="20" t="s">
        <v>17</v>
      </c>
      <c r="J5" s="21" t="s">
        <v>569</v>
      </c>
      <c r="K5" s="21" t="s">
        <v>570</v>
      </c>
      <c r="L5" s="161"/>
      <c r="M5" s="163"/>
      <c r="N5" s="20" t="s">
        <v>17</v>
      </c>
      <c r="O5" s="21" t="s">
        <v>569</v>
      </c>
      <c r="P5" s="21" t="s">
        <v>570</v>
      </c>
      <c r="Q5" s="161"/>
      <c r="R5" s="163"/>
      <c r="S5" s="20" t="s">
        <v>17</v>
      </c>
      <c r="T5" s="21" t="s">
        <v>569</v>
      </c>
      <c r="U5" s="21" t="s">
        <v>570</v>
      </c>
      <c r="V5" s="161"/>
      <c r="W5" s="163"/>
    </row>
    <row r="6" spans="1:23" ht="12.75">
      <c r="A6" s="18"/>
      <c r="B6" s="100"/>
      <c r="C6" s="19"/>
      <c r="D6" s="20" t="s">
        <v>572</v>
      </c>
      <c r="E6" s="21" t="s">
        <v>572</v>
      </c>
      <c r="F6" s="21" t="s">
        <v>572</v>
      </c>
      <c r="G6" s="20" t="s">
        <v>572</v>
      </c>
      <c r="H6" s="22" t="s">
        <v>572</v>
      </c>
      <c r="I6" s="20" t="s">
        <v>572</v>
      </c>
      <c r="J6" s="21" t="s">
        <v>572</v>
      </c>
      <c r="K6" s="21" t="s">
        <v>572</v>
      </c>
      <c r="L6" s="20" t="s">
        <v>572</v>
      </c>
      <c r="M6" s="22" t="s">
        <v>572</v>
      </c>
      <c r="N6" s="20" t="s">
        <v>572</v>
      </c>
      <c r="O6" s="21" t="s">
        <v>572</v>
      </c>
      <c r="P6" s="21" t="s">
        <v>572</v>
      </c>
      <c r="Q6" s="20" t="s">
        <v>572</v>
      </c>
      <c r="R6" s="22" t="s">
        <v>572</v>
      </c>
      <c r="S6" s="20" t="s">
        <v>572</v>
      </c>
      <c r="T6" s="21" t="s">
        <v>572</v>
      </c>
      <c r="U6" s="21" t="s">
        <v>572</v>
      </c>
      <c r="V6" s="20" t="s">
        <v>572</v>
      </c>
      <c r="W6" s="22" t="s">
        <v>572</v>
      </c>
    </row>
    <row r="7" spans="1:23" ht="12.75">
      <c r="A7" s="98"/>
      <c r="B7" s="72"/>
      <c r="C7" s="73"/>
      <c r="D7" s="73"/>
      <c r="E7" s="73"/>
      <c r="F7" s="73"/>
      <c r="G7" s="73"/>
      <c r="H7" s="73"/>
      <c r="I7" s="75"/>
      <c r="J7" s="74"/>
      <c r="K7" s="74"/>
      <c r="L7" s="74"/>
      <c r="M7" s="74"/>
      <c r="N7" s="74"/>
      <c r="O7" s="74"/>
      <c r="P7" s="74"/>
      <c r="Q7" s="74"/>
      <c r="R7" s="74"/>
      <c r="S7" s="75"/>
      <c r="T7" s="74"/>
      <c r="U7" s="74"/>
      <c r="V7" s="74"/>
      <c r="W7" s="74"/>
    </row>
    <row r="8" spans="1:23" ht="12.75">
      <c r="A8" s="99"/>
      <c r="B8" s="76" t="s">
        <v>600</v>
      </c>
      <c r="C8" s="77"/>
      <c r="D8" s="77"/>
      <c r="E8" s="77"/>
      <c r="F8" s="77"/>
      <c r="G8" s="77"/>
      <c r="H8" s="77"/>
      <c r="I8" s="79"/>
      <c r="J8" s="78" t="s">
        <v>22</v>
      </c>
      <c r="K8" s="78"/>
      <c r="L8" s="78"/>
      <c r="M8" s="79" t="s">
        <v>22</v>
      </c>
      <c r="N8" s="79"/>
      <c r="O8" s="79"/>
      <c r="P8" s="79"/>
      <c r="Q8" s="79"/>
      <c r="R8" s="79"/>
      <c r="S8" s="79"/>
      <c r="T8" s="78" t="s">
        <v>22</v>
      </c>
      <c r="U8" s="78"/>
      <c r="V8" s="78"/>
      <c r="W8" s="79" t="s">
        <v>22</v>
      </c>
    </row>
    <row r="9" spans="1:23" ht="12.75">
      <c r="A9" s="99"/>
      <c r="B9" s="76"/>
      <c r="C9" s="77"/>
      <c r="D9" s="77"/>
      <c r="E9" s="77"/>
      <c r="F9" s="77"/>
      <c r="G9" s="77"/>
      <c r="H9" s="77"/>
      <c r="I9" s="81"/>
      <c r="J9" s="80"/>
      <c r="K9" s="80"/>
      <c r="L9" s="80"/>
      <c r="M9" s="79"/>
      <c r="N9" s="79"/>
      <c r="O9" s="79"/>
      <c r="P9" s="79"/>
      <c r="Q9" s="79"/>
      <c r="R9" s="79"/>
      <c r="S9" s="81"/>
      <c r="T9" s="80"/>
      <c r="U9" s="80"/>
      <c r="V9" s="80"/>
      <c r="W9" s="79"/>
    </row>
    <row r="10" spans="1:23" s="126" customFormat="1" ht="12.75">
      <c r="A10" s="121" t="s">
        <v>23</v>
      </c>
      <c r="B10" s="122" t="str">
        <f>'Section 71 - Revenue'!B9</f>
        <v>Nelson Mandela</v>
      </c>
      <c r="C10" s="123" t="str">
        <f>'Section 71 - Revenue'!C9</f>
        <v>EC000</v>
      </c>
      <c r="D10" s="124">
        <f>'Section 71 - Revenue'!D9</f>
        <v>1260481</v>
      </c>
      <c r="E10" s="124">
        <f>'Section 71 - Revenue'!E9</f>
        <v>641278171</v>
      </c>
      <c r="F10" s="124">
        <f>'Section 71 - Revenue'!F9</f>
        <v>74337955</v>
      </c>
      <c r="G10" s="124">
        <f>'Section 71 - Revenue'!G9</f>
        <v>299576101</v>
      </c>
      <c r="H10" s="124">
        <f>'Section 71 - Revenue'!H9</f>
        <v>1016452708</v>
      </c>
      <c r="I10" s="125">
        <f>'Section 71 - Revenue'!I9</f>
        <v>759862.962</v>
      </c>
      <c r="J10" s="125">
        <f>'Section 71 - Revenue'!J9</f>
        <v>513150.547</v>
      </c>
      <c r="K10" s="125">
        <f>'Section 71 - Revenue'!K9</f>
        <v>128983.69099999988</v>
      </c>
      <c r="L10" s="125">
        <f>'Section 71 - Revenue'!L9</f>
        <v>118802</v>
      </c>
      <c r="M10" s="125">
        <f>'Section 71 - Revenue'!M9</f>
        <v>1520799.2</v>
      </c>
      <c r="N10" s="125">
        <f>'Section 71 - Revenue'!N9</f>
        <v>-21677.146</v>
      </c>
      <c r="O10" s="125">
        <f>'Section 71 - Revenue'!O9</f>
        <v>433929.979</v>
      </c>
      <c r="P10" s="125">
        <f>'Section 71 - Revenue'!P9</f>
        <v>-422862.4650000001</v>
      </c>
      <c r="Q10" s="125">
        <f>'Section 71 - Revenue'!Q9</f>
        <v>837861</v>
      </c>
      <c r="R10" s="125">
        <f>'Section 71 - Revenue'!R9</f>
        <v>827251.368</v>
      </c>
      <c r="S10" s="125">
        <f>'Section 71 - Revenue'!S9</f>
        <v>720492</v>
      </c>
      <c r="T10" s="125">
        <f>'Section 71 - Revenue'!T9</f>
        <v>448055</v>
      </c>
      <c r="U10" s="125">
        <f>'Section 71 - Revenue'!U9</f>
        <v>-147691</v>
      </c>
      <c r="V10" s="125">
        <f>'Section 71 - Revenue'!V9</f>
        <v>420072</v>
      </c>
      <c r="W10" s="125">
        <f>'Section 71 - Revenue'!W9</f>
        <v>1440928</v>
      </c>
    </row>
    <row r="11" spans="1:23" s="126" customFormat="1" ht="12.75">
      <c r="A11" s="121" t="s">
        <v>23</v>
      </c>
      <c r="B11" s="122" t="str">
        <f>'Section 71 - Revenue'!B112</f>
        <v>Ekurhuleni</v>
      </c>
      <c r="C11" s="123" t="str">
        <f>'Section 71 - Revenue'!C112</f>
        <v>GT000</v>
      </c>
      <c r="D11" s="124">
        <f>'Section 71 - Revenue'!D112</f>
        <v>681695838</v>
      </c>
      <c r="E11" s="124">
        <f>'Section 71 - Revenue'!E112</f>
        <v>1654866857</v>
      </c>
      <c r="F11" s="124">
        <f>'Section 71 - Revenue'!F112</f>
        <v>741102860</v>
      </c>
      <c r="G11" s="124">
        <f>'Section 71 - Revenue'!G112</f>
        <v>102916568</v>
      </c>
      <c r="H11" s="124">
        <f>'Section 71 - Revenue'!H112</f>
        <v>3180582123</v>
      </c>
      <c r="I11" s="125">
        <f>'Section 71 - Revenue'!I112</f>
        <v>690300.652</v>
      </c>
      <c r="J11" s="125">
        <f>'Section 71 - Revenue'!J112</f>
        <v>2267378.78</v>
      </c>
      <c r="K11" s="125">
        <f>'Section 71 - Revenue'!K112</f>
        <v>1009358.4550000001</v>
      </c>
      <c r="L11" s="125">
        <f>'Section 71 - Revenue'!L112</f>
        <v>18572</v>
      </c>
      <c r="M11" s="125">
        <f>'Section 71 - Revenue'!M112</f>
        <v>3985609.887</v>
      </c>
      <c r="N11" s="125">
        <f>'Section 71 - Revenue'!N112</f>
        <v>615008.853</v>
      </c>
      <c r="O11" s="125">
        <f>'Section 71 - Revenue'!O112</f>
        <v>1478397.084</v>
      </c>
      <c r="P11" s="125">
        <f>'Section 71 - Revenue'!P112</f>
        <v>1000446.736</v>
      </c>
      <c r="Q11" s="125">
        <f>'Section 71 - Revenue'!Q112</f>
        <v>26826</v>
      </c>
      <c r="R11" s="125">
        <f>'Section 71 - Revenue'!R112</f>
        <v>3120678.673</v>
      </c>
      <c r="S11" s="125">
        <f>'Section 71 - Revenue'!S112</f>
        <v>607502</v>
      </c>
      <c r="T11" s="125">
        <f>'Section 71 - Revenue'!T112</f>
        <v>1653081</v>
      </c>
      <c r="U11" s="125">
        <f>'Section 71 - Revenue'!U112</f>
        <v>854685</v>
      </c>
      <c r="V11" s="125">
        <f>'Section 71 - Revenue'!V112</f>
        <v>750</v>
      </c>
      <c r="W11" s="125">
        <f>'Section 71 - Revenue'!W112</f>
        <v>3116018</v>
      </c>
    </row>
    <row r="12" spans="1:23" s="126" customFormat="1" ht="12.75">
      <c r="A12" s="121" t="s">
        <v>23</v>
      </c>
      <c r="B12" s="122" t="str">
        <f>'Section 71 - Revenue'!B113</f>
        <v>City of Johannesburg</v>
      </c>
      <c r="C12" s="123" t="str">
        <f>'Section 71 - Revenue'!C113</f>
        <v>GT001</v>
      </c>
      <c r="D12" s="124">
        <f>'Section 71 - Revenue'!D113</f>
        <v>1030981598</v>
      </c>
      <c r="E12" s="124">
        <f>'Section 71 - Revenue'!E113</f>
        <v>2859132022</v>
      </c>
      <c r="F12" s="124">
        <f>'Section 71 - Revenue'!F113</f>
        <v>-684195927</v>
      </c>
      <c r="G12" s="124">
        <f>'Section 71 - Revenue'!G113</f>
        <v>1145226550</v>
      </c>
      <c r="H12" s="124">
        <f>'Section 71 - Revenue'!H113</f>
        <v>4351144243</v>
      </c>
      <c r="I12" s="125">
        <f>'Section 71 - Revenue'!I113</f>
        <v>1127505.223</v>
      </c>
      <c r="J12" s="125">
        <f>'Section 71 - Revenue'!J113</f>
        <v>3350251.184</v>
      </c>
      <c r="K12" s="125">
        <f>'Section 71 - Revenue'!K113</f>
        <v>1072253.7760000005</v>
      </c>
      <c r="L12" s="125">
        <f>'Section 71 - Revenue'!L113</f>
        <v>845253</v>
      </c>
      <c r="M12" s="125">
        <f>'Section 71 - Revenue'!M113</f>
        <v>6395263.183</v>
      </c>
      <c r="N12" s="125">
        <f>'Section 71 - Revenue'!N113</f>
        <v>873654.196</v>
      </c>
      <c r="O12" s="125">
        <f>'Section 71 - Revenue'!O113</f>
        <v>2680152.788</v>
      </c>
      <c r="P12" s="125">
        <f>'Section 71 - Revenue'!P113</f>
        <v>-259098.9129999997</v>
      </c>
      <c r="Q12" s="125">
        <f>'Section 71 - Revenue'!Q113</f>
        <v>1731655</v>
      </c>
      <c r="R12" s="125">
        <f>'Section 71 - Revenue'!R113</f>
        <v>5026363.071</v>
      </c>
      <c r="S12" s="125">
        <f>'Section 71 - Revenue'!S113</f>
        <v>1049746</v>
      </c>
      <c r="T12" s="125">
        <f>'Section 71 - Revenue'!T113</f>
        <v>2530985</v>
      </c>
      <c r="U12" s="125">
        <f>'Section 71 - Revenue'!U113</f>
        <v>1047289</v>
      </c>
      <c r="V12" s="125">
        <f>'Section 71 - Revenue'!V113</f>
        <v>935842</v>
      </c>
      <c r="W12" s="125">
        <f>'Section 71 - Revenue'!W113</f>
        <v>5563862</v>
      </c>
    </row>
    <row r="13" spans="1:23" s="126" customFormat="1" ht="12.75">
      <c r="A13" s="121" t="s">
        <v>23</v>
      </c>
      <c r="B13" s="122" t="str">
        <f>'Section 71 - Revenue'!B114</f>
        <v>City of Tshwane</v>
      </c>
      <c r="C13" s="123" t="str">
        <f>'Section 71 - Revenue'!C114</f>
        <v>GT002</v>
      </c>
      <c r="D13" s="124">
        <f>'Section 71 - Revenue'!D114</f>
        <v>379019011</v>
      </c>
      <c r="E13" s="124">
        <f>'Section 71 - Revenue'!E114</f>
        <v>1713129921</v>
      </c>
      <c r="F13" s="124">
        <f>'Section 71 - Revenue'!F114</f>
        <v>802268441</v>
      </c>
      <c r="G13" s="124">
        <f>'Section 71 - Revenue'!G114</f>
        <v>712809676</v>
      </c>
      <c r="H13" s="124">
        <f>'Section 71 - Revenue'!H114</f>
        <v>3607227049</v>
      </c>
      <c r="I13" s="125">
        <f>'Section 71 - Revenue'!I114</f>
        <v>818609.941</v>
      </c>
      <c r="J13" s="125">
        <f>'Section 71 - Revenue'!J114</f>
        <v>1889029.043</v>
      </c>
      <c r="K13" s="125">
        <f>'Section 71 - Revenue'!K114</f>
        <v>748542.111</v>
      </c>
      <c r="L13" s="125">
        <f>'Section 71 - Revenue'!L114</f>
        <v>52505</v>
      </c>
      <c r="M13" s="125">
        <f>'Section 71 - Revenue'!M114</f>
        <v>3508686.095</v>
      </c>
      <c r="N13" s="125">
        <f>'Section 71 - Revenue'!N114</f>
        <v>931985.131</v>
      </c>
      <c r="O13" s="125">
        <f>'Section 71 - Revenue'!O114</f>
        <v>1359377.251</v>
      </c>
      <c r="P13" s="125">
        <f>'Section 71 - Revenue'!P114</f>
        <v>735644.1739999996</v>
      </c>
      <c r="Q13" s="125">
        <f>'Section 71 - Revenue'!Q114</f>
        <v>415734</v>
      </c>
      <c r="R13" s="125">
        <f>'Section 71 - Revenue'!R114</f>
        <v>3442740.556</v>
      </c>
      <c r="S13" s="125">
        <f>'Section 71 - Revenue'!S114</f>
        <v>363852</v>
      </c>
      <c r="T13" s="125">
        <f>'Section 71 - Revenue'!T114</f>
        <v>1168927</v>
      </c>
      <c r="U13" s="125">
        <f>'Section 71 - Revenue'!U114</f>
        <v>674493</v>
      </c>
      <c r="V13" s="125">
        <f>'Section 71 - Revenue'!V114</f>
        <v>137830</v>
      </c>
      <c r="W13" s="125">
        <f>'Section 71 - Revenue'!W114</f>
        <v>2345102</v>
      </c>
    </row>
    <row r="14" spans="1:23" s="126" customFormat="1" ht="12.75">
      <c r="A14" s="121" t="s">
        <v>23</v>
      </c>
      <c r="B14" s="122" t="str">
        <f>'Section 71 - Revenue'!B139</f>
        <v>eThekwini</v>
      </c>
      <c r="C14" s="123" t="str">
        <f>'Section 71 - Revenue'!C139</f>
        <v>KZN000</v>
      </c>
      <c r="D14" s="124">
        <f>'Section 71 - Revenue'!D139</f>
        <v>1130600254</v>
      </c>
      <c r="E14" s="124">
        <f>'Section 71 - Revenue'!E139</f>
        <v>1993272511</v>
      </c>
      <c r="F14" s="124">
        <f>'Section 71 - Revenue'!F139</f>
        <v>576371802</v>
      </c>
      <c r="G14" s="124">
        <f>'Section 71 - Revenue'!G139</f>
        <v>1096054000</v>
      </c>
      <c r="H14" s="124">
        <f>'Section 71 - Revenue'!H139</f>
        <v>4796298567</v>
      </c>
      <c r="I14" s="125">
        <f>'Section 71 - Revenue'!I139</f>
        <v>966499.541</v>
      </c>
      <c r="J14" s="125">
        <f>'Section 71 - Revenue'!J139</f>
        <v>2080815.004</v>
      </c>
      <c r="K14" s="125">
        <f>'Section 71 - Revenue'!K139</f>
        <v>765911.3159999996</v>
      </c>
      <c r="L14" s="125">
        <f>'Section 71 - Revenue'!L139</f>
        <v>862336</v>
      </c>
      <c r="M14" s="125">
        <f>'Section 71 - Revenue'!M139</f>
        <v>4675561.861</v>
      </c>
      <c r="N14" s="125">
        <f>'Section 71 - Revenue'!N139</f>
        <v>1076890.066</v>
      </c>
      <c r="O14" s="125">
        <f>'Section 71 - Revenue'!O139</f>
        <v>1630822.288</v>
      </c>
      <c r="P14" s="125">
        <f>'Section 71 - Revenue'!P139</f>
        <v>-41715.41800000053</v>
      </c>
      <c r="Q14" s="125">
        <f>'Section 71 - Revenue'!Q139</f>
        <v>1666108</v>
      </c>
      <c r="R14" s="125">
        <f>'Section 71 - Revenue'!R139</f>
        <v>4332104.936</v>
      </c>
      <c r="S14" s="125">
        <f>'Section 71 - Revenue'!S139</f>
        <v>652169</v>
      </c>
      <c r="T14" s="125">
        <f>'Section 71 - Revenue'!T139</f>
        <v>1772904</v>
      </c>
      <c r="U14" s="125">
        <f>'Section 71 - Revenue'!U139</f>
        <v>130693</v>
      </c>
      <c r="V14" s="125">
        <f>'Section 71 - Revenue'!V139</f>
        <v>823527</v>
      </c>
      <c r="W14" s="125">
        <f>'Section 71 - Revenue'!W139</f>
        <v>3379293</v>
      </c>
    </row>
    <row r="15" spans="1:23" s="126" customFormat="1" ht="12.75">
      <c r="A15" s="121" t="s">
        <v>23</v>
      </c>
      <c r="B15" s="122" t="str">
        <f>'Section 71 - Revenue'!B388</f>
        <v>City of Cape Town</v>
      </c>
      <c r="C15" s="123" t="str">
        <f>'Section 71 - Revenue'!C388</f>
        <v>WC000</v>
      </c>
      <c r="D15" s="124">
        <f>'Section 71 - Revenue'!D388</f>
        <v>1048005243</v>
      </c>
      <c r="E15" s="124">
        <f>'Section 71 - Revenue'!E388</f>
        <v>2216602373</v>
      </c>
      <c r="F15" s="124">
        <f>'Section 71 - Revenue'!F388</f>
        <v>1770907797</v>
      </c>
      <c r="G15" s="124">
        <f>'Section 71 - Revenue'!G388</f>
        <v>1402753000</v>
      </c>
      <c r="H15" s="124">
        <f>'Section 71 - Revenue'!H388</f>
        <v>6438268413</v>
      </c>
      <c r="I15" s="125">
        <f>'Section 71 - Revenue'!I388</f>
        <v>1048184.281</v>
      </c>
      <c r="J15" s="125">
        <f>'Section 71 - Revenue'!J388</f>
        <v>2059834.11</v>
      </c>
      <c r="K15" s="125">
        <f>'Section 71 - Revenue'!K388</f>
        <v>1969773.7990000006</v>
      </c>
      <c r="L15" s="125">
        <f>'Section 71 - Revenue'!L388</f>
        <v>645525</v>
      </c>
      <c r="M15" s="125">
        <f>'Section 71 - Revenue'!M388</f>
        <v>5723317.19</v>
      </c>
      <c r="N15" s="125">
        <f>'Section 71 - Revenue'!N388</f>
        <v>922294.089</v>
      </c>
      <c r="O15" s="125">
        <f>'Section 71 - Revenue'!O388</f>
        <v>1831808.356</v>
      </c>
      <c r="P15" s="125">
        <f>'Section 71 - Revenue'!P388</f>
        <v>1364889.6260000002</v>
      </c>
      <c r="Q15" s="125">
        <f>'Section 71 - Revenue'!Q388</f>
        <v>1617797</v>
      </c>
      <c r="R15" s="125">
        <f>'Section 71 - Revenue'!R388</f>
        <v>5736789.071</v>
      </c>
      <c r="S15" s="125">
        <f>'Section 71 - Revenue'!S388</f>
        <v>767085</v>
      </c>
      <c r="T15" s="125">
        <f>'Section 71 - Revenue'!T388</f>
        <v>1575916</v>
      </c>
      <c r="U15" s="125">
        <f>'Section 71 - Revenue'!U388</f>
        <v>779690</v>
      </c>
      <c r="V15" s="125">
        <f>'Section 71 - Revenue'!V388</f>
        <v>746350</v>
      </c>
      <c r="W15" s="125">
        <f>'Section 71 - Revenue'!W388</f>
        <v>3869041</v>
      </c>
    </row>
    <row r="16" spans="1:23" ht="12.75">
      <c r="A16" s="99"/>
      <c r="B16" s="33"/>
      <c r="C16" s="34"/>
      <c r="D16" s="34"/>
      <c r="E16" s="34"/>
      <c r="F16" s="34"/>
      <c r="G16" s="119"/>
      <c r="H16" s="34"/>
      <c r="I16" s="54"/>
      <c r="J16" s="53"/>
      <c r="K16" s="52"/>
      <c r="L16" s="53"/>
      <c r="M16" s="54"/>
      <c r="N16" s="54"/>
      <c r="O16" s="54"/>
      <c r="P16" s="54"/>
      <c r="Q16" s="54"/>
      <c r="R16" s="54"/>
      <c r="S16" s="54"/>
      <c r="T16" s="53"/>
      <c r="U16" s="52"/>
      <c r="V16" s="53"/>
      <c r="W16" s="54"/>
    </row>
    <row r="17" spans="1:23" s="126" customFormat="1" ht="12.75">
      <c r="A17" s="127"/>
      <c r="B17" s="128" t="s">
        <v>601</v>
      </c>
      <c r="C17" s="129"/>
      <c r="D17" s="130">
        <f>SUM(D10:D15)</f>
        <v>4271562425</v>
      </c>
      <c r="E17" s="130">
        <f>SUM(E10:E15)</f>
        <v>11078281855</v>
      </c>
      <c r="F17" s="130">
        <f>SUM(F10:F15)</f>
        <v>3280792928</v>
      </c>
      <c r="G17" s="130">
        <f>SUM(G10:G15)</f>
        <v>4759335895</v>
      </c>
      <c r="H17" s="130">
        <f>SUM(H10:H15)</f>
        <v>23389973103</v>
      </c>
      <c r="I17" s="131">
        <f>SUM(I10:I16)</f>
        <v>5410962.6</v>
      </c>
      <c r="J17" s="131">
        <f aca="true" t="shared" si="0" ref="J17:W17">SUM(J10:J16)</f>
        <v>12160458.668</v>
      </c>
      <c r="K17" s="131">
        <f t="shared" si="0"/>
        <v>5694823.148</v>
      </c>
      <c r="L17" s="131">
        <f t="shared" si="0"/>
        <v>2542993</v>
      </c>
      <c r="M17" s="131">
        <f t="shared" si="0"/>
        <v>25809237.416</v>
      </c>
      <c r="N17" s="131">
        <f t="shared" si="0"/>
        <v>4398155.189</v>
      </c>
      <c r="O17" s="131">
        <f t="shared" si="0"/>
        <v>9414487.746</v>
      </c>
      <c r="P17" s="131">
        <f t="shared" si="0"/>
        <v>2377303.7399999993</v>
      </c>
      <c r="Q17" s="131">
        <f t="shared" si="0"/>
        <v>6295981</v>
      </c>
      <c r="R17" s="131">
        <f t="shared" si="0"/>
        <v>22485927.674999997</v>
      </c>
      <c r="S17" s="131">
        <f t="shared" si="0"/>
        <v>4160846</v>
      </c>
      <c r="T17" s="131">
        <f t="shared" si="0"/>
        <v>9149868</v>
      </c>
      <c r="U17" s="131">
        <f t="shared" si="0"/>
        <v>3339159</v>
      </c>
      <c r="V17" s="131">
        <f t="shared" si="0"/>
        <v>3064371</v>
      </c>
      <c r="W17" s="131">
        <f t="shared" si="0"/>
        <v>19714244</v>
      </c>
    </row>
    <row r="18" ht="12.75">
      <c r="B18" s="11" t="s">
        <v>595</v>
      </c>
    </row>
    <row r="19" ht="12.75">
      <c r="B19" s="11" t="s">
        <v>616</v>
      </c>
    </row>
  </sheetData>
  <sheetProtection password="F954" sheet="1" objects="1" scenarios="1"/>
  <mergeCells count="16">
    <mergeCell ref="Q4:Q5"/>
    <mergeCell ref="R4:R5"/>
    <mergeCell ref="D4:F4"/>
    <mergeCell ref="G4:G5"/>
    <mergeCell ref="H4:H5"/>
    <mergeCell ref="N4:P4"/>
    <mergeCell ref="D3:H3"/>
    <mergeCell ref="I3:M3"/>
    <mergeCell ref="S3:W3"/>
    <mergeCell ref="I4:K4"/>
    <mergeCell ref="L4:L5"/>
    <mergeCell ref="M4:M5"/>
    <mergeCell ref="S4:U4"/>
    <mergeCell ref="V4:V5"/>
    <mergeCell ref="W4:W5"/>
    <mergeCell ref="N3:R3"/>
  </mergeCells>
  <conditionalFormatting sqref="U16 K1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b030104</dc:creator>
  <cp:keywords/>
  <dc:description/>
  <cp:lastModifiedBy>Kopraal</cp:lastModifiedBy>
  <cp:lastPrinted>2010-05-12T11:34:24Z</cp:lastPrinted>
  <dcterms:created xsi:type="dcterms:W3CDTF">2009-05-21T09:37:51Z</dcterms:created>
  <dcterms:modified xsi:type="dcterms:W3CDTF">2010-05-26T10:11:20Z</dcterms:modified>
  <cp:category/>
  <cp:version/>
  <cp:contentType/>
  <cp:contentStatus/>
</cp:coreProperties>
</file>