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CG Sum per Prov" sheetId="1" r:id="rId1"/>
    <sheet name="Sum per Prov for CG" sheetId="2" r:id="rId2"/>
    <sheet name="Detail CG Total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'CG Sum per Prov'!$A$1:$K$18</definedName>
    <definedName name="_xlnm.Print_Area" localSheetId="2">'Detail CG Total'!$A$1:$K$374</definedName>
    <definedName name="_xlnm.Print_Area" localSheetId="1">'Sum per Prov for CG'!$A$1:$L$32</definedName>
    <definedName name="_xlnm.Print_Titles" localSheetId="2">'Detail CG Total'!$1:$5</definedName>
  </definedNames>
  <calcPr fullCalcOnLoad="1"/>
</workbook>
</file>

<file path=xl/sharedStrings.xml><?xml version="1.0" encoding="utf-8"?>
<sst xmlns="http://schemas.openxmlformats.org/spreadsheetml/2006/main" count="1030" uniqueCount="715">
  <si>
    <t>R thousands</t>
  </si>
  <si>
    <t>Code</t>
  </si>
  <si>
    <t>Year to date: 30 June 2010</t>
  </si>
  <si>
    <t>(Over)</t>
  </si>
  <si>
    <t>Under</t>
  </si>
  <si>
    <t>(Over)/Under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</si>
  <si>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</si>
  <si>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</si>
  <si>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</si>
  <si>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</si>
  <si>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</si>
  <si>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</si>
  <si>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</si>
  <si>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</si>
  <si>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</si>
  <si>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</si>
  <si>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</si>
  <si>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</si>
  <si>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</si>
  <si>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</si>
  <si>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</si>
  <si>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</si>
  <si>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</si>
  <si>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</si>
  <si>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</si>
  <si>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EASTERN CAPE</t>
  </si>
  <si>
    <t>A</t>
  </si>
  <si>
    <t>Nelson Mandela Bay</t>
  </si>
  <si>
    <t>NMA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</si>
  <si>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</si>
  <si>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</si>
  <si>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</si>
  <si>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</si>
  <si>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</si>
  <si>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</si>
  <si>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</si>
  <si>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</si>
  <si>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</si>
  <si>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</si>
  <si>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</si>
  <si>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</si>
  <si>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</si>
  <si>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</si>
  <si>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</si>
  <si>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</si>
  <si>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</si>
  <si>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</si>
  <si>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</si>
  <si>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</si>
  <si>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</si>
  <si>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</si>
  <si>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</si>
  <si>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</si>
  <si>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</si>
  <si>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</si>
  <si>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</si>
  <si>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</si>
  <si>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</si>
  <si>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</si>
  <si>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</si>
  <si>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</si>
  <si>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</si>
  <si>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</si>
  <si>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</si>
  <si>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</si>
  <si>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</si>
  <si>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</si>
  <si>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</si>
  <si>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</si>
  <si>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</si>
  <si>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</si>
  <si>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</si>
  <si>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</si>
  <si>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</si>
  <si>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</si>
  <si>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</si>
  <si>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</si>
  <si>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</si>
  <si>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</si>
  <si>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</si>
  <si>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</si>
  <si>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</si>
  <si>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</si>
  <si>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</si>
  <si>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</si>
  <si>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</si>
  <si>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</si>
  <si>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</si>
  <si>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</si>
  <si>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</si>
  <si>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</si>
  <si>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</si>
  <si>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</si>
  <si>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</si>
  <si>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</si>
  <si>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</si>
  <si>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</si>
  <si>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</si>
  <si>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</si>
  <si>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</si>
  <si>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</si>
  <si>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</si>
  <si>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</si>
  <si>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</si>
  <si>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</si>
  <si>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</si>
  <si>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</si>
  <si>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</si>
  <si>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</si>
  <si>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</si>
  <si>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</si>
  <si>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</si>
  <si>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</si>
  <si>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</si>
  <si>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</si>
  <si>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</si>
  <si>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</si>
  <si>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</si>
  <si>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</si>
  <si>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</si>
  <si>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</si>
  <si>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</si>
  <si>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</si>
  <si>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</si>
  <si>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</si>
  <si>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</si>
  <si>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</si>
  <si>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</si>
  <si>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</si>
  <si>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</si>
  <si>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</si>
  <si>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</si>
  <si>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</si>
  <si>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</si>
  <si>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</si>
  <si>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</si>
  <si>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</si>
  <si>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</si>
  <si>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</si>
  <si>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</si>
  <si>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</si>
  <si>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</si>
  <si>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</si>
  <si>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</si>
  <si>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</si>
  <si>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</si>
  <si>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</si>
  <si>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</si>
  <si>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</si>
  <si>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</si>
  <si>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</si>
  <si>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</si>
  <si>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</si>
  <si>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</si>
  <si>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</si>
  <si>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</si>
  <si>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</si>
  <si>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</si>
  <si>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</si>
  <si>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</si>
  <si>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</si>
  <si>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</si>
  <si>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</si>
  <si>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</si>
  <si>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</si>
  <si>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</si>
  <si>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</si>
  <si>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</si>
  <si>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</si>
  <si>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</si>
  <si>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</si>
  <si>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</si>
  <si>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</si>
  <si>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</si>
  <si>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</si>
  <si>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</si>
  <si>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</si>
  <si>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</si>
  <si>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</si>
  <si>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</si>
  <si>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</si>
  <si>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</si>
  <si>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</si>
  <si>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</si>
  <si>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</si>
  <si>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</si>
  <si>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</si>
  <si>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</si>
  <si>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</si>
  <si>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</si>
  <si>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</si>
  <si>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</si>
  <si>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</si>
  <si>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</si>
  <si>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</si>
  <si>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</si>
  <si>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</si>
  <si>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</si>
  <si>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</si>
  <si>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</si>
  <si>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</si>
  <si>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</si>
  <si>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</si>
  <si>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</si>
  <si>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</si>
  <si>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</si>
  <si>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</si>
  <si>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</si>
  <si>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</si>
  <si>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</si>
  <si>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</si>
  <si>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</si>
  <si>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</si>
  <si>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</si>
  <si>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</si>
  <si>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</si>
  <si>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</si>
  <si>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</si>
  <si>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</si>
  <si>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</si>
  <si>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</si>
  <si>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</si>
  <si>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</si>
  <si>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</si>
  <si>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</si>
  <si>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</si>
  <si>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</si>
  <si>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</si>
  <si>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</si>
  <si>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</si>
  <si>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</si>
  <si>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</si>
  <si>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</si>
  <si>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</si>
  <si>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</si>
  <si>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</si>
  <si>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</si>
  <si>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</si>
  <si>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</si>
  <si>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</si>
  <si>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</si>
  <si>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</si>
  <si>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</si>
  <si>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</si>
  <si>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</si>
  <si>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</si>
  <si>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</si>
  <si>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</si>
  <si>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</si>
  <si>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</si>
  <si>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</si>
  <si>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</si>
  <si>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</si>
  <si>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</si>
  <si>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</si>
  <si>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</si>
  <si>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</si>
  <si>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</si>
  <si>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</si>
  <si>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</si>
  <si>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</si>
  <si>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</si>
  <si>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</si>
  <si>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</si>
  <si>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</si>
  <si>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</si>
  <si>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</si>
  <si>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</si>
  <si>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</si>
  <si>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</si>
  <si>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</si>
  <si>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</si>
  <si>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</si>
  <si>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</si>
  <si>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</si>
  <si>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</si>
  <si>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</si>
  <si>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</si>
  <si>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</si>
  <si>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</si>
  <si>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</si>
  <si>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</si>
  <si>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</si>
  <si>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</si>
  <si>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</si>
  <si>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</si>
  <si>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</si>
  <si>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</si>
  <si>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</si>
  <si>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</si>
  <si>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</si>
  <si>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</si>
  <si>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</si>
  <si>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</si>
  <si>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</si>
  <si>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</si>
  <si>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</si>
  <si>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</si>
  <si>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</si>
  <si>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</si>
  <si>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</si>
  <si>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</si>
  <si>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</si>
  <si>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</si>
  <si>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</si>
  <si>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</si>
  <si>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</si>
  <si>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</si>
  <si>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</si>
  <si>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</si>
  <si>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</si>
  <si>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</si>
  <si>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</si>
  <si>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</si>
  <si>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</si>
  <si>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</si>
  <si>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</si>
  <si>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</si>
  <si>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</si>
  <si>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</si>
  <si>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</si>
  <si>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</si>
  <si>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</si>
  <si>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</si>
  <si>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</si>
  <si>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</si>
  <si>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</si>
  <si>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</si>
  <si>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</si>
  <si>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</si>
  <si>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</si>
  <si>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</si>
  <si>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</si>
  <si>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</si>
  <si>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</si>
  <si>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</si>
  <si>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</si>
  <si>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</si>
  <si>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</si>
  <si>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</si>
  <si>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</si>
  <si>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</si>
  <si>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</si>
  <si>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</si>
  <si>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</si>
  <si>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</si>
  <si>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</si>
  <si>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</si>
  <si>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</si>
  <si>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</si>
  <si>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</si>
  <si>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</si>
  <si>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</si>
  <si>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</si>
  <si>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</si>
  <si>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</si>
  <si>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</si>
  <si>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</si>
  <si>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</si>
  <si>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</si>
  <si>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</si>
  <si>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</si>
  <si>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</si>
  <si>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</si>
  <si>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</si>
  <si>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</si>
  <si>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</si>
  <si>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</si>
  <si>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</si>
  <si>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</si>
  <si>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</si>
  <si>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</si>
  <si>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</si>
  <si>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</si>
  <si>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</si>
  <si>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</si>
  <si>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</si>
  <si>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</si>
  <si>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</si>
  <si>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</si>
  <si>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</si>
  <si>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</si>
  <si>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</si>
  <si>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</si>
  <si>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</si>
  <si>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</si>
  <si>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</si>
  <si>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</si>
  <si>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</si>
  <si>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</si>
  <si>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</si>
  <si>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</si>
  <si>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</si>
  <si>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</si>
  <si>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</si>
  <si>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</si>
  <si>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</si>
  <si>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</si>
  <si>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</si>
  <si>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</si>
  <si>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</si>
  <si>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</si>
  <si>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</si>
  <si>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</si>
  <si>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</si>
  <si>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</si>
  <si>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</si>
  <si>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</si>
  <si>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</si>
  <si>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</si>
  <si>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</si>
  <si>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</si>
  <si>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</si>
  <si>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</si>
  <si>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</si>
  <si>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</si>
  <si>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</si>
  <si>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</si>
  <si>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</si>
  <si>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</si>
  <si>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</si>
  <si>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</si>
  <si>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</si>
  <si>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</si>
  <si>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</si>
  <si>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</si>
  <si>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</si>
  <si>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</si>
  <si>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</si>
  <si>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</si>
  <si>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</si>
  <si>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</si>
  <si>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</si>
  <si>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</si>
  <si>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</si>
  <si>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</si>
  <si>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</si>
  <si>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</si>
  <si>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</si>
  <si>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</si>
  <si>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</si>
  <si>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</si>
  <si>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</si>
  <si>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</si>
  <si>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</si>
  <si>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</si>
  <si>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</si>
  <si>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</si>
  <si>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</si>
  <si>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</si>
  <si>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</si>
  <si>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</si>
  <si>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</si>
  <si>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</si>
  <si>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</si>
  <si>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</si>
  <si>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</si>
  <si>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</si>
  <si>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</si>
  <si>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</si>
  <si>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</si>
  <si>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</si>
  <si>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</si>
  <si>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</si>
  <si>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</si>
  <si>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</si>
  <si>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</si>
  <si>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</si>
  <si>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</si>
  <si>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</si>
  <si>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</si>
  <si>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</si>
  <si>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</si>
  <si>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</si>
  <si>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</si>
  <si>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</si>
  <si>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</si>
  <si>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NORTHERN CAPE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</si>
  <si>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</si>
  <si>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</si>
  <si>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</si>
  <si>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</si>
  <si>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</si>
  <si>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</si>
  <si>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</si>
  <si>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</si>
  <si>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</si>
  <si>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</si>
  <si>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</si>
  <si>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</si>
  <si>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</si>
  <si>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</si>
  <si>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</si>
  <si>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</si>
  <si>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</si>
  <si>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</si>
  <si>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</si>
  <si>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</si>
  <si>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</si>
  <si>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</si>
  <si>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</si>
  <si>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</si>
  <si>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</si>
  <si>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</si>
  <si>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</si>
  <si>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</si>
  <si>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</si>
  <si>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</si>
  <si>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</si>
  <si>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</si>
  <si>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</si>
  <si>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</si>
  <si>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</si>
  <si>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</si>
  <si>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</si>
  <si>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</si>
  <si>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</si>
  <si>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</si>
  <si>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</si>
  <si>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</si>
  <si>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</si>
  <si>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</si>
  <si>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</si>
  <si>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</si>
  <si>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</si>
  <si>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</si>
  <si>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</si>
  <si>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</si>
  <si>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</si>
  <si>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</si>
  <si>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</si>
  <si>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</si>
  <si>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</si>
  <si>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</si>
  <si>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</si>
  <si>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</si>
  <si>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</si>
  <si>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</si>
  <si>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</si>
  <si>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</si>
  <si>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</si>
  <si>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</si>
  <si>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</si>
  <si>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</si>
  <si>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</si>
  <si>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</si>
  <si>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</si>
  <si>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</si>
  <si>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</si>
  <si>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</si>
  <si>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</si>
  <si>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</si>
  <si>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</si>
  <si>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</si>
  <si>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</si>
  <si>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</si>
  <si>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</si>
  <si>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</si>
  <si>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</si>
  <si>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</si>
  <si>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</si>
  <si>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</si>
  <si>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</si>
  <si>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</si>
  <si>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</si>
  <si>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</si>
  <si>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</si>
  <si>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</si>
  <si>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</si>
  <si>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</si>
  <si>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</si>
  <si>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</si>
  <si>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</si>
  <si>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</si>
  <si>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</si>
  <si>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</si>
  <si>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</si>
  <si>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</si>
  <si>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</si>
  <si>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</si>
  <si>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</si>
  <si>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</si>
  <si>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</si>
  <si>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</si>
  <si>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</si>
  <si>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</si>
  <si>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</si>
  <si>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</si>
  <si>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</si>
  <si>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</si>
  <si>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</si>
  <si>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</si>
  <si>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</si>
  <si>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</si>
  <si>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</si>
  <si>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</si>
  <si>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</si>
  <si>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</si>
  <si>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</si>
  <si>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</si>
  <si>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</si>
  <si>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</si>
  <si>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</t>
  </si>
  <si>
    <t>Net</t>
  </si>
  <si>
    <t>Total Cacadu</t>
  </si>
  <si>
    <t>Total Amathole</t>
  </si>
  <si>
    <t>Total Chris Hani</t>
  </si>
  <si>
    <t>Total Joe Gqabi</t>
  </si>
  <si>
    <t>Total O. R.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</si>
  <si>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</si>
  <si>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</si>
  <si>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</si>
  <si>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</si>
  <si>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</si>
  <si>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</si>
  <si>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</si>
  <si>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</si>
  <si>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metros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</si>
  <si>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</si>
  <si>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</si>
  <si>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</si>
  <si>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</si>
  <si>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</si>
  <si>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</si>
  <si>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</si>
  <si>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</si>
  <si>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</si>
  <si>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</si>
  <si>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</si>
  <si>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</si>
  <si>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</si>
  <si>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</si>
  <si>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</si>
  <si>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</si>
  <si>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</si>
  <si>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Totao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</si>
  <si>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</si>
  <si>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</si>
  <si>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</si>
  <si>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</si>
  <si>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</si>
  <si>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</si>
  <si>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</si>
  <si>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Bojanala Platinum</t>
  </si>
  <si>
    <t>Total Ngaka Modiri Molema</t>
  </si>
  <si>
    <t>Total Dr Ruth Segomotsi Mompati</t>
  </si>
  <si>
    <t>Tota Dr Kenneth Kaunda</t>
  </si>
  <si>
    <t>Total North West</t>
  </si>
  <si>
    <t>Total John Taolo Gaetsewe</t>
  </si>
  <si>
    <t>Total Namakwa</t>
  </si>
  <si>
    <t>Total Pixley Ka Seme</t>
  </si>
  <si>
    <t>Total Siyanda</t>
  </si>
  <si>
    <t>Total Frances Baard</t>
  </si>
  <si>
    <t>Total Northern Cape</t>
  </si>
  <si>
    <t>Total West Coast</t>
  </si>
  <si>
    <t>Total Cape Winelands DM</t>
  </si>
  <si>
    <t>Total Overberg</t>
  </si>
  <si>
    <t>Total Eden</t>
  </si>
  <si>
    <t>Total Central Karoo</t>
  </si>
  <si>
    <t>Total Western Cape</t>
  </si>
  <si>
    <t>National Total</t>
  </si>
  <si>
    <t>Municipal Infrastructure Grant</t>
  </si>
  <si>
    <t>Finannce Management Grant</t>
  </si>
  <si>
    <t>Neighbourhood Development Partnership Programme: Capital</t>
  </si>
  <si>
    <t>Neighbourhood Development Partnership Programme: Technical</t>
  </si>
  <si>
    <t>Municipal Systems Improvement Grant</t>
  </si>
  <si>
    <t>Public Transport Infrastructure and Systems Grant</t>
  </si>
  <si>
    <t>Rural Transport Infrastructure Grant</t>
  </si>
  <si>
    <t>Expanded Public Works Programme Incentive Grant</t>
  </si>
  <si>
    <t>Intergrated National Electrification Programme: Municipal</t>
  </si>
  <si>
    <t>Intergrated National Electrification Programme: Eskom</t>
  </si>
  <si>
    <t>Backlogs for electrification at schools and Clinics</t>
  </si>
  <si>
    <t>Electricity Demand Side Management (Municipal)</t>
  </si>
  <si>
    <t>Electricity Demand Side Management (Eskom) Grant</t>
  </si>
  <si>
    <t>Water Services Operating and Subsidy Grant: Direct</t>
  </si>
  <si>
    <t>Water Services Operating and Subsidy Grant: Indirect</t>
  </si>
  <si>
    <t>Regional Bulk Infrastructure Grant</t>
  </si>
  <si>
    <t>Municipal Drought Relief Grant</t>
  </si>
  <si>
    <t>Backlogs for sanitation and water at schools and clinics</t>
  </si>
  <si>
    <t>2010 World Cup Host City Operating Grant</t>
  </si>
  <si>
    <t>2010 FIFA World Cup Stadiums Development Grant</t>
  </si>
  <si>
    <t>MIG</t>
  </si>
  <si>
    <t>FMG</t>
  </si>
  <si>
    <t>NDPG 6</t>
  </si>
  <si>
    <t>NDPG 7</t>
  </si>
  <si>
    <t>MSIG</t>
  </si>
  <si>
    <t>PTIS</t>
  </si>
  <si>
    <t>RTIS</t>
  </si>
  <si>
    <t>EPWP</t>
  </si>
  <si>
    <t>INEP 6</t>
  </si>
  <si>
    <t>INEP 7</t>
  </si>
  <si>
    <t>BESC</t>
  </si>
  <si>
    <t>EDSM 6</t>
  </si>
  <si>
    <t>EDSM 7</t>
  </si>
  <si>
    <t>WSOS 6</t>
  </si>
  <si>
    <t>WSOS 7</t>
  </si>
  <si>
    <t>RBIG</t>
  </si>
  <si>
    <t>MDRG</t>
  </si>
  <si>
    <t>BSWS</t>
  </si>
  <si>
    <t>AGGREGRATED CONDITIONAL GRANTS EXPENDITURE PER PROGRAMME FOR THE 4th QUARTER ENDED 30 JUNE 2010 (Preliminary results)</t>
  </si>
  <si>
    <t>WCHCO</t>
  </si>
  <si>
    <t>FWCSD</t>
  </si>
  <si>
    <t>Sources: DoRA Monthly reports by the national transferring officer and Municipal sign-offs and electronic verification.</t>
  </si>
  <si>
    <t>1. Spending of these grants is done at National department level and therefore no reporting is required from municipalities.</t>
  </si>
  <si>
    <t>2. Includes unallocated amounts</t>
  </si>
  <si>
    <r>
      <t>Total</t>
    </r>
    <r>
      <rPr>
        <b/>
        <vertAlign val="superscript"/>
        <sz val="10"/>
        <color indexed="8"/>
        <rFont val="Arial Narrow"/>
        <family val="2"/>
      </rPr>
      <t>2</t>
    </r>
  </si>
  <si>
    <t>Main allocation</t>
  </si>
  <si>
    <t>Total Expenditure as % of main allocation</t>
  </si>
  <si>
    <t>Total Expenditure as % of Revised allocation</t>
  </si>
  <si>
    <t>Revised allocation</t>
  </si>
  <si>
    <t>Total Expenditure as % of revised allocation</t>
  </si>
  <si>
    <t>Unallocated amounts</t>
  </si>
  <si>
    <t>3. All the figures are unaudited.</t>
  </si>
  <si>
    <t>Net (Over)/Under as % of adjusted budget</t>
  </si>
  <si>
    <t>Over and under spending of conditional grants adjusted allocations for the 4th quarter ended 30 June 2010 (Preliminary results)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</si>
</sst>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,###.0\%"/>
    <numFmt numFmtId="178" formatCode="##,##0_);\(##,##0\);0"/>
    <numFmt numFmtId="179" formatCode="#,###.0\%_);\(#,###.0\)\%;.0\%"/>
    <numFmt numFmtId="180" formatCode="_(* #,##0_);_(* \(#,##0\);_(* &quot;- &quot;?_);_(@_)"/>
    <numFmt numFmtId="181" formatCode="0.0%;\(0.0%\);_(* &quot;- &quot;?_);_(@_)"/>
    <numFmt numFmtId="182" formatCode="_(* #,##0,_);_(* \(#,##0,\);_(* &quot;- &quot;?_);_(@_)"/>
    <numFmt numFmtId="183" formatCode="##,##0,_);\(##,##0,\);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9"/>
      <color indexed="8"/>
      <name val="ARIAL NARROW"/>
      <family val="0"/>
    </font>
    <font>
      <b/>
      <sz val="9"/>
      <color indexed="8"/>
      <name val="Arial Narrow"/>
      <family val="2"/>
    </font>
    <font>
      <sz val="9"/>
      <name val="Arial"/>
      <family val="0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sz val="9"/>
      <name val="Arial Narrow"/>
      <family val="2"/>
    </font>
    <font>
      <sz val="9"/>
      <color indexed="55"/>
      <name val="Arial Narrow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left" wrapText="1" indent="1"/>
      <protection/>
    </xf>
    <xf numFmtId="0" fontId="5" fillId="0" borderId="15" xfId="0" applyFont="1" applyBorder="1" applyAlignment="1" applyProtection="1">
      <alignment wrapText="1"/>
      <protection/>
    </xf>
    <xf numFmtId="181" fontId="6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6" fillId="0" borderId="16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81" fontId="6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7" fillId="0" borderId="25" xfId="0" applyNumberFormat="1" applyFont="1" applyFill="1" applyBorder="1" applyAlignment="1" applyProtection="1">
      <alignment/>
      <protection/>
    </xf>
    <xf numFmtId="181" fontId="7" fillId="0" borderId="26" xfId="0" applyNumberFormat="1" applyFont="1" applyFill="1" applyBorder="1" applyAlignment="1" applyProtection="1">
      <alignment/>
      <protection/>
    </xf>
    <xf numFmtId="181" fontId="7" fillId="0" borderId="27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horizontal="left" wrapText="1" indent="1"/>
      <protection/>
    </xf>
    <xf numFmtId="0" fontId="2" fillId="0" borderId="21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right"/>
      <protection/>
    </xf>
    <xf numFmtId="182" fontId="6" fillId="0" borderId="15" xfId="0" applyNumberFormat="1" applyFont="1" applyFill="1" applyBorder="1" applyAlignment="1" applyProtection="1">
      <alignment/>
      <protection/>
    </xf>
    <xf numFmtId="182" fontId="2" fillId="0" borderId="20" xfId="0" applyNumberFormat="1" applyFont="1" applyBorder="1" applyAlignment="1" applyProtection="1">
      <alignment horizontal="right"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Alignment="1">
      <alignment/>
    </xf>
    <xf numFmtId="182" fontId="7" fillId="0" borderId="20" xfId="0" applyNumberFormat="1" applyFont="1" applyFill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7" fillId="0" borderId="26" xfId="0" applyNumberFormat="1" applyFont="1" applyFill="1" applyBorder="1" applyAlignment="1" applyProtection="1">
      <alignment/>
      <protection/>
    </xf>
    <xf numFmtId="182" fontId="2" fillId="0" borderId="24" xfId="0" applyNumberFormat="1" applyFont="1" applyBorder="1" applyAlignment="1" applyProtection="1">
      <alignment horizontal="right"/>
      <protection/>
    </xf>
    <xf numFmtId="182" fontId="6" fillId="0" borderId="18" xfId="0" applyNumberFormat="1" applyFont="1" applyFill="1" applyBorder="1" applyAlignment="1" applyProtection="1">
      <alignment/>
      <protection/>
    </xf>
    <xf numFmtId="182" fontId="6" fillId="0" borderId="19" xfId="0" applyNumberFormat="1" applyFont="1" applyFill="1" applyBorder="1" applyAlignment="1" applyProtection="1">
      <alignment/>
      <protection/>
    </xf>
    <xf numFmtId="182" fontId="6" fillId="0" borderId="17" xfId="0" applyNumberFormat="1" applyFont="1" applyFill="1" applyBorder="1" applyAlignment="1" applyProtection="1">
      <alignment/>
      <protection/>
    </xf>
    <xf numFmtId="182" fontId="6" fillId="0" borderId="29" xfId="0" applyNumberFormat="1" applyFont="1" applyFill="1" applyBorder="1" applyAlignment="1" applyProtection="1">
      <alignment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29" xfId="0" applyNumberForma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82" fontId="2" fillId="0" borderId="30" xfId="0" applyNumberFormat="1" applyFont="1" applyBorder="1" applyAlignment="1" applyProtection="1">
      <alignment/>
      <protection/>
    </xf>
    <xf numFmtId="182" fontId="2" fillId="0" borderId="31" xfId="0" applyNumberFormat="1" applyFont="1" applyBorder="1" applyAlignment="1" applyProtection="1">
      <alignment/>
      <protection/>
    </xf>
    <xf numFmtId="181" fontId="10" fillId="0" borderId="15" xfId="0" applyNumberFormat="1" applyFont="1" applyFill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right"/>
      <protection/>
    </xf>
    <xf numFmtId="182" fontId="7" fillId="0" borderId="32" xfId="0" applyNumberFormat="1" applyFont="1" applyFill="1" applyBorder="1" applyAlignment="1" applyProtection="1">
      <alignment/>
      <protection/>
    </xf>
    <xf numFmtId="181" fontId="7" fillId="0" borderId="32" xfId="0" applyNumberFormat="1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181" fontId="10" fillId="0" borderId="24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82" fontId="8" fillId="0" borderId="20" xfId="0" applyNumberFormat="1" applyFont="1" applyBorder="1" applyAlignment="1" applyProtection="1">
      <alignment horizontal="right"/>
      <protection/>
    </xf>
    <xf numFmtId="181" fontId="10" fillId="0" borderId="21" xfId="0" applyNumberFormat="1" applyFont="1" applyFill="1" applyBorder="1" applyAlignment="1" applyProtection="1">
      <alignment/>
      <protection/>
    </xf>
    <xf numFmtId="181" fontId="10" fillId="0" borderId="20" xfId="0" applyNumberFormat="1" applyFont="1" applyFill="1" applyBorder="1" applyAlignment="1" applyProtection="1">
      <alignment/>
      <protection/>
    </xf>
    <xf numFmtId="182" fontId="8" fillId="0" borderId="30" xfId="0" applyNumberFormat="1" applyFont="1" applyBorder="1" applyAlignment="1" applyProtection="1">
      <alignment/>
      <protection/>
    </xf>
    <xf numFmtId="182" fontId="8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80" fontId="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wrapText="1"/>
      <protection/>
    </xf>
    <xf numFmtId="0" fontId="16" fillId="0" borderId="0" xfId="0" applyFont="1" applyAlignment="1">
      <alignment/>
    </xf>
    <xf numFmtId="0" fontId="17" fillId="0" borderId="15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horizontal="right"/>
      <protection/>
    </xf>
    <xf numFmtId="183" fontId="2" fillId="0" borderId="17" xfId="0" applyNumberFormat="1" applyFont="1" applyBorder="1" applyAlignment="1">
      <alignment horizontal="center"/>
    </xf>
    <xf numFmtId="183" fontId="2" fillId="0" borderId="29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1" fontId="6" fillId="0" borderId="21" xfId="0" applyNumberFormat="1" applyFont="1" applyFill="1" applyBorder="1" applyAlignment="1" applyProtection="1">
      <alignment/>
      <protection/>
    </xf>
    <xf numFmtId="181" fontId="10" fillId="0" borderId="20" xfId="0" applyNumberFormat="1" applyFont="1" applyFill="1" applyBorder="1" applyAlignment="1" applyProtection="1">
      <alignment horizontal="right"/>
      <protection/>
    </xf>
    <xf numFmtId="181" fontId="6" fillId="0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 applyProtection="1">
      <alignment/>
      <protection/>
    </xf>
    <xf numFmtId="0" fontId="36" fillId="0" borderId="15" xfId="0" applyFont="1" applyBorder="1" applyAlignment="1" applyProtection="1">
      <alignment horizontal="left" wrapText="1" indent="1"/>
      <protection/>
    </xf>
    <xf numFmtId="0" fontId="36" fillId="0" borderId="15" xfId="0" applyFont="1" applyBorder="1" applyAlignment="1" applyProtection="1">
      <alignment horizontal="left" wrapText="1"/>
      <protection/>
    </xf>
    <xf numFmtId="182" fontId="37" fillId="0" borderId="15" xfId="0" applyNumberFormat="1" applyFont="1" applyFill="1" applyBorder="1" applyAlignment="1" applyProtection="1">
      <alignment/>
      <protection/>
    </xf>
    <xf numFmtId="181" fontId="37" fillId="0" borderId="16" xfId="0" applyNumberFormat="1" applyFont="1" applyFill="1" applyBorder="1" applyAlignment="1" applyProtection="1">
      <alignment/>
      <protection/>
    </xf>
    <xf numFmtId="181" fontId="37" fillId="0" borderId="15" xfId="0" applyNumberFormat="1" applyFont="1" applyFill="1" applyBorder="1" applyAlignment="1" applyProtection="1">
      <alignment/>
      <protection/>
    </xf>
    <xf numFmtId="182" fontId="37" fillId="0" borderId="18" xfId="0" applyNumberFormat="1" applyFont="1" applyFill="1" applyBorder="1" applyAlignment="1" applyProtection="1">
      <alignment/>
      <protection/>
    </xf>
    <xf numFmtId="182" fontId="37" fillId="0" borderId="19" xfId="0" applyNumberFormat="1" applyFont="1" applyFill="1" applyBorder="1" applyAlignment="1" applyProtection="1">
      <alignment/>
      <protection/>
    </xf>
    <xf numFmtId="182" fontId="38" fillId="21" borderId="15" xfId="0" applyNumberFormat="1" applyFont="1" applyFill="1" applyBorder="1" applyAlignment="1" applyProtection="1">
      <alignment/>
      <protection/>
    </xf>
    <xf numFmtId="181" fontId="38" fillId="21" borderId="16" xfId="0" applyNumberFormat="1" applyFont="1" applyFill="1" applyBorder="1" applyAlignment="1" applyProtection="1">
      <alignment/>
      <protection/>
    </xf>
    <xf numFmtId="181" fontId="38" fillId="21" borderId="15" xfId="0" applyNumberFormat="1" applyFont="1" applyFill="1" applyBorder="1" applyAlignment="1" applyProtection="1">
      <alignment/>
      <protection/>
    </xf>
    <xf numFmtId="182" fontId="38" fillId="21" borderId="18" xfId="0" applyNumberFormat="1" applyFont="1" applyFill="1" applyBorder="1" applyAlignment="1" applyProtection="1">
      <alignment/>
      <protection/>
    </xf>
    <xf numFmtId="182" fontId="38" fillId="21" borderId="19" xfId="0" applyNumberFormat="1" applyFont="1" applyFill="1" applyBorder="1" applyAlignment="1" applyProtection="1">
      <alignment/>
      <protection/>
    </xf>
    <xf numFmtId="182" fontId="37" fillId="0" borderId="23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183" fontId="2" fillId="0" borderId="30" xfId="0" applyNumberFormat="1" applyFont="1" applyBorder="1" applyAlignment="1">
      <alignment horizontal="center"/>
    </xf>
    <xf numFmtId="183" fontId="2" fillId="0" borderId="31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15" fillId="0" borderId="33" xfId="0" applyFont="1" applyBorder="1" applyAlignment="1" applyProtection="1">
      <alignment horizontal="center" vertical="top" wrapText="1"/>
      <protection/>
    </xf>
    <xf numFmtId="0" fontId="15" fillId="0" borderId="34" xfId="0" applyFont="1" applyBorder="1" applyAlignment="1" applyProtection="1">
      <alignment horizontal="center" vertical="top" wrapText="1"/>
      <protection/>
    </xf>
    <xf numFmtId="183" fontId="4" fillId="0" borderId="30" xfId="0" applyNumberFormat="1" applyFont="1" applyBorder="1" applyAlignment="1">
      <alignment horizontal="center"/>
    </xf>
    <xf numFmtId="183" fontId="4" fillId="0" borderId="31" xfId="0" applyNumberFormat="1" applyFont="1" applyBorder="1" applyAlignment="1">
      <alignment horizontal="center"/>
    </xf>
    <xf numFmtId="0" fontId="15" fillId="0" borderId="28" xfId="0" applyFont="1" applyBorder="1" applyAlignment="1" applyProtection="1">
      <alignment horizontal="center" vertical="top" wrapText="1"/>
      <protection/>
    </xf>
    <xf numFmtId="0" fontId="15" fillId="0" borderId="35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top" wrapText="1"/>
      <protection/>
    </xf>
    <xf numFmtId="0" fontId="15" fillId="0" borderId="26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15" fillId="0" borderId="26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0" fontId="39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Eastern%20Cape%204th%20Q%20CG%20-%2020%20August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2.%20Summary%20of%20Provinces%20CG%20-%204th%20Q%20S71%20-%2020%20August%20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.%20Free%20State%204th%20Q%20CG%20-%2020%20August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1.%20Gauteng%20%204th%20Q%20CG%20-%2020%20August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2.%20KwaZulu%20Natal%204th%20Q%20CG%20-%2020%20August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.%20Limpopo%204th%20Q%20CG%20-%2020%20August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4.%20Mpumalanga%204th%20Q%20CG%20-%2020%20August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6.%20North%20West%204th%20Q%20CG%20-%2020%20August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5.%20Northern%20Cape%204th%20Q%20CG%20-%2020%20August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7.%20Western%20Cape%204th%20Q%20CG%20-%2020%20Augus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1">
        <row r="50">
          <cell r="B50">
            <v>508934000</v>
          </cell>
          <cell r="E50">
            <v>502334000</v>
          </cell>
          <cell r="Q50">
            <v>997363253</v>
          </cell>
        </row>
      </sheetData>
      <sheetData sheetId="2">
        <row r="50">
          <cell r="B50">
            <v>16669000</v>
          </cell>
          <cell r="E50">
            <v>16669000</v>
          </cell>
          <cell r="Q50">
            <v>19957967</v>
          </cell>
        </row>
      </sheetData>
      <sheetData sheetId="3">
        <row r="50">
          <cell r="B50">
            <v>12351000</v>
          </cell>
          <cell r="E50">
            <v>12601000</v>
          </cell>
          <cell r="Q50">
            <v>10045539</v>
          </cell>
        </row>
      </sheetData>
      <sheetData sheetId="4">
        <row r="50">
          <cell r="B50">
            <v>16196000</v>
          </cell>
          <cell r="E50">
            <v>16518000</v>
          </cell>
          <cell r="Q50">
            <v>6260861</v>
          </cell>
        </row>
      </sheetData>
      <sheetData sheetId="5">
        <row r="50">
          <cell r="B50">
            <v>45918000</v>
          </cell>
          <cell r="E50">
            <v>54383000</v>
          </cell>
          <cell r="Q50">
            <v>64373744</v>
          </cell>
        </row>
      </sheetData>
      <sheetData sheetId="6">
        <row r="50">
          <cell r="B50">
            <v>24411000</v>
          </cell>
          <cell r="E50">
            <v>24411000</v>
          </cell>
          <cell r="Q50">
            <v>34634502</v>
          </cell>
        </row>
      </sheetData>
      <sheetData sheetId="7">
        <row r="50">
          <cell r="B50">
            <v>28432000</v>
          </cell>
          <cell r="E50">
            <v>30932000</v>
          </cell>
          <cell r="Q50">
            <v>15373044</v>
          </cell>
        </row>
      </sheetData>
      <sheetData sheetId="8">
        <row r="50">
          <cell r="B50">
            <v>7776000</v>
          </cell>
          <cell r="E50">
            <v>8357000</v>
          </cell>
          <cell r="Q50">
            <v>8062119</v>
          </cell>
        </row>
      </sheetData>
      <sheetData sheetId="9">
        <row r="50">
          <cell r="B50">
            <v>41593000</v>
          </cell>
          <cell r="E50">
            <v>44868000</v>
          </cell>
          <cell r="Q50">
            <v>35269327</v>
          </cell>
        </row>
      </sheetData>
      <sheetData sheetId="10">
        <row r="50">
          <cell r="B50">
            <v>101815000</v>
          </cell>
          <cell r="E50">
            <v>16483000</v>
          </cell>
          <cell r="Q50">
            <v>16133460</v>
          </cell>
        </row>
      </sheetData>
      <sheetData sheetId="11">
        <row r="50">
          <cell r="B50">
            <v>12737000</v>
          </cell>
          <cell r="E50">
            <v>101240000</v>
          </cell>
          <cell r="Q50">
            <v>8703886</v>
          </cell>
        </row>
      </sheetData>
      <sheetData sheetId="12">
        <row r="50">
          <cell r="B50">
            <v>103058000</v>
          </cell>
          <cell r="E50">
            <v>68260000</v>
          </cell>
          <cell r="Q50">
            <v>9600854</v>
          </cell>
        </row>
      </sheetData>
      <sheetData sheetId="13">
        <row r="50">
          <cell r="B50">
            <v>70873000</v>
          </cell>
          <cell r="E50">
            <v>68984000</v>
          </cell>
          <cell r="Q50">
            <v>32307806</v>
          </cell>
        </row>
      </sheetData>
      <sheetData sheetId="14">
        <row r="50">
          <cell r="B50">
            <v>10353000</v>
          </cell>
          <cell r="E50">
            <v>10353000</v>
          </cell>
          <cell r="Q50">
            <v>6628381</v>
          </cell>
        </row>
      </sheetData>
      <sheetData sheetId="15">
        <row r="50">
          <cell r="B50">
            <v>32979000</v>
          </cell>
          <cell r="E50">
            <v>30399000</v>
          </cell>
          <cell r="Q50">
            <v>19351559</v>
          </cell>
        </row>
      </sheetData>
      <sheetData sheetId="16">
        <row r="50">
          <cell r="B50">
            <v>258202000</v>
          </cell>
          <cell r="E50">
            <v>231584000</v>
          </cell>
          <cell r="Q50">
            <v>31081552</v>
          </cell>
        </row>
      </sheetData>
      <sheetData sheetId="17">
        <row r="50">
          <cell r="B50">
            <v>17096000</v>
          </cell>
          <cell r="E50">
            <v>17345000</v>
          </cell>
          <cell r="Q50">
            <v>13673191</v>
          </cell>
        </row>
      </sheetData>
      <sheetData sheetId="18">
        <row r="50">
          <cell r="B50">
            <v>30071000</v>
          </cell>
          <cell r="E50">
            <v>32416000</v>
          </cell>
          <cell r="Q50">
            <v>21572060</v>
          </cell>
        </row>
      </sheetData>
      <sheetData sheetId="19">
        <row r="50">
          <cell r="B50">
            <v>8524000</v>
          </cell>
          <cell r="E50">
            <v>8774000</v>
          </cell>
          <cell r="Q50">
            <v>4476080</v>
          </cell>
        </row>
      </sheetData>
      <sheetData sheetId="20">
        <row r="50">
          <cell r="B50">
            <v>264660000</v>
          </cell>
          <cell r="E50">
            <v>282884000</v>
          </cell>
          <cell r="Q50">
            <v>188985873</v>
          </cell>
        </row>
      </sheetData>
      <sheetData sheetId="21">
        <row r="50">
          <cell r="B50">
            <v>12316000</v>
          </cell>
          <cell r="E50">
            <v>12816000</v>
          </cell>
          <cell r="Q50">
            <v>9410667</v>
          </cell>
        </row>
      </sheetData>
      <sheetData sheetId="22">
        <row r="50">
          <cell r="B50">
            <v>19360000</v>
          </cell>
          <cell r="E50">
            <v>19360000</v>
          </cell>
          <cell r="Q50">
            <v>14069374</v>
          </cell>
        </row>
      </sheetData>
      <sheetData sheetId="23">
        <row r="50">
          <cell r="B50">
            <v>8507000</v>
          </cell>
          <cell r="E50">
            <v>8507000</v>
          </cell>
          <cell r="Q50">
            <v>9848686</v>
          </cell>
        </row>
      </sheetData>
      <sheetData sheetId="24">
        <row r="50">
          <cell r="B50">
            <v>23441000</v>
          </cell>
          <cell r="E50">
            <v>23800000</v>
          </cell>
          <cell r="Q50">
            <v>17258325</v>
          </cell>
        </row>
      </sheetData>
      <sheetData sheetId="25">
        <row r="50">
          <cell r="B50">
            <v>52958000</v>
          </cell>
          <cell r="E50">
            <v>54869000</v>
          </cell>
          <cell r="Q50">
            <v>20132308</v>
          </cell>
        </row>
      </sheetData>
      <sheetData sheetId="26">
        <row r="50">
          <cell r="B50">
            <v>43344000</v>
          </cell>
          <cell r="E50">
            <v>45898000</v>
          </cell>
          <cell r="Q50">
            <v>30078114</v>
          </cell>
        </row>
      </sheetData>
      <sheetData sheetId="27">
        <row r="50">
          <cell r="B50">
            <v>111074000</v>
          </cell>
          <cell r="E50">
            <v>119879000</v>
          </cell>
          <cell r="Q50">
            <v>81257242</v>
          </cell>
        </row>
      </sheetData>
      <sheetData sheetId="28">
        <row r="50">
          <cell r="B50">
            <v>14045000</v>
          </cell>
          <cell r="E50">
            <v>13905000</v>
          </cell>
          <cell r="Q50">
            <v>18783790</v>
          </cell>
        </row>
      </sheetData>
      <sheetData sheetId="29">
        <row r="50">
          <cell r="B50">
            <v>288137000</v>
          </cell>
          <cell r="E50">
            <v>284982000</v>
          </cell>
          <cell r="Q50">
            <v>170499448</v>
          </cell>
        </row>
      </sheetData>
      <sheetData sheetId="30">
        <row r="50">
          <cell r="B50">
            <v>47622000</v>
          </cell>
          <cell r="E50">
            <v>48223000</v>
          </cell>
          <cell r="Q50">
            <v>18403264</v>
          </cell>
        </row>
      </sheetData>
      <sheetData sheetId="31">
        <row r="50">
          <cell r="B50">
            <v>27609000</v>
          </cell>
          <cell r="E50">
            <v>23780000</v>
          </cell>
          <cell r="Q50">
            <v>20044629</v>
          </cell>
        </row>
      </sheetData>
      <sheetData sheetId="32">
        <row r="50">
          <cell r="B50">
            <v>13629000</v>
          </cell>
          <cell r="E50">
            <v>13629000</v>
          </cell>
          <cell r="Q50">
            <v>19834511</v>
          </cell>
        </row>
      </sheetData>
      <sheetData sheetId="33">
        <row r="50">
          <cell r="B50">
            <v>18723000</v>
          </cell>
          <cell r="E50">
            <v>18723000</v>
          </cell>
          <cell r="Q50">
            <v>13767147</v>
          </cell>
        </row>
      </sheetData>
      <sheetData sheetId="34">
        <row r="50">
          <cell r="B50">
            <v>115978000</v>
          </cell>
          <cell r="E50">
            <v>115978000</v>
          </cell>
          <cell r="Q50">
            <v>61172413</v>
          </cell>
        </row>
      </sheetData>
      <sheetData sheetId="35">
        <row r="50">
          <cell r="B50">
            <v>95478000</v>
          </cell>
          <cell r="E50">
            <v>79486000</v>
          </cell>
          <cell r="Q50">
            <v>25486453</v>
          </cell>
        </row>
      </sheetData>
      <sheetData sheetId="36">
        <row r="50">
          <cell r="B50">
            <v>27530000</v>
          </cell>
          <cell r="E50">
            <v>27634000</v>
          </cell>
          <cell r="Q50">
            <v>20349856</v>
          </cell>
        </row>
      </sheetData>
      <sheetData sheetId="37">
        <row r="50">
          <cell r="B50">
            <v>84567000</v>
          </cell>
          <cell r="E50">
            <v>86009000</v>
          </cell>
          <cell r="Q50">
            <v>34176850</v>
          </cell>
        </row>
      </sheetData>
      <sheetData sheetId="38">
        <row r="50">
          <cell r="B50">
            <v>26034000</v>
          </cell>
          <cell r="E50">
            <v>25513000</v>
          </cell>
          <cell r="Q50">
            <v>1569455</v>
          </cell>
        </row>
      </sheetData>
      <sheetData sheetId="39">
        <row r="50">
          <cell r="B50">
            <v>41862000</v>
          </cell>
          <cell r="E50">
            <v>44814000</v>
          </cell>
          <cell r="Q50">
            <v>18308850</v>
          </cell>
        </row>
      </sheetData>
      <sheetData sheetId="40">
        <row r="50">
          <cell r="B50">
            <v>103101000</v>
          </cell>
          <cell r="E50">
            <v>106094000</v>
          </cell>
          <cell r="Q50">
            <v>72053181</v>
          </cell>
        </row>
      </sheetData>
      <sheetData sheetId="41">
        <row r="50">
          <cell r="B50">
            <v>103585000</v>
          </cell>
          <cell r="E50">
            <v>103373000</v>
          </cell>
          <cell r="Q50">
            <v>45514993</v>
          </cell>
        </row>
      </sheetData>
      <sheetData sheetId="42">
        <row r="50">
          <cell r="B50">
            <v>553878000</v>
          </cell>
          <cell r="E50">
            <v>610589000</v>
          </cell>
          <cell r="Q50">
            <v>359713900</v>
          </cell>
        </row>
      </sheetData>
      <sheetData sheetId="43">
        <row r="50">
          <cell r="B50">
            <v>27971000</v>
          </cell>
          <cell r="E50">
            <v>28073000</v>
          </cell>
          <cell r="Q50">
            <v>23964688</v>
          </cell>
        </row>
      </sheetData>
      <sheetData sheetId="44">
        <row r="50">
          <cell r="B50">
            <v>29082000</v>
          </cell>
          <cell r="E50">
            <v>30182000</v>
          </cell>
          <cell r="Q50">
            <v>23275115</v>
          </cell>
        </row>
      </sheetData>
      <sheetData sheetId="45">
        <row r="50">
          <cell r="B50">
            <v>176606000</v>
          </cell>
          <cell r="E50">
            <v>177010000</v>
          </cell>
          <cell r="Q50">
            <v>163820945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0">
        <row r="10">
          <cell r="B10">
            <v>287750000</v>
          </cell>
          <cell r="E10">
            <v>299990000</v>
          </cell>
          <cell r="Q10">
            <v>332737045</v>
          </cell>
        </row>
        <row r="11">
          <cell r="B11">
            <v>582000000</v>
          </cell>
          <cell r="E11">
            <v>551395000</v>
          </cell>
          <cell r="Q11">
            <v>504998544</v>
          </cell>
        </row>
        <row r="12">
          <cell r="B12">
            <v>78844000</v>
          </cell>
          <cell r="E12">
            <v>110000000</v>
          </cell>
          <cell r="Q12">
            <v>0</v>
          </cell>
        </row>
        <row r="15">
          <cell r="B15">
            <v>200000000</v>
          </cell>
          <cell r="E15">
            <v>200000000</v>
          </cell>
          <cell r="Q15">
            <v>188507213</v>
          </cell>
        </row>
        <row r="20">
          <cell r="B20">
            <v>2418177000</v>
          </cell>
          <cell r="E20">
            <v>2418177000</v>
          </cell>
          <cell r="Q20">
            <v>4278745292</v>
          </cell>
        </row>
        <row r="21">
          <cell r="B21">
            <v>9800000</v>
          </cell>
          <cell r="E21">
            <v>9800000</v>
          </cell>
          <cell r="Q21">
            <v>3033994</v>
          </cell>
        </row>
        <row r="24">
          <cell r="B24">
            <v>201751000</v>
          </cell>
          <cell r="E24">
            <v>201751000</v>
          </cell>
          <cell r="Q24">
            <v>0</v>
          </cell>
        </row>
        <row r="27">
          <cell r="B27">
            <v>932961000</v>
          </cell>
          <cell r="E27">
            <v>932961000</v>
          </cell>
          <cell r="Q27">
            <v>806295306</v>
          </cell>
        </row>
        <row r="28">
          <cell r="B28">
            <v>1467365000</v>
          </cell>
          <cell r="E28">
            <v>1465751000</v>
          </cell>
          <cell r="Q28">
            <v>0</v>
          </cell>
        </row>
        <row r="29">
          <cell r="B29">
            <v>150000000</v>
          </cell>
          <cell r="E29">
            <v>150000000</v>
          </cell>
          <cell r="Q29">
            <v>0</v>
          </cell>
        </row>
        <row r="30">
          <cell r="B30">
            <v>175000000</v>
          </cell>
          <cell r="E30">
            <v>175000000</v>
          </cell>
          <cell r="Q30">
            <v>86217744</v>
          </cell>
        </row>
        <row r="31">
          <cell r="B31">
            <v>75000000</v>
          </cell>
          <cell r="E31">
            <v>75000000</v>
          </cell>
          <cell r="Q31">
            <v>0</v>
          </cell>
        </row>
        <row r="34">
          <cell r="B34">
            <v>331774000</v>
          </cell>
          <cell r="E34">
            <v>331774000</v>
          </cell>
          <cell r="Q34">
            <v>0</v>
          </cell>
        </row>
        <row r="36">
          <cell r="B36">
            <v>561500000</v>
          </cell>
          <cell r="E36">
            <v>571021000</v>
          </cell>
          <cell r="Q36">
            <v>0</v>
          </cell>
        </row>
        <row r="37">
          <cell r="B37">
            <v>978579000</v>
          </cell>
          <cell r="E37">
            <v>871278000</v>
          </cell>
          <cell r="Q37">
            <v>862090631</v>
          </cell>
        </row>
        <row r="38">
          <cell r="B38">
            <v>135199000</v>
          </cell>
          <cell r="E38">
            <v>242500000</v>
          </cell>
          <cell r="Q38">
            <v>0</v>
          </cell>
        </row>
        <row r="39">
          <cell r="B39">
            <v>53700000</v>
          </cell>
          <cell r="E39">
            <v>53700000</v>
          </cell>
          <cell r="Q39">
            <v>30992866</v>
          </cell>
        </row>
        <row r="42">
          <cell r="B42">
            <v>507557000</v>
          </cell>
          <cell r="E42">
            <v>507557000</v>
          </cell>
          <cell r="Q42">
            <v>604603838</v>
          </cell>
        </row>
        <row r="43">
          <cell r="B43">
            <v>1661107000</v>
          </cell>
          <cell r="E43">
            <v>1661107000</v>
          </cell>
          <cell r="Q43">
            <v>1987908291</v>
          </cell>
        </row>
        <row r="47">
          <cell r="B47">
            <v>11084854000</v>
          </cell>
          <cell r="E47">
            <v>11433487000</v>
          </cell>
          <cell r="Q47">
            <v>9019323458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50">
          <cell r="B50">
            <v>18614000</v>
          </cell>
          <cell r="E50">
            <v>18824000</v>
          </cell>
          <cell r="Q50">
            <v>650632</v>
          </cell>
        </row>
      </sheetData>
      <sheetData sheetId="2">
        <row r="50">
          <cell r="B50">
            <v>34025000</v>
          </cell>
          <cell r="E50">
            <v>29025000</v>
          </cell>
          <cell r="Q50">
            <v>14091064</v>
          </cell>
        </row>
      </sheetData>
      <sheetData sheetId="3">
        <row r="50">
          <cell r="B50">
            <v>15886000</v>
          </cell>
          <cell r="E50">
            <v>20272000</v>
          </cell>
          <cell r="Q50">
            <v>35068</v>
          </cell>
        </row>
      </sheetData>
      <sheetData sheetId="4">
        <row r="50">
          <cell r="B50">
            <v>1735000</v>
          </cell>
          <cell r="E50">
            <v>1735000</v>
          </cell>
          <cell r="Q50">
            <v>1803197</v>
          </cell>
        </row>
      </sheetData>
      <sheetData sheetId="5">
        <row r="50">
          <cell r="B50">
            <v>14452000</v>
          </cell>
          <cell r="E50">
            <v>14344000</v>
          </cell>
          <cell r="Q50">
            <v>13206400</v>
          </cell>
        </row>
      </sheetData>
      <sheetData sheetId="6">
        <row r="50">
          <cell r="B50">
            <v>352124000</v>
          </cell>
          <cell r="E50">
            <v>352239000</v>
          </cell>
          <cell r="Q50">
            <v>374449705</v>
          </cell>
        </row>
      </sheetData>
      <sheetData sheetId="7">
        <row r="50">
          <cell r="B50">
            <v>20294000</v>
          </cell>
          <cell r="E50">
            <v>20294000</v>
          </cell>
          <cell r="Q50">
            <v>18990616</v>
          </cell>
        </row>
      </sheetData>
      <sheetData sheetId="8">
        <row r="50">
          <cell r="B50">
            <v>1485000</v>
          </cell>
          <cell r="E50">
            <v>1485000</v>
          </cell>
          <cell r="Q50">
            <v>1720700</v>
          </cell>
        </row>
      </sheetData>
      <sheetData sheetId="9">
        <row r="50">
          <cell r="B50">
            <v>25185000</v>
          </cell>
          <cell r="E50">
            <v>25185000</v>
          </cell>
          <cell r="Q50">
            <v>21378274</v>
          </cell>
        </row>
      </sheetData>
      <sheetData sheetId="10">
        <row r="50">
          <cell r="B50">
            <v>15735000</v>
          </cell>
          <cell r="E50">
            <v>15735000</v>
          </cell>
          <cell r="Q50">
            <v>40146051</v>
          </cell>
        </row>
      </sheetData>
      <sheetData sheetId="11">
        <row r="50">
          <cell r="B50">
            <v>19418000</v>
          </cell>
          <cell r="E50">
            <v>19514000</v>
          </cell>
          <cell r="Q50">
            <v>2810832</v>
          </cell>
        </row>
      </sheetData>
      <sheetData sheetId="12">
        <row r="50">
          <cell r="B50">
            <v>158563000</v>
          </cell>
          <cell r="E50">
            <v>174340000</v>
          </cell>
          <cell r="Q50">
            <v>142524285</v>
          </cell>
        </row>
      </sheetData>
      <sheetData sheetId="13">
        <row r="50">
          <cell r="B50">
            <v>34811000</v>
          </cell>
          <cell r="E50">
            <v>40011000</v>
          </cell>
          <cell r="Q50">
            <v>13623122</v>
          </cell>
        </row>
      </sheetData>
      <sheetData sheetId="14">
        <row r="50">
          <cell r="B50">
            <v>8730000</v>
          </cell>
          <cell r="E50">
            <v>8730000</v>
          </cell>
          <cell r="Q50">
            <v>1569765</v>
          </cell>
        </row>
      </sheetData>
      <sheetData sheetId="15">
        <row r="50">
          <cell r="B50">
            <v>55026000</v>
          </cell>
          <cell r="E50">
            <v>53808000</v>
          </cell>
          <cell r="Q50">
            <v>218925</v>
          </cell>
        </row>
      </sheetData>
      <sheetData sheetId="16">
        <row r="50">
          <cell r="B50">
            <v>31950000</v>
          </cell>
          <cell r="E50">
            <v>32200000</v>
          </cell>
          <cell r="Q50">
            <v>31816395</v>
          </cell>
        </row>
      </sheetData>
      <sheetData sheetId="17">
        <row r="50">
          <cell r="B50">
            <v>21568000</v>
          </cell>
          <cell r="E50">
            <v>21568000</v>
          </cell>
          <cell r="Q50">
            <v>24362114</v>
          </cell>
        </row>
      </sheetData>
      <sheetData sheetId="18">
        <row r="50">
          <cell r="B50">
            <v>183588000</v>
          </cell>
          <cell r="E50">
            <v>190002000</v>
          </cell>
          <cell r="Q50">
            <v>154986877</v>
          </cell>
        </row>
      </sheetData>
      <sheetData sheetId="19">
        <row r="50">
          <cell r="B50">
            <v>19510000</v>
          </cell>
          <cell r="E50">
            <v>19510000</v>
          </cell>
          <cell r="Q50">
            <v>22115765</v>
          </cell>
        </row>
      </sheetData>
      <sheetData sheetId="20">
        <row r="50">
          <cell r="B50">
            <v>13025000</v>
          </cell>
          <cell r="E50">
            <v>13025000</v>
          </cell>
          <cell r="Q50">
            <v>1571346</v>
          </cell>
        </row>
      </sheetData>
      <sheetData sheetId="21">
        <row r="50">
          <cell r="B50">
            <v>29104000</v>
          </cell>
          <cell r="E50">
            <v>29104000</v>
          </cell>
          <cell r="Q50">
            <v>30646930</v>
          </cell>
        </row>
      </sheetData>
      <sheetData sheetId="22">
        <row r="50">
          <cell r="B50">
            <v>42613000</v>
          </cell>
          <cell r="E50">
            <v>50665000</v>
          </cell>
          <cell r="Q50">
            <v>44280529</v>
          </cell>
        </row>
      </sheetData>
      <sheetData sheetId="23">
        <row r="50">
          <cell r="B50">
            <v>41902000</v>
          </cell>
          <cell r="E50">
            <v>41961000</v>
          </cell>
          <cell r="Q50">
            <v>30453251</v>
          </cell>
        </row>
      </sheetData>
      <sheetData sheetId="24">
        <row r="50">
          <cell r="B50">
            <v>16782000</v>
          </cell>
          <cell r="E50">
            <v>20063000</v>
          </cell>
          <cell r="Q50">
            <v>23669496</v>
          </cell>
        </row>
      </sheetData>
      <sheetData sheetId="25">
        <row r="50">
          <cell r="B50">
            <v>6510000</v>
          </cell>
          <cell r="E50">
            <v>9010000</v>
          </cell>
          <cell r="Q50">
            <v>1485000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1">
        <row r="50">
          <cell r="B50">
            <v>524296000</v>
          </cell>
          <cell r="E50">
            <v>556528000</v>
          </cell>
          <cell r="Q50">
            <v>483874224</v>
          </cell>
        </row>
      </sheetData>
      <sheetData sheetId="2">
        <row r="50">
          <cell r="B50">
            <v>1586618000</v>
          </cell>
          <cell r="E50">
            <v>1656307000</v>
          </cell>
          <cell r="Q50">
            <v>2150774538</v>
          </cell>
        </row>
      </sheetData>
      <sheetData sheetId="3">
        <row r="50">
          <cell r="B50">
            <v>1039385000</v>
          </cell>
          <cell r="E50">
            <v>1046562000</v>
          </cell>
          <cell r="Q50">
            <v>829205201</v>
          </cell>
        </row>
      </sheetData>
      <sheetData sheetId="5">
        <row r="50">
          <cell r="B50">
            <v>96731000</v>
          </cell>
          <cell r="E50">
            <v>86117000</v>
          </cell>
          <cell r="Q50">
            <v>22364388</v>
          </cell>
        </row>
      </sheetData>
      <sheetData sheetId="6">
        <row r="50">
          <cell r="B50">
            <v>20087000</v>
          </cell>
          <cell r="E50">
            <v>20087000</v>
          </cell>
          <cell r="Q50">
            <v>13347247</v>
          </cell>
        </row>
      </sheetData>
      <sheetData sheetId="7">
        <row r="50">
          <cell r="B50">
            <v>11795000</v>
          </cell>
          <cell r="E50">
            <v>30668000</v>
          </cell>
          <cell r="Q50">
            <v>5943502</v>
          </cell>
        </row>
      </sheetData>
      <sheetData sheetId="8">
        <row r="50">
          <cell r="B50">
            <v>29654000</v>
          </cell>
          <cell r="E50">
            <v>29654000</v>
          </cell>
          <cell r="Q50">
            <v>18439000</v>
          </cell>
        </row>
      </sheetData>
      <sheetData sheetId="9">
        <row r="50">
          <cell r="B50">
            <v>40583000</v>
          </cell>
          <cell r="E50">
            <v>36772000</v>
          </cell>
          <cell r="Q50">
            <v>13508869</v>
          </cell>
        </row>
      </sheetData>
      <sheetData sheetId="10">
        <row r="50">
          <cell r="B50">
            <v>10085000</v>
          </cell>
          <cell r="E50">
            <v>9735000</v>
          </cell>
          <cell r="Q50">
            <v>2017112</v>
          </cell>
        </row>
      </sheetData>
      <sheetData sheetId="11">
        <row r="50">
          <cell r="B50">
            <v>86718000</v>
          </cell>
          <cell r="E50">
            <v>68199000</v>
          </cell>
          <cell r="Q50">
            <v>598730</v>
          </cell>
        </row>
      </sheetData>
      <sheetData sheetId="12">
        <row r="50">
          <cell r="B50">
            <v>22423000</v>
          </cell>
          <cell r="E50">
            <v>22423000</v>
          </cell>
          <cell r="Q50">
            <v>1761443</v>
          </cell>
        </row>
      </sheetData>
      <sheetData sheetId="13">
        <row r="50">
          <cell r="B50">
            <v>40624000</v>
          </cell>
          <cell r="E50">
            <v>47324000</v>
          </cell>
          <cell r="Q50">
            <v>40096464</v>
          </cell>
        </row>
      </sheetData>
      <sheetData sheetId="14">
        <row r="50">
          <cell r="B50">
            <v>47460000</v>
          </cell>
          <cell r="E50">
            <v>47460000</v>
          </cell>
          <cell r="Q50">
            <v>22243667</v>
          </cell>
        </row>
      </sheetData>
      <sheetData sheetId="15">
        <row r="50">
          <cell r="B50">
            <v>8922000</v>
          </cell>
          <cell r="E50">
            <v>10167000</v>
          </cell>
          <cell r="Q50">
            <v>1563459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1">
        <row r="50">
          <cell r="B50">
            <v>1586241000</v>
          </cell>
          <cell r="E50">
            <v>1599900000</v>
          </cell>
          <cell r="Q50">
            <v>2058908069</v>
          </cell>
        </row>
      </sheetData>
      <sheetData sheetId="2">
        <row r="50">
          <cell r="B50">
            <v>17004000</v>
          </cell>
          <cell r="E50">
            <v>16470000</v>
          </cell>
          <cell r="Q50">
            <v>11207186</v>
          </cell>
        </row>
      </sheetData>
      <sheetData sheetId="3">
        <row r="50">
          <cell r="B50">
            <v>220425000</v>
          </cell>
          <cell r="E50">
            <v>212002000</v>
          </cell>
          <cell r="Q50">
            <v>7926028</v>
          </cell>
        </row>
      </sheetData>
      <sheetData sheetId="4">
        <row r="50">
          <cell r="B50">
            <v>36728000</v>
          </cell>
          <cell r="E50">
            <v>33969000</v>
          </cell>
          <cell r="Q50">
            <v>22678839</v>
          </cell>
        </row>
      </sheetData>
      <sheetData sheetId="5">
        <row r="50">
          <cell r="B50">
            <v>16238000</v>
          </cell>
          <cell r="E50">
            <v>16670000</v>
          </cell>
          <cell r="Q50">
            <v>12437506</v>
          </cell>
        </row>
      </sheetData>
      <sheetData sheetId="6">
        <row r="50">
          <cell r="B50">
            <v>16608000</v>
          </cell>
          <cell r="E50">
            <v>16608000</v>
          </cell>
          <cell r="Q50">
            <v>7218042</v>
          </cell>
        </row>
      </sheetData>
      <sheetData sheetId="7">
        <row r="50">
          <cell r="B50">
            <v>69796000</v>
          </cell>
          <cell r="E50">
            <v>69737000</v>
          </cell>
          <cell r="Q50">
            <v>25093314</v>
          </cell>
        </row>
      </sheetData>
      <sheetData sheetId="8">
        <row r="50">
          <cell r="B50">
            <v>178380000</v>
          </cell>
          <cell r="E50">
            <v>187250000</v>
          </cell>
          <cell r="Q50">
            <v>206550789</v>
          </cell>
        </row>
      </sheetData>
      <sheetData sheetId="9">
        <row r="50">
          <cell r="B50">
            <v>12969000</v>
          </cell>
          <cell r="E50">
            <v>13124000</v>
          </cell>
          <cell r="Q50">
            <v>12633186</v>
          </cell>
        </row>
      </sheetData>
      <sheetData sheetId="10">
        <row r="50">
          <cell r="B50">
            <v>29176000</v>
          </cell>
          <cell r="E50">
            <v>31945000</v>
          </cell>
          <cell r="Q50">
            <v>24120425</v>
          </cell>
        </row>
      </sheetData>
      <sheetData sheetId="11">
        <row r="50">
          <cell r="B50">
            <v>9274000</v>
          </cell>
          <cell r="E50">
            <v>9274000</v>
          </cell>
          <cell r="Q50">
            <v>16812924</v>
          </cell>
        </row>
      </sheetData>
      <sheetData sheetId="12">
        <row r="50">
          <cell r="B50">
            <v>8876000</v>
          </cell>
          <cell r="E50">
            <v>8272000</v>
          </cell>
          <cell r="Q50">
            <v>9381635</v>
          </cell>
        </row>
      </sheetData>
      <sheetData sheetId="13">
        <row r="50">
          <cell r="B50">
            <v>118133000</v>
          </cell>
          <cell r="E50">
            <v>113496000</v>
          </cell>
          <cell r="Q50">
            <v>74881592</v>
          </cell>
        </row>
      </sheetData>
      <sheetData sheetId="14">
        <row r="50">
          <cell r="B50">
            <v>10174000</v>
          </cell>
          <cell r="E50">
            <v>11133000</v>
          </cell>
          <cell r="Q50">
            <v>10736173</v>
          </cell>
        </row>
      </sheetData>
      <sheetData sheetId="15">
        <row r="50">
          <cell r="B50">
            <v>43401000</v>
          </cell>
          <cell r="E50">
            <v>50807000</v>
          </cell>
          <cell r="Q50">
            <v>16208276</v>
          </cell>
        </row>
      </sheetData>
      <sheetData sheetId="16">
        <row r="50">
          <cell r="B50">
            <v>67676000</v>
          </cell>
          <cell r="E50">
            <v>67676000</v>
          </cell>
          <cell r="Q50">
            <v>75318220</v>
          </cell>
        </row>
      </sheetData>
      <sheetData sheetId="17">
        <row r="50">
          <cell r="B50">
            <v>31518000</v>
          </cell>
          <cell r="E50">
            <v>27530000</v>
          </cell>
          <cell r="Q50">
            <v>16299307</v>
          </cell>
        </row>
      </sheetData>
      <sheetData sheetId="18">
        <row r="50">
          <cell r="B50">
            <v>18219000</v>
          </cell>
          <cell r="E50">
            <v>17534000</v>
          </cell>
          <cell r="Q50">
            <v>14040153</v>
          </cell>
        </row>
      </sheetData>
      <sheetData sheetId="19">
        <row r="50">
          <cell r="B50">
            <v>11727000</v>
          </cell>
          <cell r="E50">
            <v>11188000</v>
          </cell>
          <cell r="Q50">
            <v>14350306</v>
          </cell>
        </row>
      </sheetData>
      <sheetData sheetId="20">
        <row r="50">
          <cell r="B50">
            <v>60328000</v>
          </cell>
          <cell r="E50">
            <v>48643000</v>
          </cell>
          <cell r="Q50">
            <v>14986526</v>
          </cell>
        </row>
      </sheetData>
      <sheetData sheetId="21">
        <row r="50">
          <cell r="B50">
            <v>18818000</v>
          </cell>
          <cell r="E50">
            <v>18130000</v>
          </cell>
          <cell r="Q50">
            <v>10236335</v>
          </cell>
        </row>
      </sheetData>
      <sheetData sheetId="22">
        <row r="50">
          <cell r="B50">
            <v>118888000</v>
          </cell>
          <cell r="E50">
            <v>121645000</v>
          </cell>
          <cell r="Q50">
            <v>99844760</v>
          </cell>
        </row>
      </sheetData>
      <sheetData sheetId="23">
        <row r="50">
          <cell r="B50">
            <v>9023000</v>
          </cell>
          <cell r="E50">
            <v>9371000</v>
          </cell>
          <cell r="Q50">
            <v>8611961</v>
          </cell>
        </row>
      </sheetData>
      <sheetData sheetId="24">
        <row r="50">
          <cell r="B50">
            <v>40772000</v>
          </cell>
          <cell r="E50">
            <v>40157000</v>
          </cell>
          <cell r="Q50">
            <v>17173218</v>
          </cell>
        </row>
      </sheetData>
      <sheetData sheetId="25">
        <row r="50">
          <cell r="B50">
            <v>36776000</v>
          </cell>
          <cell r="E50">
            <v>35191000</v>
          </cell>
          <cell r="Q50">
            <v>19229210</v>
          </cell>
        </row>
      </sheetData>
      <sheetData sheetId="26">
        <row r="50">
          <cell r="B50">
            <v>22715000</v>
          </cell>
          <cell r="E50">
            <v>11471000</v>
          </cell>
          <cell r="Q50">
            <v>8629356</v>
          </cell>
        </row>
      </sheetData>
      <sheetData sheetId="27">
        <row r="50">
          <cell r="B50">
            <v>129709000</v>
          </cell>
          <cell r="E50">
            <v>139959000</v>
          </cell>
          <cell r="Q50">
            <v>108065151</v>
          </cell>
        </row>
      </sheetData>
      <sheetData sheetId="28">
        <row r="50">
          <cell r="B50">
            <v>81474000</v>
          </cell>
          <cell r="E50">
            <v>62964000</v>
          </cell>
          <cell r="Q50">
            <v>82232506</v>
          </cell>
        </row>
      </sheetData>
      <sheetData sheetId="29">
        <row r="50">
          <cell r="B50">
            <v>8209000</v>
          </cell>
          <cell r="E50">
            <v>8181000</v>
          </cell>
          <cell r="Q50">
            <v>7434737</v>
          </cell>
        </row>
      </sheetData>
      <sheetData sheetId="30">
        <row r="50">
          <cell r="B50">
            <v>19077000</v>
          </cell>
          <cell r="E50">
            <v>19077000</v>
          </cell>
          <cell r="Q50">
            <v>11113934</v>
          </cell>
        </row>
      </sheetData>
      <sheetData sheetId="31">
        <row r="50">
          <cell r="B50">
            <v>31180000</v>
          </cell>
          <cell r="E50">
            <v>40721000</v>
          </cell>
          <cell r="Q50">
            <v>28509627</v>
          </cell>
        </row>
      </sheetData>
      <sheetData sheetId="32">
        <row r="50">
          <cell r="B50">
            <v>30923000</v>
          </cell>
          <cell r="E50">
            <v>35620000</v>
          </cell>
          <cell r="Q50">
            <v>8874645</v>
          </cell>
        </row>
      </sheetData>
      <sheetData sheetId="33">
        <row r="50">
          <cell r="B50">
            <v>38628000</v>
          </cell>
          <cell r="E50">
            <v>37684000</v>
          </cell>
          <cell r="Q50">
            <v>10200110</v>
          </cell>
        </row>
      </sheetData>
      <sheetData sheetId="34">
        <row r="50">
          <cell r="B50">
            <v>49430000</v>
          </cell>
          <cell r="E50">
            <v>39547000</v>
          </cell>
          <cell r="Q50">
            <v>23970364</v>
          </cell>
        </row>
      </sheetData>
      <sheetData sheetId="35">
        <row r="50">
          <cell r="B50">
            <v>40137000</v>
          </cell>
          <cell r="E50">
            <v>52609000</v>
          </cell>
          <cell r="Q50">
            <v>12600929</v>
          </cell>
        </row>
      </sheetData>
      <sheetData sheetId="36">
        <row r="50">
          <cell r="B50">
            <v>22355000</v>
          </cell>
          <cell r="E50">
            <v>24185000</v>
          </cell>
          <cell r="Q50">
            <v>25601542</v>
          </cell>
        </row>
      </sheetData>
      <sheetData sheetId="37">
        <row r="50">
          <cell r="B50">
            <v>191579000</v>
          </cell>
          <cell r="E50">
            <v>207287000</v>
          </cell>
          <cell r="Q50">
            <v>203036673</v>
          </cell>
        </row>
      </sheetData>
      <sheetData sheetId="38">
        <row r="50">
          <cell r="B50">
            <v>16328000</v>
          </cell>
          <cell r="E50">
            <v>26469000</v>
          </cell>
          <cell r="Q50">
            <v>19155701</v>
          </cell>
        </row>
      </sheetData>
      <sheetData sheetId="39">
        <row r="50">
          <cell r="B50">
            <v>21024000</v>
          </cell>
          <cell r="E50">
            <v>21594000</v>
          </cell>
          <cell r="Q50">
            <v>26929617</v>
          </cell>
        </row>
      </sheetData>
      <sheetData sheetId="40">
        <row r="50">
          <cell r="B50">
            <v>12198000</v>
          </cell>
          <cell r="E50">
            <v>8698000</v>
          </cell>
          <cell r="Q50">
            <v>48413445</v>
          </cell>
        </row>
      </sheetData>
      <sheetData sheetId="41">
        <row r="50">
          <cell r="B50">
            <v>33598000</v>
          </cell>
          <cell r="E50">
            <v>16890000</v>
          </cell>
          <cell r="Q50">
            <v>19621335</v>
          </cell>
        </row>
      </sheetData>
      <sheetData sheetId="42">
        <row r="50">
          <cell r="B50">
            <v>10884000</v>
          </cell>
          <cell r="E50">
            <v>10415000</v>
          </cell>
          <cell r="Q50">
            <v>7388334</v>
          </cell>
        </row>
      </sheetData>
      <sheetData sheetId="43">
        <row r="50">
          <cell r="B50">
            <v>149661000</v>
          </cell>
          <cell r="E50">
            <v>174633000</v>
          </cell>
          <cell r="Q50">
            <v>119696086</v>
          </cell>
        </row>
      </sheetData>
      <sheetData sheetId="44">
        <row r="50">
          <cell r="B50">
            <v>50873000</v>
          </cell>
          <cell r="E50">
            <v>54424000</v>
          </cell>
          <cell r="Q50">
            <v>14662769</v>
          </cell>
        </row>
      </sheetData>
      <sheetData sheetId="45">
        <row r="50">
          <cell r="B50">
            <v>56237000</v>
          </cell>
          <cell r="E50">
            <v>56097000</v>
          </cell>
          <cell r="Q50">
            <v>55163052</v>
          </cell>
        </row>
      </sheetData>
      <sheetData sheetId="46">
        <row r="50">
          <cell r="B50">
            <v>27896000</v>
          </cell>
          <cell r="E50">
            <v>28088000</v>
          </cell>
          <cell r="Q50">
            <v>26100507</v>
          </cell>
        </row>
      </sheetData>
      <sheetData sheetId="47">
        <row r="50">
          <cell r="B50">
            <v>34093000</v>
          </cell>
          <cell r="E50">
            <v>32422000</v>
          </cell>
          <cell r="Q50">
            <v>17324658</v>
          </cell>
        </row>
      </sheetData>
      <sheetData sheetId="48">
        <row r="50">
          <cell r="B50">
            <v>53997000</v>
          </cell>
          <cell r="E50">
            <v>64667000</v>
          </cell>
          <cell r="Q50">
            <v>15088401</v>
          </cell>
        </row>
      </sheetData>
      <sheetData sheetId="49">
        <row r="50">
          <cell r="B50">
            <v>18291000</v>
          </cell>
          <cell r="E50">
            <v>20347000</v>
          </cell>
          <cell r="Q50">
            <v>7921855</v>
          </cell>
        </row>
      </sheetData>
      <sheetData sheetId="50">
        <row r="50">
          <cell r="B50">
            <v>124374000</v>
          </cell>
          <cell r="E50">
            <v>125587000</v>
          </cell>
          <cell r="Q50">
            <v>105849368</v>
          </cell>
        </row>
      </sheetData>
      <sheetData sheetId="51">
        <row r="50">
          <cell r="B50">
            <v>31511000</v>
          </cell>
          <cell r="E50">
            <v>32437000</v>
          </cell>
          <cell r="Q50">
            <v>21039194</v>
          </cell>
        </row>
      </sheetData>
      <sheetData sheetId="52">
        <row r="50">
          <cell r="B50">
            <v>41809000</v>
          </cell>
          <cell r="E50">
            <v>27021000</v>
          </cell>
          <cell r="Q50">
            <v>19999276</v>
          </cell>
        </row>
      </sheetData>
      <sheetData sheetId="53">
        <row r="50">
          <cell r="B50">
            <v>34040000</v>
          </cell>
          <cell r="E50">
            <v>27778000</v>
          </cell>
          <cell r="Q50">
            <v>19440</v>
          </cell>
        </row>
      </sheetData>
      <sheetData sheetId="54">
        <row r="50">
          <cell r="B50">
            <v>26596000</v>
          </cell>
          <cell r="E50">
            <v>26800000</v>
          </cell>
          <cell r="Q50">
            <v>13608430</v>
          </cell>
        </row>
      </sheetData>
      <sheetData sheetId="55">
        <row r="50">
          <cell r="B50">
            <v>113861000</v>
          </cell>
          <cell r="E50">
            <v>115526000</v>
          </cell>
          <cell r="Q50">
            <v>116013116</v>
          </cell>
        </row>
      </sheetData>
      <sheetData sheetId="56">
        <row r="50">
          <cell r="B50">
            <v>14952000</v>
          </cell>
          <cell r="E50">
            <v>15093000</v>
          </cell>
          <cell r="Q50">
            <v>13864396</v>
          </cell>
        </row>
      </sheetData>
      <sheetData sheetId="57">
        <row r="50">
          <cell r="B50">
            <v>9090000</v>
          </cell>
          <cell r="E50">
            <v>9096000</v>
          </cell>
          <cell r="Q50">
            <v>10839193</v>
          </cell>
        </row>
      </sheetData>
      <sheetData sheetId="58">
        <row r="50">
          <cell r="B50">
            <v>25562000</v>
          </cell>
          <cell r="E50">
            <v>25562000</v>
          </cell>
          <cell r="Q50">
            <v>21310110</v>
          </cell>
        </row>
      </sheetData>
      <sheetData sheetId="59">
        <row r="50">
          <cell r="B50">
            <v>44008000</v>
          </cell>
          <cell r="E50">
            <v>21215000</v>
          </cell>
          <cell r="Q50">
            <v>13530917</v>
          </cell>
        </row>
      </sheetData>
      <sheetData sheetId="60">
        <row r="50">
          <cell r="B50">
            <v>86084000</v>
          </cell>
          <cell r="E50">
            <v>81401000</v>
          </cell>
          <cell r="Q50">
            <v>31715731</v>
          </cell>
        </row>
      </sheetData>
      <sheetData sheetId="61">
        <row r="50">
          <cell r="B50">
            <v>111244000</v>
          </cell>
          <cell r="E50">
            <v>114745000</v>
          </cell>
          <cell r="Q50">
            <v>104209990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50">
          <cell r="B50">
            <v>34874000</v>
          </cell>
          <cell r="E50">
            <v>33871000</v>
          </cell>
          <cell r="Q50">
            <v>25924385</v>
          </cell>
        </row>
      </sheetData>
      <sheetData sheetId="2">
        <row r="50">
          <cell r="B50">
            <v>37813000</v>
          </cell>
          <cell r="E50">
            <v>40986000</v>
          </cell>
          <cell r="Q50">
            <v>52561201</v>
          </cell>
        </row>
      </sheetData>
      <sheetData sheetId="3">
        <row r="50">
          <cell r="B50">
            <v>77712000</v>
          </cell>
          <cell r="E50">
            <v>77965000</v>
          </cell>
          <cell r="Q50">
            <v>68284983</v>
          </cell>
        </row>
      </sheetData>
      <sheetData sheetId="4">
        <row r="50">
          <cell r="B50">
            <v>57174000</v>
          </cell>
          <cell r="E50">
            <v>39262000</v>
          </cell>
          <cell r="Q50">
            <v>34090374</v>
          </cell>
        </row>
      </sheetData>
      <sheetData sheetId="5">
        <row r="50">
          <cell r="B50">
            <v>25351000</v>
          </cell>
          <cell r="E50">
            <v>25305000</v>
          </cell>
          <cell r="Q50">
            <v>1770368</v>
          </cell>
        </row>
      </sheetData>
      <sheetData sheetId="6">
        <row r="50">
          <cell r="B50">
            <v>349471000</v>
          </cell>
          <cell r="E50">
            <v>351819000</v>
          </cell>
          <cell r="Q50">
            <v>316151398</v>
          </cell>
        </row>
      </sheetData>
      <sheetData sheetId="7">
        <row r="50">
          <cell r="B50">
            <v>13150000</v>
          </cell>
          <cell r="E50">
            <v>13150000</v>
          </cell>
          <cell r="Q50">
            <v>16541298</v>
          </cell>
        </row>
      </sheetData>
      <sheetData sheetId="8">
        <row r="50">
          <cell r="B50">
            <v>23280000</v>
          </cell>
          <cell r="E50">
            <v>23238000</v>
          </cell>
          <cell r="Q50">
            <v>7650662</v>
          </cell>
        </row>
      </sheetData>
      <sheetData sheetId="9">
        <row r="50">
          <cell r="B50">
            <v>71824000</v>
          </cell>
          <cell r="E50">
            <v>74818000</v>
          </cell>
          <cell r="Q50">
            <v>98883897</v>
          </cell>
        </row>
      </sheetData>
      <sheetData sheetId="10">
        <row r="50">
          <cell r="B50">
            <v>51391000</v>
          </cell>
          <cell r="E50">
            <v>55534000</v>
          </cell>
          <cell r="Q50">
            <v>31136108</v>
          </cell>
        </row>
      </sheetData>
      <sheetData sheetId="11">
        <row r="50">
          <cell r="B50">
            <v>467132000</v>
          </cell>
          <cell r="E50">
            <v>465212000</v>
          </cell>
          <cell r="Q50">
            <v>467289769</v>
          </cell>
        </row>
      </sheetData>
      <sheetData sheetId="12">
        <row r="50">
          <cell r="B50">
            <v>35101000</v>
          </cell>
          <cell r="E50">
            <v>36631000</v>
          </cell>
          <cell r="Q50">
            <v>27407068</v>
          </cell>
        </row>
      </sheetData>
      <sheetData sheetId="13">
        <row r="50">
          <cell r="B50">
            <v>26887000</v>
          </cell>
          <cell r="E50">
            <v>25999000</v>
          </cell>
          <cell r="Q50">
            <v>13277231</v>
          </cell>
        </row>
      </sheetData>
      <sheetData sheetId="14">
        <row r="50">
          <cell r="B50">
            <v>19678000</v>
          </cell>
          <cell r="E50">
            <v>23638000</v>
          </cell>
          <cell r="Q50">
            <v>1642667</v>
          </cell>
        </row>
      </sheetData>
      <sheetData sheetId="15">
        <row r="50">
          <cell r="B50">
            <v>395453000</v>
          </cell>
          <cell r="E50">
            <v>383616000</v>
          </cell>
          <cell r="Q50">
            <v>433879636</v>
          </cell>
        </row>
      </sheetData>
      <sheetData sheetId="16">
        <row r="50">
          <cell r="B50">
            <v>34223000</v>
          </cell>
          <cell r="E50">
            <v>35131000</v>
          </cell>
          <cell r="Q50">
            <v>1821723</v>
          </cell>
        </row>
      </sheetData>
      <sheetData sheetId="17">
        <row r="50">
          <cell r="B50">
            <v>278205000</v>
          </cell>
          <cell r="E50">
            <v>316141000</v>
          </cell>
          <cell r="Q50">
            <v>197326120</v>
          </cell>
        </row>
      </sheetData>
      <sheetData sheetId="18">
        <row r="50">
          <cell r="B50">
            <v>27328000</v>
          </cell>
          <cell r="E50">
            <v>27328000</v>
          </cell>
          <cell r="Q50">
            <v>23576932</v>
          </cell>
        </row>
      </sheetData>
      <sheetData sheetId="19">
        <row r="50">
          <cell r="B50">
            <v>45540000</v>
          </cell>
          <cell r="E50">
            <v>45830000</v>
          </cell>
          <cell r="Q50">
            <v>37016539</v>
          </cell>
        </row>
      </sheetData>
      <sheetData sheetId="20">
        <row r="50">
          <cell r="B50">
            <v>28475000</v>
          </cell>
          <cell r="E50">
            <v>27040000</v>
          </cell>
          <cell r="Q50">
            <v>7010985</v>
          </cell>
        </row>
      </sheetData>
      <sheetData sheetId="21">
        <row r="50">
          <cell r="B50">
            <v>27907000</v>
          </cell>
          <cell r="E50">
            <v>31244000</v>
          </cell>
          <cell r="Q50">
            <v>23910917</v>
          </cell>
        </row>
      </sheetData>
      <sheetData sheetId="22">
        <row r="50">
          <cell r="B50">
            <v>19966000</v>
          </cell>
          <cell r="E50">
            <v>22032000</v>
          </cell>
          <cell r="Q50">
            <v>11711307</v>
          </cell>
        </row>
      </sheetData>
      <sheetData sheetId="23">
        <row r="50">
          <cell r="B50">
            <v>178625000</v>
          </cell>
          <cell r="E50">
            <v>172627000</v>
          </cell>
          <cell r="Q50">
            <v>64554365</v>
          </cell>
        </row>
      </sheetData>
      <sheetData sheetId="24">
        <row r="50">
          <cell r="B50">
            <v>6835000</v>
          </cell>
          <cell r="E50">
            <v>6835000</v>
          </cell>
          <cell r="Q50">
            <v>1605549</v>
          </cell>
        </row>
      </sheetData>
      <sheetData sheetId="25">
        <row r="50">
          <cell r="B50">
            <v>15696000</v>
          </cell>
          <cell r="E50">
            <v>16294000</v>
          </cell>
          <cell r="Q50">
            <v>23596306</v>
          </cell>
        </row>
      </sheetData>
      <sheetData sheetId="26">
        <row r="50">
          <cell r="B50">
            <v>36727000</v>
          </cell>
          <cell r="E50">
            <v>39151000</v>
          </cell>
          <cell r="Q50">
            <v>22634819</v>
          </cell>
        </row>
      </sheetData>
      <sheetData sheetId="27">
        <row r="50">
          <cell r="B50">
            <v>47792000</v>
          </cell>
          <cell r="E50">
            <v>47310000</v>
          </cell>
          <cell r="Q50">
            <v>23794364</v>
          </cell>
        </row>
      </sheetData>
      <sheetData sheetId="28">
        <row r="50">
          <cell r="B50">
            <v>38278000</v>
          </cell>
          <cell r="E50">
            <v>38248000</v>
          </cell>
          <cell r="Q50">
            <v>12822923</v>
          </cell>
        </row>
      </sheetData>
      <sheetData sheetId="29">
        <row r="50">
          <cell r="B50">
            <v>59081000</v>
          </cell>
          <cell r="E50">
            <v>54068000</v>
          </cell>
          <cell r="Q50">
            <v>36918347</v>
          </cell>
        </row>
      </sheetData>
      <sheetData sheetId="30">
        <row r="50">
          <cell r="B50">
            <v>425659000</v>
          </cell>
          <cell r="E50">
            <v>411843000</v>
          </cell>
          <cell r="Q50">
            <v>221831606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50">
          <cell r="B50">
            <v>87817000</v>
          </cell>
          <cell r="E50">
            <v>90161000</v>
          </cell>
          <cell r="Q50">
            <v>2093461</v>
          </cell>
        </row>
      </sheetData>
      <sheetData sheetId="2">
        <row r="50">
          <cell r="B50">
            <v>32052000</v>
          </cell>
          <cell r="E50">
            <v>31464000</v>
          </cell>
          <cell r="Q50">
            <v>21339667</v>
          </cell>
        </row>
      </sheetData>
      <sheetData sheetId="3">
        <row r="50">
          <cell r="B50">
            <v>45825000</v>
          </cell>
          <cell r="E50">
            <v>50537000</v>
          </cell>
          <cell r="Q50">
            <v>16555449</v>
          </cell>
        </row>
      </sheetData>
      <sheetData sheetId="4">
        <row r="50">
          <cell r="B50">
            <v>24277000</v>
          </cell>
          <cell r="E50">
            <v>24277000</v>
          </cell>
          <cell r="Q50">
            <v>183034</v>
          </cell>
        </row>
      </sheetData>
      <sheetData sheetId="5">
        <row r="50">
          <cell r="B50">
            <v>40639000</v>
          </cell>
          <cell r="E50">
            <v>55832000</v>
          </cell>
          <cell r="Q50">
            <v>39416727</v>
          </cell>
        </row>
      </sheetData>
      <sheetData sheetId="6">
        <row r="50">
          <cell r="B50">
            <v>14604000</v>
          </cell>
          <cell r="E50">
            <v>14604000</v>
          </cell>
          <cell r="Q50">
            <v>1229805</v>
          </cell>
        </row>
      </sheetData>
      <sheetData sheetId="7">
        <row r="50">
          <cell r="B50">
            <v>58185000</v>
          </cell>
          <cell r="E50">
            <v>87442000</v>
          </cell>
          <cell r="Q50">
            <v>51335216</v>
          </cell>
        </row>
      </sheetData>
      <sheetData sheetId="8">
        <row r="50">
          <cell r="B50">
            <v>9964000</v>
          </cell>
          <cell r="E50">
            <v>9964000</v>
          </cell>
          <cell r="Q50">
            <v>2995823</v>
          </cell>
        </row>
      </sheetData>
      <sheetData sheetId="9">
        <row r="50">
          <cell r="B50">
            <v>25053000</v>
          </cell>
          <cell r="E50">
            <v>19587000</v>
          </cell>
          <cell r="Q50">
            <v>15406606</v>
          </cell>
        </row>
      </sheetData>
      <sheetData sheetId="10">
        <row r="50">
          <cell r="B50">
            <v>61474000</v>
          </cell>
          <cell r="E50">
            <v>89187000</v>
          </cell>
          <cell r="Q50">
            <v>1015310</v>
          </cell>
        </row>
      </sheetData>
      <sheetData sheetId="11">
        <row r="50">
          <cell r="B50">
            <v>46151000</v>
          </cell>
          <cell r="E50">
            <v>32660000</v>
          </cell>
          <cell r="Q50">
            <v>32045685</v>
          </cell>
        </row>
      </sheetData>
      <sheetData sheetId="12">
        <row r="50">
          <cell r="B50">
            <v>11232000</v>
          </cell>
          <cell r="E50">
            <v>16021000</v>
          </cell>
          <cell r="Q50">
            <v>9716496</v>
          </cell>
        </row>
      </sheetData>
      <sheetData sheetId="13">
        <row r="50">
          <cell r="B50">
            <v>92990000</v>
          </cell>
          <cell r="E50">
            <v>96678000</v>
          </cell>
          <cell r="Q50">
            <v>0</v>
          </cell>
        </row>
      </sheetData>
      <sheetData sheetId="14">
        <row r="50">
          <cell r="B50">
            <v>128048000</v>
          </cell>
          <cell r="E50">
            <v>125826000</v>
          </cell>
          <cell r="Q50">
            <v>85194460</v>
          </cell>
        </row>
      </sheetData>
      <sheetData sheetId="15">
        <row r="50">
          <cell r="B50">
            <v>9623000</v>
          </cell>
          <cell r="E50">
            <v>9623000</v>
          </cell>
          <cell r="Q50">
            <v>0</v>
          </cell>
        </row>
      </sheetData>
      <sheetData sheetId="16">
        <row r="50">
          <cell r="B50">
            <v>28425000</v>
          </cell>
          <cell r="E50">
            <v>30003000</v>
          </cell>
          <cell r="Q50">
            <v>750000</v>
          </cell>
        </row>
      </sheetData>
      <sheetData sheetId="17">
        <row r="50">
          <cell r="B50">
            <v>461478000</v>
          </cell>
          <cell r="E50">
            <v>480168000</v>
          </cell>
          <cell r="Q50">
            <v>708182715</v>
          </cell>
        </row>
      </sheetData>
      <sheetData sheetId="18">
        <row r="50">
          <cell r="B50">
            <v>26527000</v>
          </cell>
          <cell r="E50">
            <v>26527000</v>
          </cell>
          <cell r="Q50">
            <v>25360775</v>
          </cell>
        </row>
      </sheetData>
      <sheetData sheetId="19">
        <row r="50">
          <cell r="B50">
            <v>138486000</v>
          </cell>
          <cell r="E50">
            <v>141257000</v>
          </cell>
          <cell r="Q50">
            <v>101325959</v>
          </cell>
        </row>
      </sheetData>
      <sheetData sheetId="20">
        <row r="50">
          <cell r="B50">
            <v>276913000</v>
          </cell>
          <cell r="E50">
            <v>277709000</v>
          </cell>
          <cell r="Q50">
            <v>901315</v>
          </cell>
        </row>
      </sheetData>
      <sheetData sheetId="21">
        <row r="50">
          <cell r="B50">
            <v>15307000</v>
          </cell>
          <cell r="E50">
            <v>15307000</v>
          </cell>
          <cell r="Q50">
            <v>21136680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1">
        <row r="50">
          <cell r="B50">
            <v>76548000</v>
          </cell>
          <cell r="E50">
            <v>80310000</v>
          </cell>
          <cell r="Q50">
            <v>4657323</v>
          </cell>
        </row>
      </sheetData>
      <sheetData sheetId="2">
        <row r="50">
          <cell r="B50">
            <v>153359000</v>
          </cell>
          <cell r="E50">
            <v>147954000</v>
          </cell>
          <cell r="Q50">
            <v>4240564</v>
          </cell>
        </row>
      </sheetData>
      <sheetData sheetId="3">
        <row r="50">
          <cell r="B50">
            <v>286858000</v>
          </cell>
          <cell r="E50">
            <v>290968000</v>
          </cell>
          <cell r="Q50">
            <v>344941914</v>
          </cell>
        </row>
      </sheetData>
      <sheetData sheetId="4">
        <row r="50">
          <cell r="B50">
            <v>22384000</v>
          </cell>
          <cell r="E50">
            <v>24564000</v>
          </cell>
          <cell r="Q50">
            <v>3862543</v>
          </cell>
        </row>
      </sheetData>
      <sheetData sheetId="5">
        <row r="50">
          <cell r="B50">
            <v>86684000</v>
          </cell>
          <cell r="E50">
            <v>87518000</v>
          </cell>
          <cell r="Q50">
            <v>78273031</v>
          </cell>
        </row>
      </sheetData>
      <sheetData sheetId="6">
        <row r="50">
          <cell r="B50">
            <v>10537000</v>
          </cell>
          <cell r="E50">
            <v>10537000</v>
          </cell>
          <cell r="Q50">
            <v>550824</v>
          </cell>
        </row>
      </sheetData>
      <sheetData sheetId="7">
        <row r="50">
          <cell r="B50">
            <v>30003000</v>
          </cell>
          <cell r="E50">
            <v>26793000</v>
          </cell>
          <cell r="Q50">
            <v>149655</v>
          </cell>
        </row>
      </sheetData>
      <sheetData sheetId="8">
        <row r="50">
          <cell r="B50">
            <v>21638000</v>
          </cell>
          <cell r="E50">
            <v>20166000</v>
          </cell>
          <cell r="Q50">
            <v>1872848</v>
          </cell>
        </row>
      </sheetData>
      <sheetData sheetId="9">
        <row r="50">
          <cell r="B50">
            <v>44531000</v>
          </cell>
          <cell r="E50">
            <v>40179000</v>
          </cell>
          <cell r="Q50">
            <v>20481892</v>
          </cell>
        </row>
      </sheetData>
      <sheetData sheetId="10">
        <row r="50">
          <cell r="B50">
            <v>19967000</v>
          </cell>
          <cell r="E50">
            <v>20213000</v>
          </cell>
          <cell r="Q50">
            <v>22674001</v>
          </cell>
        </row>
      </sheetData>
      <sheetData sheetId="11">
        <row r="50">
          <cell r="B50">
            <v>26571000</v>
          </cell>
          <cell r="E50">
            <v>27855000</v>
          </cell>
          <cell r="Q50">
            <v>3013324</v>
          </cell>
        </row>
      </sheetData>
      <sheetData sheetId="12">
        <row r="50">
          <cell r="B50">
            <v>163034000</v>
          </cell>
          <cell r="E50">
            <v>163034000</v>
          </cell>
          <cell r="Q50">
            <v>124834939</v>
          </cell>
        </row>
      </sheetData>
      <sheetData sheetId="13">
        <row r="50">
          <cell r="B50">
            <v>13640000</v>
          </cell>
          <cell r="E50">
            <v>13806000</v>
          </cell>
          <cell r="Q50">
            <v>372006</v>
          </cell>
        </row>
      </sheetData>
      <sheetData sheetId="14">
        <row r="50">
          <cell r="B50">
            <v>21907000</v>
          </cell>
          <cell r="E50">
            <v>25882000</v>
          </cell>
          <cell r="Q50">
            <v>6444610</v>
          </cell>
        </row>
      </sheetData>
      <sheetData sheetId="15">
        <row r="50">
          <cell r="B50">
            <v>11221000</v>
          </cell>
          <cell r="E50">
            <v>11221000</v>
          </cell>
          <cell r="Q50">
            <v>12480279</v>
          </cell>
        </row>
      </sheetData>
      <sheetData sheetId="16">
        <row r="50">
          <cell r="B50">
            <v>21809000</v>
          </cell>
          <cell r="E50">
            <v>23511000</v>
          </cell>
          <cell r="Q50">
            <v>20564591</v>
          </cell>
        </row>
      </sheetData>
      <sheetData sheetId="17">
        <row r="50">
          <cell r="B50">
            <v>7759000</v>
          </cell>
          <cell r="E50">
            <v>7759000</v>
          </cell>
          <cell r="Q50">
            <v>3466836</v>
          </cell>
        </row>
      </sheetData>
      <sheetData sheetId="18">
        <row r="50">
          <cell r="B50">
            <v>15885000</v>
          </cell>
          <cell r="E50">
            <v>16898000</v>
          </cell>
          <cell r="Q50">
            <v>9983971</v>
          </cell>
        </row>
      </sheetData>
      <sheetData sheetId="19">
        <row r="50">
          <cell r="B50">
            <v>109512000</v>
          </cell>
          <cell r="E50">
            <v>109512000</v>
          </cell>
          <cell r="Q50">
            <v>114112379</v>
          </cell>
        </row>
      </sheetData>
      <sheetData sheetId="20">
        <row r="50">
          <cell r="B50">
            <v>15891000</v>
          </cell>
          <cell r="E50">
            <v>15891000</v>
          </cell>
          <cell r="Q50">
            <v>1212037</v>
          </cell>
        </row>
      </sheetData>
      <sheetData sheetId="21">
        <row r="50">
          <cell r="B50">
            <v>37597000</v>
          </cell>
          <cell r="E50">
            <v>26847000</v>
          </cell>
          <cell r="Q50">
            <v>35245201</v>
          </cell>
        </row>
      </sheetData>
      <sheetData sheetId="22">
        <row r="50">
          <cell r="B50">
            <v>86430000</v>
          </cell>
          <cell r="E50">
            <v>84391000</v>
          </cell>
          <cell r="Q50">
            <v>73755693</v>
          </cell>
        </row>
      </sheetData>
      <sheetData sheetId="23">
        <row r="50">
          <cell r="B50">
            <v>33346000</v>
          </cell>
          <cell r="E50">
            <v>34133000</v>
          </cell>
          <cell r="Q50">
            <v>20305738</v>
          </cell>
        </row>
      </sheetData>
      <sheetData sheetId="24">
        <row r="50">
          <cell r="B50">
            <v>10177000</v>
          </cell>
          <cell r="E50">
            <v>10177000</v>
          </cell>
          <cell r="Q50">
            <v>1390392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50">
          <cell r="B50">
            <v>42459000</v>
          </cell>
          <cell r="E50">
            <v>45835000</v>
          </cell>
          <cell r="Q50">
            <v>1165532</v>
          </cell>
        </row>
      </sheetData>
      <sheetData sheetId="2">
        <row r="50">
          <cell r="B50">
            <v>38598000</v>
          </cell>
          <cell r="E50">
            <v>40746000</v>
          </cell>
          <cell r="Q50">
            <v>948072</v>
          </cell>
        </row>
      </sheetData>
      <sheetData sheetId="3">
        <row r="50">
          <cell r="B50">
            <v>18035000</v>
          </cell>
          <cell r="E50">
            <v>32535000</v>
          </cell>
          <cell r="Q50">
            <v>735833</v>
          </cell>
        </row>
      </sheetData>
      <sheetData sheetId="4">
        <row r="50">
          <cell r="B50">
            <v>53582000</v>
          </cell>
          <cell r="E50">
            <v>53582000</v>
          </cell>
          <cell r="Q50">
            <v>17618461</v>
          </cell>
        </row>
      </sheetData>
      <sheetData sheetId="5">
        <row r="50">
          <cell r="B50">
            <v>6825000</v>
          </cell>
          <cell r="E50">
            <v>6825000</v>
          </cell>
          <cell r="Q50">
            <v>1779916</v>
          </cell>
        </row>
      </sheetData>
      <sheetData sheetId="6">
        <row r="50">
          <cell r="B50">
            <v>30426000</v>
          </cell>
          <cell r="E50">
            <v>30426000</v>
          </cell>
          <cell r="Q50">
            <v>30022437</v>
          </cell>
        </row>
      </sheetData>
      <sheetData sheetId="7">
        <row r="50">
          <cell r="B50">
            <v>7719000</v>
          </cell>
          <cell r="E50">
            <v>10845000</v>
          </cell>
          <cell r="Q50">
            <v>5630310</v>
          </cell>
        </row>
      </sheetData>
      <sheetData sheetId="8">
        <row r="50">
          <cell r="B50">
            <v>8337000</v>
          </cell>
          <cell r="E50">
            <v>8337000</v>
          </cell>
          <cell r="Q50">
            <v>1720936</v>
          </cell>
        </row>
      </sheetData>
      <sheetData sheetId="9">
        <row r="50">
          <cell r="B50">
            <v>9541000</v>
          </cell>
          <cell r="E50">
            <v>9541000</v>
          </cell>
          <cell r="Q50">
            <v>5564249</v>
          </cell>
        </row>
      </sheetData>
      <sheetData sheetId="10">
        <row r="50">
          <cell r="B50">
            <v>9155000</v>
          </cell>
          <cell r="E50">
            <v>10449000</v>
          </cell>
          <cell r="Q50">
            <v>2586518</v>
          </cell>
        </row>
      </sheetData>
      <sheetData sheetId="11">
        <row r="50">
          <cell r="B50">
            <v>10275000</v>
          </cell>
          <cell r="E50">
            <v>10275000</v>
          </cell>
          <cell r="Q50">
            <v>1622311</v>
          </cell>
        </row>
      </sheetData>
      <sheetData sheetId="12">
        <row r="50">
          <cell r="B50">
            <v>10523000</v>
          </cell>
          <cell r="E50">
            <v>12914000</v>
          </cell>
          <cell r="Q50">
            <v>324726</v>
          </cell>
        </row>
      </sheetData>
      <sheetData sheetId="13">
        <row r="50">
          <cell r="B50">
            <v>21630000</v>
          </cell>
          <cell r="E50">
            <v>29296000</v>
          </cell>
          <cell r="Q50">
            <v>9384886</v>
          </cell>
        </row>
      </sheetData>
      <sheetData sheetId="14">
        <row r="50">
          <cell r="B50">
            <v>10654000</v>
          </cell>
          <cell r="E50">
            <v>13288000</v>
          </cell>
          <cell r="Q50">
            <v>10741305</v>
          </cell>
        </row>
      </sheetData>
      <sheetData sheetId="15">
        <row r="50">
          <cell r="B50">
            <v>7828000</v>
          </cell>
          <cell r="E50">
            <v>7828000</v>
          </cell>
          <cell r="Q50">
            <v>1805239</v>
          </cell>
        </row>
      </sheetData>
      <sheetData sheetId="16">
        <row r="50">
          <cell r="B50">
            <v>8354000</v>
          </cell>
          <cell r="E50">
            <v>15873000</v>
          </cell>
          <cell r="Q50">
            <v>1635669</v>
          </cell>
        </row>
      </sheetData>
      <sheetData sheetId="17">
        <row r="50">
          <cell r="B50">
            <v>8691000</v>
          </cell>
          <cell r="E50">
            <v>10694000</v>
          </cell>
          <cell r="Q50">
            <v>9505767</v>
          </cell>
        </row>
      </sheetData>
      <sheetData sheetId="18">
        <row r="50">
          <cell r="B50">
            <v>8109000</v>
          </cell>
          <cell r="E50">
            <v>8303000</v>
          </cell>
          <cell r="Q50">
            <v>880943</v>
          </cell>
        </row>
      </sheetData>
      <sheetData sheetId="19">
        <row r="50">
          <cell r="B50">
            <v>13717000</v>
          </cell>
          <cell r="E50">
            <v>14801000</v>
          </cell>
          <cell r="Q50">
            <v>2540886</v>
          </cell>
        </row>
      </sheetData>
      <sheetData sheetId="20">
        <row r="50">
          <cell r="B50">
            <v>14870000</v>
          </cell>
          <cell r="E50">
            <v>7870000</v>
          </cell>
          <cell r="Q50">
            <v>7468189</v>
          </cell>
        </row>
      </sheetData>
      <sheetData sheetId="21">
        <row r="50">
          <cell r="B50">
            <v>7507000</v>
          </cell>
          <cell r="E50">
            <v>7507000</v>
          </cell>
          <cell r="Q50">
            <v>1333765</v>
          </cell>
        </row>
      </sheetData>
      <sheetData sheetId="22">
        <row r="50">
          <cell r="B50">
            <v>13321000</v>
          </cell>
          <cell r="E50">
            <v>13571000</v>
          </cell>
          <cell r="Q50">
            <v>598639</v>
          </cell>
        </row>
      </sheetData>
      <sheetData sheetId="23">
        <row r="50">
          <cell r="B50">
            <v>15129000</v>
          </cell>
          <cell r="E50">
            <v>17949000</v>
          </cell>
          <cell r="Q50">
            <v>8092115</v>
          </cell>
        </row>
      </sheetData>
      <sheetData sheetId="24">
        <row r="50">
          <cell r="B50">
            <v>8711000</v>
          </cell>
          <cell r="E50">
            <v>8711000</v>
          </cell>
          <cell r="Q50">
            <v>1804540</v>
          </cell>
        </row>
      </sheetData>
      <sheetData sheetId="25">
        <row r="50">
          <cell r="B50">
            <v>14756000</v>
          </cell>
          <cell r="E50">
            <v>13286000</v>
          </cell>
          <cell r="Q50">
            <v>1046128</v>
          </cell>
        </row>
      </sheetData>
      <sheetData sheetId="26">
        <row r="50">
          <cell r="B50">
            <v>7510000</v>
          </cell>
          <cell r="E50">
            <v>7510000</v>
          </cell>
          <cell r="Q50">
            <v>1781650</v>
          </cell>
        </row>
      </sheetData>
      <sheetData sheetId="27">
        <row r="50">
          <cell r="B50">
            <v>23135000</v>
          </cell>
          <cell r="E50">
            <v>24135000</v>
          </cell>
          <cell r="Q50">
            <v>8177658</v>
          </cell>
        </row>
      </sheetData>
      <sheetData sheetId="28">
        <row r="50">
          <cell r="B50">
            <v>68339000</v>
          </cell>
          <cell r="E50">
            <v>64576000</v>
          </cell>
          <cell r="Q50">
            <v>41570613</v>
          </cell>
        </row>
      </sheetData>
      <sheetData sheetId="29">
        <row r="50">
          <cell r="B50">
            <v>16182000</v>
          </cell>
          <cell r="E50">
            <v>16701000</v>
          </cell>
          <cell r="Q50">
            <v>388335</v>
          </cell>
        </row>
      </sheetData>
      <sheetData sheetId="30">
        <row r="50">
          <cell r="B50">
            <v>9441000</v>
          </cell>
          <cell r="E50">
            <v>10712000</v>
          </cell>
          <cell r="Q50">
            <v>2301731</v>
          </cell>
        </row>
      </sheetData>
      <sheetData sheetId="31">
        <row r="50">
          <cell r="B50">
            <v>22416000</v>
          </cell>
          <cell r="E50">
            <v>24704000</v>
          </cell>
          <cell r="Q50">
            <v>305748</v>
          </cell>
        </row>
      </sheetData>
      <sheetData sheetId="32">
        <row r="50">
          <cell r="B50">
            <v>10801000</v>
          </cell>
          <cell r="E50">
            <v>11458000</v>
          </cell>
          <cell r="Q50">
            <v>9838165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50">
          <cell r="B50">
            <v>1742040000</v>
          </cell>
          <cell r="E50">
            <v>1751285000</v>
          </cell>
          <cell r="Q50">
            <v>2020793870</v>
          </cell>
        </row>
      </sheetData>
      <sheetData sheetId="2">
        <row r="50">
          <cell r="B50">
            <v>15421000</v>
          </cell>
          <cell r="E50">
            <v>15178000</v>
          </cell>
          <cell r="Q50">
            <v>16645467</v>
          </cell>
        </row>
      </sheetData>
      <sheetData sheetId="3">
        <row r="50">
          <cell r="B50">
            <v>9754000</v>
          </cell>
          <cell r="E50">
            <v>12911000</v>
          </cell>
          <cell r="Q50">
            <v>10424198</v>
          </cell>
        </row>
      </sheetData>
      <sheetData sheetId="4">
        <row r="50">
          <cell r="B50">
            <v>8565000</v>
          </cell>
          <cell r="E50">
            <v>8622000</v>
          </cell>
          <cell r="Q50">
            <v>8818050</v>
          </cell>
        </row>
      </sheetData>
      <sheetData sheetId="5">
        <row r="50">
          <cell r="B50">
            <v>12442000</v>
          </cell>
          <cell r="E50">
            <v>12442000</v>
          </cell>
          <cell r="Q50">
            <v>5283602</v>
          </cell>
        </row>
      </sheetData>
      <sheetData sheetId="6">
        <row r="50">
          <cell r="B50">
            <v>10188000</v>
          </cell>
          <cell r="E50">
            <v>10343000</v>
          </cell>
          <cell r="Q50">
            <v>2888286</v>
          </cell>
        </row>
      </sheetData>
      <sheetData sheetId="7">
        <row r="50">
          <cell r="B50">
            <v>12220000</v>
          </cell>
          <cell r="E50">
            <v>7220000</v>
          </cell>
          <cell r="Q50">
            <v>13309896</v>
          </cell>
        </row>
      </sheetData>
      <sheetData sheetId="8">
        <row r="50">
          <cell r="B50">
            <v>22018000</v>
          </cell>
          <cell r="E50">
            <v>22053000</v>
          </cell>
          <cell r="Q50">
            <v>15487074</v>
          </cell>
        </row>
      </sheetData>
      <sheetData sheetId="9">
        <row r="50">
          <cell r="B50">
            <v>26739000</v>
          </cell>
          <cell r="E50">
            <v>26796000</v>
          </cell>
          <cell r="Q50">
            <v>6234042</v>
          </cell>
        </row>
      </sheetData>
      <sheetData sheetId="10">
        <row r="50">
          <cell r="B50">
            <v>18201000</v>
          </cell>
          <cell r="E50">
            <v>18201000</v>
          </cell>
          <cell r="Q50">
            <v>23023303</v>
          </cell>
        </row>
      </sheetData>
      <sheetData sheetId="11">
        <row r="50">
          <cell r="B50">
            <v>28332000</v>
          </cell>
          <cell r="E50">
            <v>31906000</v>
          </cell>
          <cell r="Q50">
            <v>30571340</v>
          </cell>
        </row>
      </sheetData>
      <sheetData sheetId="12">
        <row r="50">
          <cell r="B50">
            <v>13114000</v>
          </cell>
          <cell r="E50">
            <v>20252000</v>
          </cell>
          <cell r="Q50">
            <v>16760161</v>
          </cell>
        </row>
      </sheetData>
      <sheetData sheetId="13">
        <row r="50">
          <cell r="B50">
            <v>6436000</v>
          </cell>
          <cell r="E50">
            <v>6436000</v>
          </cell>
          <cell r="Q50">
            <v>7752969</v>
          </cell>
        </row>
      </sheetData>
      <sheetData sheetId="14">
        <row r="50">
          <cell r="B50">
            <v>22422000</v>
          </cell>
          <cell r="E50">
            <v>25558000</v>
          </cell>
          <cell r="Q50">
            <v>24235443</v>
          </cell>
        </row>
      </sheetData>
      <sheetData sheetId="15">
        <row r="50">
          <cell r="B50">
            <v>15165000</v>
          </cell>
          <cell r="E50">
            <v>23134000</v>
          </cell>
          <cell r="Q50">
            <v>10448626</v>
          </cell>
        </row>
      </sheetData>
      <sheetData sheetId="16">
        <row r="50">
          <cell r="B50">
            <v>7196000</v>
          </cell>
          <cell r="E50">
            <v>7196000</v>
          </cell>
          <cell r="Q50">
            <v>11202894</v>
          </cell>
        </row>
      </sheetData>
      <sheetData sheetId="17">
        <row r="50">
          <cell r="B50">
            <v>10768000</v>
          </cell>
          <cell r="E50">
            <v>47833000</v>
          </cell>
          <cell r="Q50">
            <v>11744033</v>
          </cell>
        </row>
      </sheetData>
      <sheetData sheetId="18">
        <row r="50">
          <cell r="B50">
            <v>1485000</v>
          </cell>
          <cell r="E50">
            <v>1485000</v>
          </cell>
          <cell r="Q50">
            <v>1480034</v>
          </cell>
        </row>
      </sheetData>
      <sheetData sheetId="19">
        <row r="50">
          <cell r="B50">
            <v>13735000</v>
          </cell>
          <cell r="E50">
            <v>13735000</v>
          </cell>
          <cell r="Q50">
            <v>11105571</v>
          </cell>
        </row>
      </sheetData>
      <sheetData sheetId="20">
        <row r="50">
          <cell r="B50">
            <v>12815000</v>
          </cell>
          <cell r="E50">
            <v>15495000</v>
          </cell>
          <cell r="Q50">
            <v>11592632</v>
          </cell>
        </row>
      </sheetData>
      <sheetData sheetId="21">
        <row r="50">
          <cell r="B50">
            <v>46605000</v>
          </cell>
          <cell r="E50">
            <v>46605000</v>
          </cell>
          <cell r="Q50">
            <v>28118804</v>
          </cell>
        </row>
      </sheetData>
      <sheetData sheetId="22">
        <row r="50">
          <cell r="B50">
            <v>50929000</v>
          </cell>
          <cell r="E50">
            <v>50974000</v>
          </cell>
          <cell r="Q50">
            <v>2291253</v>
          </cell>
        </row>
      </sheetData>
      <sheetData sheetId="23">
        <row r="50">
          <cell r="B50">
            <v>21734000</v>
          </cell>
          <cell r="E50">
            <v>24608000</v>
          </cell>
          <cell r="Q50">
            <v>19110394</v>
          </cell>
        </row>
      </sheetData>
      <sheetData sheetId="24">
        <row r="50">
          <cell r="B50">
            <v>23389000</v>
          </cell>
          <cell r="E50">
            <v>23289000</v>
          </cell>
          <cell r="Q50">
            <v>4784055</v>
          </cell>
        </row>
      </sheetData>
      <sheetData sheetId="25">
        <row r="50">
          <cell r="B50">
            <v>45633000</v>
          </cell>
          <cell r="E50">
            <v>43533000</v>
          </cell>
          <cell r="Q50">
            <v>65429797</v>
          </cell>
        </row>
      </sheetData>
      <sheetData sheetId="26">
        <row r="50">
          <cell r="B50">
            <v>15068000</v>
          </cell>
          <cell r="E50">
            <v>15068000</v>
          </cell>
          <cell r="Q50">
            <v>19975873</v>
          </cell>
        </row>
      </sheetData>
      <sheetData sheetId="27">
        <row r="50">
          <cell r="B50">
            <v>6456000</v>
          </cell>
          <cell r="E50">
            <v>6513000</v>
          </cell>
          <cell r="Q50">
            <v>799226</v>
          </cell>
        </row>
      </sheetData>
      <sheetData sheetId="28">
        <row r="50">
          <cell r="B50">
            <v>6669000</v>
          </cell>
          <cell r="E50">
            <v>6669000</v>
          </cell>
          <cell r="Q50">
            <v>1488433</v>
          </cell>
        </row>
      </sheetData>
      <sheetData sheetId="29">
        <row r="50">
          <cell r="B50">
            <v>43122000</v>
          </cell>
          <cell r="E50">
            <v>41172000</v>
          </cell>
          <cell r="Q50">
            <v>33867006</v>
          </cell>
        </row>
      </sheetData>
      <sheetData sheetId="30">
        <row r="50">
          <cell r="B50">
            <v>8030000</v>
          </cell>
          <cell r="E50">
            <v>8030000</v>
          </cell>
          <cell r="Q50">
            <v>8878123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23.7109375" style="3" customWidth="1"/>
    <col min="3" max="3" width="5.57421875" style="105" customWidth="1"/>
    <col min="4" max="4" width="12.140625" style="3" customWidth="1"/>
    <col min="5" max="5" width="12.7109375" style="3" customWidth="1"/>
    <col min="6" max="6" width="12.140625" style="3" customWidth="1"/>
    <col min="7" max="7" width="12.8515625" style="3" customWidth="1"/>
    <col min="8" max="8" width="12.57421875" style="3" customWidth="1"/>
    <col min="9" max="9" width="12.8515625" style="3" customWidth="1"/>
    <col min="10" max="10" width="12.7109375" style="3" customWidth="1"/>
    <col min="11" max="11" width="12.140625" style="3" customWidth="1"/>
    <col min="12" max="16384" width="9.140625" style="3" customWidth="1"/>
  </cols>
  <sheetData>
    <row r="1" spans="1:11" ht="16.5">
      <c r="A1" s="1"/>
      <c r="B1" s="2"/>
      <c r="C1" s="99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4"/>
      <c r="B2" s="155" t="s">
        <v>714</v>
      </c>
      <c r="C2" s="100"/>
      <c r="D2" s="5"/>
      <c r="E2" s="5"/>
      <c r="F2" s="5"/>
      <c r="G2" s="5"/>
      <c r="H2" s="5"/>
      <c r="I2" s="5"/>
      <c r="J2" s="5"/>
      <c r="K2" s="5"/>
    </row>
    <row r="3" spans="1:11" ht="16.5">
      <c r="A3" s="1"/>
      <c r="B3" s="2"/>
      <c r="C3" s="99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1"/>
      <c r="B4" s="130" t="s">
        <v>0</v>
      </c>
      <c r="C4" s="132" t="s">
        <v>1</v>
      </c>
      <c r="D4" s="128" t="s">
        <v>706</v>
      </c>
      <c r="E4" s="128" t="s">
        <v>709</v>
      </c>
      <c r="F4" s="124" t="s">
        <v>2</v>
      </c>
      <c r="G4" s="126" t="s">
        <v>707</v>
      </c>
      <c r="H4" s="128" t="s">
        <v>710</v>
      </c>
      <c r="I4" s="134" t="s">
        <v>3</v>
      </c>
      <c r="J4" s="138" t="s">
        <v>4</v>
      </c>
      <c r="K4" s="128" t="s">
        <v>713</v>
      </c>
    </row>
    <row r="5" spans="1:11" ht="34.5" customHeight="1">
      <c r="A5" s="1"/>
      <c r="B5" s="131"/>
      <c r="C5" s="133"/>
      <c r="D5" s="129"/>
      <c r="E5" s="129"/>
      <c r="F5" s="125"/>
      <c r="G5" s="127"/>
      <c r="H5" s="129"/>
      <c r="I5" s="135"/>
      <c r="J5" s="139"/>
      <c r="K5" s="129"/>
    </row>
    <row r="6" spans="1:11" ht="16.5">
      <c r="A6" s="1"/>
      <c r="B6" s="6"/>
      <c r="C6" s="101"/>
      <c r="D6" s="6"/>
      <c r="E6" s="6"/>
      <c r="F6" s="25"/>
      <c r="G6" s="7"/>
      <c r="H6" s="6"/>
      <c r="I6" s="9"/>
      <c r="J6" s="10"/>
      <c r="K6" s="6"/>
    </row>
    <row r="7" spans="1:11" ht="16.5">
      <c r="A7" s="1"/>
      <c r="B7" s="11" t="s">
        <v>6</v>
      </c>
      <c r="C7" s="102"/>
      <c r="D7" s="12"/>
      <c r="E7" s="12"/>
      <c r="F7" s="26"/>
      <c r="G7" s="13"/>
      <c r="H7" s="12"/>
      <c r="I7" s="15"/>
      <c r="J7" s="16"/>
      <c r="K7" s="12"/>
    </row>
    <row r="8" spans="1:11" ht="12.75">
      <c r="A8" s="2"/>
      <c r="B8" s="17" t="s">
        <v>7</v>
      </c>
      <c r="C8" s="103" t="s">
        <v>8</v>
      </c>
      <c r="D8" s="47">
        <f>'Detail CG Total'!D59</f>
        <v>3679085000</v>
      </c>
      <c r="E8" s="47">
        <f>'Detail CG Total'!E59</f>
        <v>3702921000</v>
      </c>
      <c r="F8" s="47">
        <f>'Detail CG Total'!F59</f>
        <v>2836649262</v>
      </c>
      <c r="G8" s="23">
        <f>IF($D8=0,0,$F8/$D8)</f>
        <v>0.7710203113002282</v>
      </c>
      <c r="H8" s="19">
        <f>IF($E8=0,0,$F8/$E8)</f>
        <v>0.7660571916063021</v>
      </c>
      <c r="I8" s="55">
        <f>'Detail CG Total'!I59</f>
        <v>-530958453</v>
      </c>
      <c r="J8" s="55">
        <f>'Detail CG Total'!J59</f>
        <v>1397230191</v>
      </c>
      <c r="K8" s="19">
        <f>IF($E8=0,0,($E8-$F8)/$E8)</f>
        <v>0.23394280839369783</v>
      </c>
    </row>
    <row r="9" spans="1:11" ht="12.75">
      <c r="A9" s="2"/>
      <c r="B9" s="17" t="s">
        <v>9</v>
      </c>
      <c r="C9" s="103" t="s">
        <v>10</v>
      </c>
      <c r="D9" s="47">
        <f>'Detail CG Total'!D93</f>
        <v>1182635000</v>
      </c>
      <c r="E9" s="47">
        <f>'Detail CG Total'!E93</f>
        <v>1222649000</v>
      </c>
      <c r="F9" s="47">
        <f>'Detail CG Total'!F93</f>
        <v>1012606339</v>
      </c>
      <c r="G9" s="23">
        <f>IF($D9=0,0,$F9/$D9)</f>
        <v>0.8562289624440339</v>
      </c>
      <c r="H9" s="19">
        <f>IF($E9=0,0,$F9/$E9)</f>
        <v>0.8282069007540185</v>
      </c>
      <c r="I9" s="55">
        <f>'Detail CG Total'!I93</f>
        <v>-57474958</v>
      </c>
      <c r="J9" s="56">
        <f>'Detail CG Total'!J93</f>
        <v>267517619</v>
      </c>
      <c r="K9" s="19">
        <f>IF($E9=0,0,($E9-$F9)/$E9)</f>
        <v>0.17179309924598146</v>
      </c>
    </row>
    <row r="10" spans="1:11" ht="12.75">
      <c r="A10" s="2"/>
      <c r="B10" s="17" t="s">
        <v>11</v>
      </c>
      <c r="C10" s="103" t="s">
        <v>12</v>
      </c>
      <c r="D10" s="47">
        <f>'Detail CG Total'!D116</f>
        <v>3595035000</v>
      </c>
      <c r="E10" s="47">
        <f>'Detail CG Total'!E116</f>
        <v>3697657000</v>
      </c>
      <c r="F10" s="47">
        <f>'Detail CG Total'!F116</f>
        <v>3624176844</v>
      </c>
      <c r="G10" s="23">
        <f aca="true" t="shared" si="0" ref="G10:G17">IF($D10=0,0,$F10/$D10)</f>
        <v>1.008106136379757</v>
      </c>
      <c r="H10" s="19">
        <f aca="true" t="shared" si="1" ref="H10:H17">IF($E10=0,0,$F10/$E10)</f>
        <v>0.9801279145145155</v>
      </c>
      <c r="I10" s="55">
        <f>'Detail CG Total'!I116</f>
        <v>-494467538</v>
      </c>
      <c r="J10" s="56">
        <f>'Detail CG Total'!J116</f>
        <v>567947694</v>
      </c>
      <c r="K10" s="19">
        <f aca="true" t="shared" si="2" ref="K10:K17">IF($E10=0,0,($E10-$F10)/$E10)</f>
        <v>0.019872085485484456</v>
      </c>
    </row>
    <row r="11" spans="1:11" ht="12.75">
      <c r="A11" s="2"/>
      <c r="B11" s="17" t="s">
        <v>13</v>
      </c>
      <c r="C11" s="103" t="s">
        <v>14</v>
      </c>
      <c r="D11" s="47">
        <f>'Detail CG Total'!D192</f>
        <v>4600795000</v>
      </c>
      <c r="E11" s="47">
        <f>'Detail CG Total'!E192</f>
        <v>4604032000</v>
      </c>
      <c r="F11" s="47">
        <f>'Detail CG Total'!F192</f>
        <v>4186618475</v>
      </c>
      <c r="G11" s="23">
        <f t="shared" si="0"/>
        <v>0.9099771832911486</v>
      </c>
      <c r="H11" s="19">
        <f t="shared" si="1"/>
        <v>0.9093373970902027</v>
      </c>
      <c r="I11" s="55">
        <f>'Detail CG Total'!I192</f>
        <v>-568459697</v>
      </c>
      <c r="J11" s="56">
        <f>'Detail CG Total'!J192</f>
        <v>985873222</v>
      </c>
      <c r="K11" s="19">
        <f t="shared" si="2"/>
        <v>0.09066260290979733</v>
      </c>
    </row>
    <row r="12" spans="1:11" ht="12.75">
      <c r="A12" s="2"/>
      <c r="B12" s="17" t="s">
        <v>15</v>
      </c>
      <c r="C12" s="103" t="s">
        <v>16</v>
      </c>
      <c r="D12" s="47">
        <f>'Detail CG Total'!D231</f>
        <v>2956628000</v>
      </c>
      <c r="E12" s="47">
        <f>'Detail CG Total'!E231</f>
        <v>2962166000</v>
      </c>
      <c r="F12" s="47">
        <f>'Detail CG Total'!F231</f>
        <v>2306623847</v>
      </c>
      <c r="G12" s="23">
        <f t="shared" si="0"/>
        <v>0.780153555672205</v>
      </c>
      <c r="H12" s="19">
        <f t="shared" si="1"/>
        <v>0.7786949978495465</v>
      </c>
      <c r="I12" s="55">
        <f>'Detail CG Total'!I231</f>
        <v>-98676107</v>
      </c>
      <c r="J12" s="56">
        <f>'Detail CG Total'!J231</f>
        <v>754218260</v>
      </c>
      <c r="K12" s="19">
        <f t="shared" si="2"/>
        <v>0.22130500215045343</v>
      </c>
    </row>
    <row r="13" spans="1:11" ht="12.75">
      <c r="A13" s="2"/>
      <c r="B13" s="17" t="s">
        <v>17</v>
      </c>
      <c r="C13" s="103" t="s">
        <v>18</v>
      </c>
      <c r="D13" s="47">
        <f>'Detail CG Total'!D259</f>
        <v>1635070000</v>
      </c>
      <c r="E13" s="47">
        <f>'Detail CG Total'!E259</f>
        <v>1724834000</v>
      </c>
      <c r="F13" s="47">
        <f>'Detail CG Total'!F259</f>
        <v>1136185183</v>
      </c>
      <c r="G13" s="23">
        <f t="shared" si="0"/>
        <v>0.6948847345985187</v>
      </c>
      <c r="H13" s="19">
        <f t="shared" si="1"/>
        <v>0.6587214671092987</v>
      </c>
      <c r="I13" s="55">
        <f>'Detail CG Total'!I259</f>
        <v>-233844395</v>
      </c>
      <c r="J13" s="56">
        <f>'Detail CG Total'!J259</f>
        <v>822493212</v>
      </c>
      <c r="K13" s="19">
        <f t="shared" si="2"/>
        <v>0.34127853289070137</v>
      </c>
    </row>
    <row r="14" spans="1:11" ht="12.75">
      <c r="A14" s="2"/>
      <c r="B14" s="17" t="s">
        <v>19</v>
      </c>
      <c r="C14" s="103" t="s">
        <v>20</v>
      </c>
      <c r="D14" s="47">
        <f>'Detail CG Total'!D291</f>
        <v>1327288000</v>
      </c>
      <c r="E14" s="47">
        <f>'Detail CG Total'!E291</f>
        <v>1320119000</v>
      </c>
      <c r="F14" s="47">
        <f>'Detail CG Total'!F291</f>
        <v>908886591</v>
      </c>
      <c r="G14" s="23">
        <f t="shared" si="0"/>
        <v>0.6847696890200168</v>
      </c>
      <c r="H14" s="19">
        <f t="shared" si="1"/>
        <v>0.6884883794567005</v>
      </c>
      <c r="I14" s="55">
        <f>'Detail CG Total'!I291</f>
        <v>-70692774</v>
      </c>
      <c r="J14" s="56">
        <f>'Detail CG Total'!J291</f>
        <v>481925183</v>
      </c>
      <c r="K14" s="19">
        <f t="shared" si="2"/>
        <v>0.3115116205432995</v>
      </c>
    </row>
    <row r="15" spans="1:11" ht="12.75">
      <c r="A15" s="2"/>
      <c r="B15" s="17" t="s">
        <v>21</v>
      </c>
      <c r="C15" s="103" t="s">
        <v>22</v>
      </c>
      <c r="D15" s="47">
        <f>'Detail CG Total'!D332</f>
        <v>556576000</v>
      </c>
      <c r="E15" s="47">
        <f>'Detail CG Total'!E332</f>
        <v>601083000</v>
      </c>
      <c r="F15" s="47">
        <f>'Detail CG Total'!F332</f>
        <v>190921272</v>
      </c>
      <c r="G15" s="23">
        <f t="shared" si="0"/>
        <v>0.343028215374001</v>
      </c>
      <c r="H15" s="19">
        <f t="shared" si="1"/>
        <v>0.31762880001597116</v>
      </c>
      <c r="I15" s="55">
        <f>'Detail CG Total'!I332</f>
        <v>0</v>
      </c>
      <c r="J15" s="56">
        <f>'Detail CG Total'!J332</f>
        <v>410161728</v>
      </c>
      <c r="K15" s="19">
        <f t="shared" si="2"/>
        <v>0.6823711999840288</v>
      </c>
    </row>
    <row r="16" spans="1:11" ht="12.75">
      <c r="A16" s="2"/>
      <c r="B16" s="17" t="s">
        <v>23</v>
      </c>
      <c r="C16" s="103" t="s">
        <v>24</v>
      </c>
      <c r="D16" s="47">
        <f>'Detail CG Total'!D372</f>
        <v>2276691000</v>
      </c>
      <c r="E16" s="47">
        <f>'Detail CG Total'!E372</f>
        <v>2344542000</v>
      </c>
      <c r="F16" s="47">
        <f>'Detail CG Total'!F372</f>
        <v>2444544455</v>
      </c>
      <c r="G16" s="23">
        <f t="shared" si="0"/>
        <v>1.0737269374719713</v>
      </c>
      <c r="H16" s="19">
        <f t="shared" si="1"/>
        <v>1.0426533007299508</v>
      </c>
      <c r="I16" s="55">
        <f>'Detail CG Total'!I372</f>
        <v>-315061242</v>
      </c>
      <c r="J16" s="56">
        <f>'Detail CG Total'!J372</f>
        <v>215058787</v>
      </c>
      <c r="K16" s="19">
        <f t="shared" si="2"/>
        <v>-0.04265330072995067</v>
      </c>
    </row>
    <row r="17" spans="1:11" ht="16.5">
      <c r="A17" s="20"/>
      <c r="B17" s="21" t="s">
        <v>602</v>
      </c>
      <c r="C17" s="104"/>
      <c r="D17" s="48">
        <f>SUM(D8:D16)</f>
        <v>21809803000</v>
      </c>
      <c r="E17" s="48">
        <f>SUM(E8:E16)</f>
        <v>22180003000</v>
      </c>
      <c r="F17" s="54">
        <f>SUM(F8:F16)</f>
        <v>18647212268</v>
      </c>
      <c r="G17" s="24">
        <f t="shared" si="0"/>
        <v>0.8549922375731683</v>
      </c>
      <c r="H17" s="22">
        <f t="shared" si="1"/>
        <v>0.8407218100015587</v>
      </c>
      <c r="I17" s="62">
        <f>SUM(I8:I16)</f>
        <v>-2369635164</v>
      </c>
      <c r="J17" s="63">
        <f>SUM(J8:J16)</f>
        <v>5902425896</v>
      </c>
      <c r="K17" s="22">
        <f t="shared" si="2"/>
        <v>0.1592781899984414</v>
      </c>
    </row>
    <row r="18" spans="1:11" ht="16.5">
      <c r="A18" s="2"/>
      <c r="B18" s="2"/>
      <c r="C18" s="99"/>
      <c r="D18" s="49"/>
      <c r="E18" s="49"/>
      <c r="F18" s="49"/>
      <c r="G18" s="2"/>
      <c r="H18" s="61" t="s">
        <v>603</v>
      </c>
      <c r="I18" s="136">
        <f>SUM(I8:J16)</f>
        <v>3532790732</v>
      </c>
      <c r="J18" s="137"/>
      <c r="K18" s="2"/>
    </row>
    <row r="19" spans="4:10" ht="12.75">
      <c r="D19" s="50"/>
      <c r="E19" s="50"/>
      <c r="F19" s="50"/>
      <c r="I19" s="50"/>
      <c r="J19" s="50"/>
    </row>
    <row r="20" spans="4:10" ht="12.75">
      <c r="D20" s="50"/>
      <c r="E20" s="50"/>
      <c r="F20" s="50"/>
      <c r="I20" s="50"/>
      <c r="J20" s="50"/>
    </row>
    <row r="21" spans="4:10" ht="12.75">
      <c r="D21" s="50"/>
      <c r="E21" s="50"/>
      <c r="F21" s="50"/>
      <c r="I21" s="50"/>
      <c r="J21" s="50"/>
    </row>
    <row r="22" spans="4:10" ht="12.75">
      <c r="D22" s="50"/>
      <c r="E22" s="50"/>
      <c r="F22" s="50"/>
      <c r="I22" s="50"/>
      <c r="J22" s="50"/>
    </row>
    <row r="23" spans="4:10" ht="12.75">
      <c r="D23" s="50"/>
      <c r="E23" s="50"/>
      <c r="F23" s="50"/>
      <c r="I23" s="50"/>
      <c r="J23" s="50"/>
    </row>
    <row r="24" spans="4:10" ht="12.75">
      <c r="D24" s="50"/>
      <c r="E24" s="50"/>
      <c r="F24" s="50"/>
      <c r="I24" s="50"/>
      <c r="J24" s="50"/>
    </row>
    <row r="25" spans="4:10" ht="12.75">
      <c r="D25" s="50"/>
      <c r="E25" s="50"/>
      <c r="F25" s="50"/>
      <c r="I25" s="50"/>
      <c r="J25" s="50"/>
    </row>
    <row r="26" spans="4:10" ht="12.75">
      <c r="D26" s="50"/>
      <c r="E26" s="50"/>
      <c r="F26" s="50"/>
      <c r="I26" s="50"/>
      <c r="J26" s="50"/>
    </row>
    <row r="27" spans="4:10" ht="12.75">
      <c r="D27" s="50"/>
      <c r="E27" s="50"/>
      <c r="F27" s="50"/>
      <c r="I27" s="50"/>
      <c r="J27" s="50"/>
    </row>
    <row r="28" spans="4:10" ht="12.75">
      <c r="D28" s="50"/>
      <c r="E28" s="50"/>
      <c r="F28" s="50"/>
      <c r="I28" s="50"/>
      <c r="J28" s="50"/>
    </row>
    <row r="29" spans="4:10" ht="12.75">
      <c r="D29" s="50"/>
      <c r="E29" s="50"/>
      <c r="F29" s="50"/>
      <c r="I29" s="50"/>
      <c r="J29" s="50"/>
    </row>
    <row r="30" spans="4:10" ht="12.75">
      <c r="D30" s="50"/>
      <c r="E30" s="50"/>
      <c r="F30" s="50"/>
      <c r="I30" s="50"/>
      <c r="J30" s="50"/>
    </row>
    <row r="31" spans="4:10" ht="12.75">
      <c r="D31" s="50"/>
      <c r="E31" s="50"/>
      <c r="F31" s="50"/>
      <c r="I31" s="50"/>
      <c r="J31" s="50"/>
    </row>
    <row r="32" spans="4:10" ht="12.75">
      <c r="D32" s="50"/>
      <c r="E32" s="50"/>
      <c r="F32" s="50"/>
      <c r="I32" s="50"/>
      <c r="J32" s="50"/>
    </row>
    <row r="33" spans="4:10" ht="12.75">
      <c r="D33" s="50"/>
      <c r="E33" s="50"/>
      <c r="F33" s="50"/>
      <c r="I33" s="50"/>
      <c r="J33" s="50"/>
    </row>
    <row r="34" spans="4:10" ht="12.75">
      <c r="D34" s="50"/>
      <c r="E34" s="50"/>
      <c r="F34" s="50"/>
      <c r="I34" s="50"/>
      <c r="J34" s="50"/>
    </row>
    <row r="35" spans="4:10" ht="12.75">
      <c r="D35" s="50"/>
      <c r="E35" s="50"/>
      <c r="F35" s="50"/>
      <c r="I35" s="50"/>
      <c r="J35" s="50"/>
    </row>
    <row r="36" spans="4:10" ht="12.75">
      <c r="D36" s="50"/>
      <c r="E36" s="50"/>
      <c r="F36" s="50"/>
      <c r="I36" s="50"/>
      <c r="J36" s="50"/>
    </row>
    <row r="37" spans="4:10" ht="12.75">
      <c r="D37" s="50"/>
      <c r="E37" s="50"/>
      <c r="F37" s="50"/>
      <c r="I37" s="50"/>
      <c r="J37" s="50"/>
    </row>
    <row r="38" spans="4:10" ht="12.75">
      <c r="D38" s="50"/>
      <c r="E38" s="50"/>
      <c r="F38" s="50"/>
      <c r="I38" s="50"/>
      <c r="J38" s="50"/>
    </row>
    <row r="39" spans="4:10" ht="12.75">
      <c r="D39" s="50"/>
      <c r="E39" s="50"/>
      <c r="F39" s="50"/>
      <c r="I39" s="50"/>
      <c r="J39" s="50"/>
    </row>
    <row r="40" spans="4:10" ht="12.75">
      <c r="D40" s="50"/>
      <c r="E40" s="50"/>
      <c r="F40" s="50"/>
      <c r="I40" s="50"/>
      <c r="J40" s="50"/>
    </row>
    <row r="41" spans="4:10" ht="12.75">
      <c r="D41" s="50"/>
      <c r="E41" s="50"/>
      <c r="F41" s="50"/>
      <c r="I41" s="50"/>
      <c r="J41" s="50"/>
    </row>
    <row r="42" spans="4:10" ht="12.75">
      <c r="D42" s="50"/>
      <c r="E42" s="50"/>
      <c r="F42" s="50"/>
      <c r="I42" s="50"/>
      <c r="J42" s="50"/>
    </row>
    <row r="43" spans="4:10" ht="12.75">
      <c r="D43" s="50"/>
      <c r="E43" s="50"/>
      <c r="F43" s="50"/>
      <c r="I43" s="50"/>
      <c r="J43" s="50"/>
    </row>
    <row r="44" spans="4:10" ht="12.75">
      <c r="D44" s="50"/>
      <c r="E44" s="50"/>
      <c r="F44" s="50"/>
      <c r="I44" s="50"/>
      <c r="J44" s="50"/>
    </row>
    <row r="45" spans="4:10" ht="12.75">
      <c r="D45" s="50"/>
      <c r="E45" s="50"/>
      <c r="F45" s="50"/>
      <c r="I45" s="50"/>
      <c r="J45" s="50"/>
    </row>
    <row r="46" spans="4:10" ht="12.75">
      <c r="D46" s="50"/>
      <c r="E46" s="50"/>
      <c r="F46" s="50"/>
      <c r="I46" s="50"/>
      <c r="J46" s="50"/>
    </row>
    <row r="47" spans="4:10" ht="12.75">
      <c r="D47" s="50"/>
      <c r="E47" s="50"/>
      <c r="F47" s="50"/>
      <c r="I47" s="50"/>
      <c r="J47" s="50"/>
    </row>
    <row r="48" spans="4:10" ht="12.75">
      <c r="D48" s="50"/>
      <c r="E48" s="50"/>
      <c r="F48" s="50"/>
      <c r="I48" s="50"/>
      <c r="J48" s="50"/>
    </row>
    <row r="49" spans="4:10" ht="12.75">
      <c r="D49" s="50"/>
      <c r="E49" s="50"/>
      <c r="F49" s="50"/>
      <c r="I49" s="50"/>
      <c r="J49" s="50"/>
    </row>
    <row r="50" spans="4:10" ht="12.75">
      <c r="D50" s="50"/>
      <c r="E50" s="50"/>
      <c r="F50" s="50"/>
      <c r="I50" s="50"/>
      <c r="J50" s="50"/>
    </row>
    <row r="51" spans="4:10" ht="12.75">
      <c r="D51" s="50"/>
      <c r="E51" s="50"/>
      <c r="F51" s="50"/>
      <c r="I51" s="50"/>
      <c r="J51" s="50"/>
    </row>
    <row r="52" spans="4:10" ht="12.75">
      <c r="D52" s="50"/>
      <c r="E52" s="50"/>
      <c r="F52" s="50"/>
      <c r="I52" s="50"/>
      <c r="J52" s="50"/>
    </row>
    <row r="53" spans="4:10" ht="12.75">
      <c r="D53" s="50"/>
      <c r="E53" s="50"/>
      <c r="F53" s="50"/>
      <c r="I53" s="50"/>
      <c r="J53" s="50"/>
    </row>
    <row r="54" spans="4:10" ht="12.75">
      <c r="D54" s="50"/>
      <c r="E54" s="50"/>
      <c r="F54" s="50"/>
      <c r="I54" s="50"/>
      <c r="J54" s="50"/>
    </row>
    <row r="55" spans="4:10" ht="12.75">
      <c r="D55" s="50"/>
      <c r="E55" s="50"/>
      <c r="F55" s="50"/>
      <c r="I55" s="50"/>
      <c r="J55" s="50"/>
    </row>
    <row r="56" spans="4:10" ht="12.75">
      <c r="D56" s="50"/>
      <c r="E56" s="50"/>
      <c r="F56" s="50"/>
      <c r="I56" s="50"/>
      <c r="J56" s="50"/>
    </row>
    <row r="57" spans="4:10" ht="12.75">
      <c r="D57" s="50"/>
      <c r="E57" s="50"/>
      <c r="F57" s="50"/>
      <c r="I57" s="50"/>
      <c r="J57" s="50"/>
    </row>
    <row r="58" spans="4:10" ht="12.75">
      <c r="D58" s="50"/>
      <c r="E58" s="50"/>
      <c r="F58" s="50"/>
      <c r="I58" s="50"/>
      <c r="J58" s="50"/>
    </row>
    <row r="59" spans="4:10" ht="12.75">
      <c r="D59" s="50"/>
      <c r="E59" s="50"/>
      <c r="F59" s="50"/>
      <c r="I59" s="50"/>
      <c r="J59" s="50"/>
    </row>
    <row r="60" spans="4:10" ht="12.75">
      <c r="D60" s="50"/>
      <c r="E60" s="50"/>
      <c r="F60" s="50"/>
      <c r="I60" s="50"/>
      <c r="J60" s="50"/>
    </row>
    <row r="61" spans="4:10" ht="12.75">
      <c r="D61" s="50"/>
      <c r="E61" s="50"/>
      <c r="F61" s="50"/>
      <c r="I61" s="50"/>
      <c r="J61" s="50"/>
    </row>
    <row r="62" spans="4:10" ht="12.75">
      <c r="D62" s="50"/>
      <c r="E62" s="50"/>
      <c r="F62" s="50"/>
      <c r="I62" s="50"/>
      <c r="J62" s="50"/>
    </row>
    <row r="63" spans="4:10" ht="12.75">
      <c r="D63" s="50"/>
      <c r="E63" s="50"/>
      <c r="F63" s="50"/>
      <c r="I63" s="50"/>
      <c r="J63" s="50"/>
    </row>
    <row r="64" spans="4:10" ht="12.75">
      <c r="D64" s="50"/>
      <c r="E64" s="50"/>
      <c r="F64" s="50"/>
      <c r="I64" s="50"/>
      <c r="J64" s="50"/>
    </row>
    <row r="65" spans="4:10" ht="12.75">
      <c r="D65" s="50"/>
      <c r="E65" s="50"/>
      <c r="F65" s="50"/>
      <c r="I65" s="50"/>
      <c r="J65" s="50"/>
    </row>
    <row r="66" spans="4:10" ht="12.75">
      <c r="D66" s="50"/>
      <c r="E66" s="50"/>
      <c r="F66" s="50"/>
      <c r="I66" s="50"/>
      <c r="J66" s="50"/>
    </row>
    <row r="67" spans="4:10" ht="12.75">
      <c r="D67" s="50"/>
      <c r="E67" s="50"/>
      <c r="F67" s="50"/>
      <c r="I67" s="50"/>
      <c r="J67" s="50"/>
    </row>
    <row r="68" spans="4:10" ht="12.75">
      <c r="D68" s="50"/>
      <c r="E68" s="50"/>
      <c r="F68" s="50"/>
      <c r="I68" s="50"/>
      <c r="J68" s="50"/>
    </row>
    <row r="69" spans="4:10" ht="12.75">
      <c r="D69" s="50"/>
      <c r="E69" s="50"/>
      <c r="F69" s="50"/>
      <c r="I69" s="50"/>
      <c r="J69" s="50"/>
    </row>
    <row r="70" spans="4:10" ht="12.75">
      <c r="D70" s="50"/>
      <c r="E70" s="50"/>
      <c r="F70" s="50"/>
      <c r="I70" s="50"/>
      <c r="J70" s="50"/>
    </row>
    <row r="71" spans="4:10" ht="12.75">
      <c r="D71" s="50"/>
      <c r="E71" s="50"/>
      <c r="F71" s="50"/>
      <c r="I71" s="50"/>
      <c r="J71" s="50"/>
    </row>
    <row r="72" spans="4:10" ht="12.75">
      <c r="D72" s="50"/>
      <c r="E72" s="50"/>
      <c r="F72" s="50"/>
      <c r="I72" s="50"/>
      <c r="J72" s="50"/>
    </row>
    <row r="73" spans="4:10" ht="12.75">
      <c r="D73" s="50"/>
      <c r="E73" s="50"/>
      <c r="F73" s="50"/>
      <c r="I73" s="50"/>
      <c r="J73" s="50"/>
    </row>
    <row r="74" spans="4:10" ht="12.75">
      <c r="D74" s="50"/>
      <c r="E74" s="50"/>
      <c r="F74" s="50"/>
      <c r="I74" s="50"/>
      <c r="J74" s="50"/>
    </row>
    <row r="75" spans="4:10" ht="12.75">
      <c r="D75" s="50"/>
      <c r="E75" s="50"/>
      <c r="F75" s="50"/>
      <c r="I75" s="50"/>
      <c r="J75" s="50"/>
    </row>
    <row r="76" spans="4:10" ht="12.75">
      <c r="D76" s="50"/>
      <c r="E76" s="50"/>
      <c r="F76" s="50"/>
      <c r="I76" s="50"/>
      <c r="J76" s="50"/>
    </row>
    <row r="77" spans="4:10" ht="12.75">
      <c r="D77" s="50"/>
      <c r="E77" s="50"/>
      <c r="F77" s="50"/>
      <c r="I77" s="50"/>
      <c r="J77" s="50"/>
    </row>
    <row r="78" spans="4:10" ht="12.75">
      <c r="D78" s="50"/>
      <c r="E78" s="50"/>
      <c r="F78" s="50"/>
      <c r="I78" s="50"/>
      <c r="J78" s="50"/>
    </row>
    <row r="79" spans="4:10" ht="12.75">
      <c r="D79" s="50"/>
      <c r="E79" s="50"/>
      <c r="F79" s="50"/>
      <c r="I79" s="50"/>
      <c r="J79" s="50"/>
    </row>
    <row r="80" spans="4:10" ht="12.75">
      <c r="D80" s="50"/>
      <c r="E80" s="50"/>
      <c r="F80" s="50"/>
      <c r="I80" s="50"/>
      <c r="J80" s="50"/>
    </row>
    <row r="81" spans="4:10" ht="12.75">
      <c r="D81" s="50"/>
      <c r="E81" s="50"/>
      <c r="F81" s="50"/>
      <c r="I81" s="50"/>
      <c r="J81" s="50"/>
    </row>
    <row r="82" spans="4:10" ht="12.75">
      <c r="D82" s="50"/>
      <c r="E82" s="50"/>
      <c r="F82" s="50"/>
      <c r="I82" s="50"/>
      <c r="J82" s="50"/>
    </row>
    <row r="83" spans="4:10" ht="12.75">
      <c r="D83" s="50"/>
      <c r="E83" s="50"/>
      <c r="F83" s="50"/>
      <c r="I83" s="50"/>
      <c r="J83" s="50"/>
    </row>
    <row r="84" spans="4:10" ht="12.75">
      <c r="D84" s="50"/>
      <c r="E84" s="50"/>
      <c r="F84" s="50"/>
      <c r="I84" s="50"/>
      <c r="J84" s="50"/>
    </row>
    <row r="85" spans="4:10" ht="12.75">
      <c r="D85" s="50"/>
      <c r="E85" s="50"/>
      <c r="F85" s="50"/>
      <c r="I85" s="50"/>
      <c r="J85" s="50"/>
    </row>
    <row r="86" spans="4:10" ht="12.75">
      <c r="D86" s="50"/>
      <c r="E86" s="50"/>
      <c r="F86" s="50"/>
      <c r="I86" s="50"/>
      <c r="J86" s="50"/>
    </row>
    <row r="87" spans="4:10" ht="12.75">
      <c r="D87" s="50"/>
      <c r="E87" s="50"/>
      <c r="F87" s="50"/>
      <c r="I87" s="50"/>
      <c r="J87" s="50"/>
    </row>
    <row r="88" spans="4:10" ht="12.75">
      <c r="D88" s="50"/>
      <c r="E88" s="50"/>
      <c r="F88" s="50"/>
      <c r="I88" s="50"/>
      <c r="J88" s="50"/>
    </row>
    <row r="89" spans="4:10" ht="12.75">
      <c r="D89" s="50"/>
      <c r="E89" s="50"/>
      <c r="F89" s="50"/>
      <c r="I89" s="50"/>
      <c r="J89" s="50"/>
    </row>
    <row r="90" spans="4:10" ht="12.75">
      <c r="D90" s="50"/>
      <c r="E90" s="50"/>
      <c r="F90" s="50"/>
      <c r="I90" s="50"/>
      <c r="J90" s="50"/>
    </row>
    <row r="91" spans="4:10" ht="12.75">
      <c r="D91" s="50"/>
      <c r="E91" s="50"/>
      <c r="F91" s="50"/>
      <c r="I91" s="50"/>
      <c r="J91" s="50"/>
    </row>
    <row r="92" spans="4:10" ht="12.75">
      <c r="D92" s="50"/>
      <c r="E92" s="50"/>
      <c r="F92" s="50"/>
      <c r="I92" s="50"/>
      <c r="J92" s="50"/>
    </row>
    <row r="93" spans="4:10" ht="12.75">
      <c r="D93" s="50"/>
      <c r="E93" s="50"/>
      <c r="F93" s="50"/>
      <c r="I93" s="50"/>
      <c r="J93" s="50"/>
    </row>
    <row r="94" spans="4:10" ht="12.75">
      <c r="D94" s="50"/>
      <c r="E94" s="50"/>
      <c r="F94" s="50"/>
      <c r="I94" s="50"/>
      <c r="J94" s="50"/>
    </row>
    <row r="95" spans="4:10" ht="12.75">
      <c r="D95" s="50"/>
      <c r="E95" s="50"/>
      <c r="F95" s="50"/>
      <c r="I95" s="50"/>
      <c r="J95" s="50"/>
    </row>
    <row r="96" spans="4:10" ht="12.75">
      <c r="D96" s="50"/>
      <c r="E96" s="50"/>
      <c r="F96" s="50"/>
      <c r="I96" s="50"/>
      <c r="J96" s="50"/>
    </row>
    <row r="97" spans="4:10" ht="12.75">
      <c r="D97" s="50"/>
      <c r="E97" s="50"/>
      <c r="F97" s="50"/>
      <c r="I97" s="50"/>
      <c r="J97" s="50"/>
    </row>
    <row r="98" spans="4:10" ht="12.75">
      <c r="D98" s="50"/>
      <c r="E98" s="50"/>
      <c r="F98" s="50"/>
      <c r="I98" s="50"/>
      <c r="J98" s="50"/>
    </row>
    <row r="99" spans="4:10" ht="12.75">
      <c r="D99" s="50"/>
      <c r="E99" s="50"/>
      <c r="F99" s="50"/>
      <c r="I99" s="50"/>
      <c r="J99" s="50"/>
    </row>
    <row r="100" spans="4:10" ht="12.75">
      <c r="D100" s="50"/>
      <c r="E100" s="50"/>
      <c r="F100" s="50"/>
      <c r="I100" s="50"/>
      <c r="J100" s="50"/>
    </row>
    <row r="101" spans="4:10" ht="12.75">
      <c r="D101" s="50"/>
      <c r="E101" s="50"/>
      <c r="F101" s="50"/>
      <c r="I101" s="50"/>
      <c r="J101" s="50"/>
    </row>
    <row r="102" spans="4:10" ht="12.75">
      <c r="D102" s="50"/>
      <c r="E102" s="50"/>
      <c r="F102" s="50"/>
      <c r="I102" s="50"/>
      <c r="J102" s="50"/>
    </row>
    <row r="103" spans="4:10" ht="12.75">
      <c r="D103" s="50"/>
      <c r="E103" s="50"/>
      <c r="F103" s="50"/>
      <c r="I103" s="50"/>
      <c r="J103" s="50"/>
    </row>
    <row r="104" spans="4:10" ht="12.75">
      <c r="D104" s="50"/>
      <c r="E104" s="50"/>
      <c r="F104" s="50"/>
      <c r="I104" s="50"/>
      <c r="J104" s="50"/>
    </row>
    <row r="105" spans="4:10" ht="12.75">
      <c r="D105" s="50"/>
      <c r="E105" s="50"/>
      <c r="F105" s="50"/>
      <c r="I105" s="50"/>
      <c r="J105" s="50"/>
    </row>
    <row r="106" spans="4:10" ht="12.75">
      <c r="D106" s="50"/>
      <c r="E106" s="50"/>
      <c r="F106" s="50"/>
      <c r="I106" s="50"/>
      <c r="J106" s="50"/>
    </row>
    <row r="107" spans="4:10" ht="12.75">
      <c r="D107" s="50"/>
      <c r="E107" s="50"/>
      <c r="F107" s="50"/>
      <c r="I107" s="50"/>
      <c r="J107" s="50"/>
    </row>
    <row r="108" spans="4:10" ht="12.75">
      <c r="D108" s="50"/>
      <c r="E108" s="50"/>
      <c r="F108" s="50"/>
      <c r="I108" s="50"/>
      <c r="J108" s="50"/>
    </row>
    <row r="109" spans="4:10" ht="12.75">
      <c r="D109" s="50"/>
      <c r="E109" s="50"/>
      <c r="F109" s="50"/>
      <c r="I109" s="50"/>
      <c r="J109" s="50"/>
    </row>
    <row r="110" spans="4:10" ht="12.75">
      <c r="D110" s="50"/>
      <c r="E110" s="50"/>
      <c r="F110" s="50"/>
      <c r="I110" s="50"/>
      <c r="J110" s="50"/>
    </row>
    <row r="111" spans="4:10" ht="12.75">
      <c r="D111" s="50"/>
      <c r="E111" s="50"/>
      <c r="F111" s="50"/>
      <c r="I111" s="50"/>
      <c r="J111" s="50"/>
    </row>
    <row r="112" spans="4:10" ht="12.75">
      <c r="D112" s="50"/>
      <c r="E112" s="50"/>
      <c r="F112" s="50"/>
      <c r="I112" s="50"/>
      <c r="J112" s="50"/>
    </row>
    <row r="113" spans="4:10" ht="12.75">
      <c r="D113" s="50"/>
      <c r="E113" s="50"/>
      <c r="F113" s="50"/>
      <c r="I113" s="50"/>
      <c r="J113" s="50"/>
    </row>
    <row r="114" spans="4:10" ht="12.75">
      <c r="D114" s="50"/>
      <c r="E114" s="50"/>
      <c r="F114" s="50"/>
      <c r="I114" s="50"/>
      <c r="J114" s="50"/>
    </row>
    <row r="115" spans="4:10" ht="12.75">
      <c r="D115" s="50"/>
      <c r="E115" s="50"/>
      <c r="F115" s="50"/>
      <c r="I115" s="50"/>
      <c r="J115" s="50"/>
    </row>
    <row r="116" spans="4:10" ht="12.75">
      <c r="D116" s="50"/>
      <c r="E116" s="50"/>
      <c r="F116" s="50"/>
      <c r="I116" s="50"/>
      <c r="J116" s="50"/>
    </row>
    <row r="117" spans="4:10" ht="12.75">
      <c r="D117" s="50"/>
      <c r="E117" s="50"/>
      <c r="F117" s="50"/>
      <c r="I117" s="50"/>
      <c r="J117" s="50"/>
    </row>
    <row r="118" spans="4:10" ht="12.75">
      <c r="D118" s="50"/>
      <c r="E118" s="50"/>
      <c r="F118" s="50"/>
      <c r="I118" s="50"/>
      <c r="J118" s="50"/>
    </row>
    <row r="119" spans="4:10" ht="12.75">
      <c r="D119" s="50"/>
      <c r="E119" s="50"/>
      <c r="F119" s="50"/>
      <c r="I119" s="50"/>
      <c r="J119" s="50"/>
    </row>
    <row r="120" spans="4:10" ht="12.75">
      <c r="D120" s="50"/>
      <c r="E120" s="50"/>
      <c r="F120" s="50"/>
      <c r="I120" s="50"/>
      <c r="J120" s="50"/>
    </row>
    <row r="121" spans="4:10" ht="12.75">
      <c r="D121" s="50"/>
      <c r="E121" s="50"/>
      <c r="F121" s="50"/>
      <c r="I121" s="50"/>
      <c r="J121" s="50"/>
    </row>
    <row r="122" spans="4:10" ht="12.75">
      <c r="D122" s="50"/>
      <c r="E122" s="50"/>
      <c r="F122" s="50"/>
      <c r="I122" s="50"/>
      <c r="J122" s="50"/>
    </row>
    <row r="123" spans="4:10" ht="12.75">
      <c r="D123" s="50"/>
      <c r="E123" s="50"/>
      <c r="F123" s="50"/>
      <c r="I123" s="50"/>
      <c r="J123" s="50"/>
    </row>
    <row r="124" spans="4:10" ht="12.75">
      <c r="D124" s="50"/>
      <c r="E124" s="50"/>
      <c r="F124" s="50"/>
      <c r="I124" s="50"/>
      <c r="J124" s="50"/>
    </row>
    <row r="125" spans="4:10" ht="12.75">
      <c r="D125" s="50"/>
      <c r="E125" s="50"/>
      <c r="F125" s="50"/>
      <c r="I125" s="50"/>
      <c r="J125" s="50"/>
    </row>
    <row r="126" spans="4:10" ht="12.75">
      <c r="D126" s="50"/>
      <c r="E126" s="50"/>
      <c r="F126" s="50"/>
      <c r="I126" s="50"/>
      <c r="J126" s="50"/>
    </row>
    <row r="127" spans="4:10" ht="12.75">
      <c r="D127" s="50"/>
      <c r="E127" s="50"/>
      <c r="F127" s="50"/>
      <c r="I127" s="50"/>
      <c r="J127" s="50"/>
    </row>
    <row r="128" spans="4:10" ht="12.75">
      <c r="D128" s="50"/>
      <c r="E128" s="50"/>
      <c r="F128" s="50"/>
      <c r="I128" s="50"/>
      <c r="J128" s="50"/>
    </row>
    <row r="129" spans="4:10" ht="12.75">
      <c r="D129" s="50"/>
      <c r="E129" s="50"/>
      <c r="F129" s="50"/>
      <c r="I129" s="50"/>
      <c r="J129" s="50"/>
    </row>
    <row r="130" spans="4:10" ht="12.75">
      <c r="D130" s="50"/>
      <c r="E130" s="50"/>
      <c r="F130" s="50"/>
      <c r="I130" s="50"/>
      <c r="J130" s="50"/>
    </row>
    <row r="131" spans="4:10" ht="12.75">
      <c r="D131" s="50"/>
      <c r="E131" s="50"/>
      <c r="F131" s="50"/>
      <c r="I131" s="50"/>
      <c r="J131" s="50"/>
    </row>
    <row r="132" spans="4:10" ht="12.75">
      <c r="D132" s="50"/>
      <c r="E132" s="50"/>
      <c r="F132" s="50"/>
      <c r="I132" s="50"/>
      <c r="J132" s="50"/>
    </row>
    <row r="133" spans="4:10" ht="12.75">
      <c r="D133" s="50"/>
      <c r="E133" s="50"/>
      <c r="F133" s="50"/>
      <c r="I133" s="50"/>
      <c r="J133" s="50"/>
    </row>
    <row r="134" spans="4:10" ht="12.75">
      <c r="D134" s="50"/>
      <c r="E134" s="50"/>
      <c r="F134" s="50"/>
      <c r="I134" s="50"/>
      <c r="J134" s="50"/>
    </row>
    <row r="135" spans="4:10" ht="12.75">
      <c r="D135" s="50"/>
      <c r="E135" s="50"/>
      <c r="F135" s="50"/>
      <c r="I135" s="50"/>
      <c r="J135" s="50"/>
    </row>
    <row r="136" spans="4:10" ht="12.75">
      <c r="D136" s="50"/>
      <c r="E136" s="50"/>
      <c r="F136" s="50"/>
      <c r="I136" s="50"/>
      <c r="J136" s="50"/>
    </row>
    <row r="137" spans="4:10" ht="12.75">
      <c r="D137" s="50"/>
      <c r="E137" s="50"/>
      <c r="F137" s="50"/>
      <c r="I137" s="50"/>
      <c r="J137" s="50"/>
    </row>
    <row r="138" spans="4:10" ht="12.75">
      <c r="D138" s="50"/>
      <c r="E138" s="50"/>
      <c r="F138" s="50"/>
      <c r="I138" s="50"/>
      <c r="J138" s="50"/>
    </row>
    <row r="139" spans="4:10" ht="12.75">
      <c r="D139" s="50"/>
      <c r="E139" s="50"/>
      <c r="F139" s="50"/>
      <c r="I139" s="50"/>
      <c r="J139" s="50"/>
    </row>
    <row r="140" spans="4:10" ht="12.75">
      <c r="D140" s="50"/>
      <c r="E140" s="50"/>
      <c r="F140" s="50"/>
      <c r="I140" s="50"/>
      <c r="J140" s="50"/>
    </row>
    <row r="141" spans="4:10" ht="12.75">
      <c r="D141" s="50"/>
      <c r="E141" s="50"/>
      <c r="F141" s="50"/>
      <c r="I141" s="50"/>
      <c r="J141" s="50"/>
    </row>
    <row r="142" spans="4:10" ht="12.75">
      <c r="D142" s="50"/>
      <c r="E142" s="50"/>
      <c r="F142" s="50"/>
      <c r="I142" s="50"/>
      <c r="J142" s="50"/>
    </row>
    <row r="143" spans="4:10" ht="12.75">
      <c r="D143" s="50"/>
      <c r="E143" s="50"/>
      <c r="F143" s="50"/>
      <c r="I143" s="50"/>
      <c r="J143" s="50"/>
    </row>
    <row r="144" spans="4:10" ht="12.75">
      <c r="D144" s="50"/>
      <c r="E144" s="50"/>
      <c r="F144" s="50"/>
      <c r="I144" s="50"/>
      <c r="J144" s="50"/>
    </row>
    <row r="145" spans="4:10" ht="12.75">
      <c r="D145" s="50"/>
      <c r="E145" s="50"/>
      <c r="F145" s="50"/>
      <c r="I145" s="50"/>
      <c r="J145" s="50"/>
    </row>
    <row r="146" spans="4:10" ht="12.75">
      <c r="D146" s="50"/>
      <c r="E146" s="50"/>
      <c r="F146" s="50"/>
      <c r="I146" s="50"/>
      <c r="J146" s="50"/>
    </row>
    <row r="147" spans="4:10" ht="12.75">
      <c r="D147" s="50"/>
      <c r="E147" s="50"/>
      <c r="F147" s="50"/>
      <c r="I147" s="50"/>
      <c r="J147" s="50"/>
    </row>
    <row r="148" spans="4:10" ht="12.75">
      <c r="D148" s="50"/>
      <c r="E148" s="50"/>
      <c r="F148" s="50"/>
      <c r="I148" s="50"/>
      <c r="J148" s="50"/>
    </row>
    <row r="149" spans="4:10" ht="12.75">
      <c r="D149" s="50"/>
      <c r="E149" s="50"/>
      <c r="F149" s="50"/>
      <c r="I149" s="50"/>
      <c r="J149" s="50"/>
    </row>
    <row r="150" spans="4:10" ht="12.75">
      <c r="D150" s="50"/>
      <c r="E150" s="50"/>
      <c r="F150" s="50"/>
      <c r="I150" s="50"/>
      <c r="J150" s="50"/>
    </row>
    <row r="151" spans="4:10" ht="12.75">
      <c r="D151" s="50"/>
      <c r="E151" s="50"/>
      <c r="F151" s="50"/>
      <c r="I151" s="50"/>
      <c r="J151" s="50"/>
    </row>
    <row r="152" spans="4:10" ht="12.75">
      <c r="D152" s="50"/>
      <c r="E152" s="50"/>
      <c r="F152" s="50"/>
      <c r="I152" s="50"/>
      <c r="J152" s="50"/>
    </row>
    <row r="153" spans="4:10" ht="12.75">
      <c r="D153" s="50"/>
      <c r="E153" s="50"/>
      <c r="F153" s="50"/>
      <c r="I153" s="50"/>
      <c r="J153" s="50"/>
    </row>
    <row r="154" spans="4:10" ht="12.75">
      <c r="D154" s="50"/>
      <c r="E154" s="50"/>
      <c r="F154" s="50"/>
      <c r="I154" s="50"/>
      <c r="J154" s="50"/>
    </row>
    <row r="155" spans="4:10" ht="12.75">
      <c r="D155" s="50"/>
      <c r="E155" s="50"/>
      <c r="F155" s="50"/>
      <c r="I155" s="50"/>
      <c r="J155" s="50"/>
    </row>
    <row r="156" spans="4:10" ht="12.75">
      <c r="D156" s="50"/>
      <c r="E156" s="50"/>
      <c r="F156" s="50"/>
      <c r="I156" s="50"/>
      <c r="J156" s="50"/>
    </row>
    <row r="157" spans="4:10" ht="12.75">
      <c r="D157" s="50"/>
      <c r="E157" s="50"/>
      <c r="F157" s="50"/>
      <c r="I157" s="50"/>
      <c r="J157" s="50"/>
    </row>
    <row r="158" spans="4:10" ht="12.75">
      <c r="D158" s="50"/>
      <c r="E158" s="50"/>
      <c r="F158" s="50"/>
      <c r="I158" s="50"/>
      <c r="J158" s="50"/>
    </row>
    <row r="159" spans="4:10" ht="12.75">
      <c r="D159" s="50"/>
      <c r="E159" s="50"/>
      <c r="F159" s="50"/>
      <c r="I159" s="50"/>
      <c r="J159" s="50"/>
    </row>
    <row r="160" spans="4:10" ht="12.75">
      <c r="D160" s="50"/>
      <c r="E160" s="50"/>
      <c r="F160" s="50"/>
      <c r="I160" s="50"/>
      <c r="J160" s="50"/>
    </row>
    <row r="161" spans="4:10" ht="12.75">
      <c r="D161" s="50"/>
      <c r="E161" s="50"/>
      <c r="F161" s="50"/>
      <c r="I161" s="50"/>
      <c r="J161" s="50"/>
    </row>
    <row r="162" spans="4:10" ht="12.75">
      <c r="D162" s="50"/>
      <c r="E162" s="50"/>
      <c r="F162" s="50"/>
      <c r="I162" s="50"/>
      <c r="J162" s="50"/>
    </row>
    <row r="163" spans="4:10" ht="12.75">
      <c r="D163" s="50"/>
      <c r="E163" s="50"/>
      <c r="F163" s="50"/>
      <c r="I163" s="50"/>
      <c r="J163" s="50"/>
    </row>
    <row r="164" spans="4:10" ht="12.75">
      <c r="D164" s="50"/>
      <c r="E164" s="50"/>
      <c r="F164" s="50"/>
      <c r="I164" s="50"/>
      <c r="J164" s="50"/>
    </row>
    <row r="165" spans="4:10" ht="12.75">
      <c r="D165" s="50"/>
      <c r="E165" s="50"/>
      <c r="F165" s="50"/>
      <c r="I165" s="50"/>
      <c r="J165" s="50"/>
    </row>
    <row r="166" spans="4:10" ht="12.75">
      <c r="D166" s="50"/>
      <c r="E166" s="50"/>
      <c r="F166" s="50"/>
      <c r="I166" s="50"/>
      <c r="J166" s="50"/>
    </row>
    <row r="167" spans="4:10" ht="12.75">
      <c r="D167" s="50"/>
      <c r="E167" s="50"/>
      <c r="F167" s="50"/>
      <c r="I167" s="50"/>
      <c r="J167" s="50"/>
    </row>
    <row r="168" spans="4:10" ht="12.75">
      <c r="D168" s="50"/>
      <c r="E168" s="50"/>
      <c r="F168" s="50"/>
      <c r="I168" s="50"/>
      <c r="J168" s="50"/>
    </row>
    <row r="169" spans="4:10" ht="12.75">
      <c r="D169" s="50"/>
      <c r="E169" s="50"/>
      <c r="F169" s="50"/>
      <c r="I169" s="50"/>
      <c r="J169" s="50"/>
    </row>
    <row r="170" spans="4:10" ht="12.75">
      <c r="D170" s="50"/>
      <c r="E170" s="50"/>
      <c r="F170" s="50"/>
      <c r="I170" s="50"/>
      <c r="J170" s="50"/>
    </row>
    <row r="171" spans="4:10" ht="12.75">
      <c r="D171" s="50"/>
      <c r="E171" s="50"/>
      <c r="F171" s="50"/>
      <c r="I171" s="50"/>
      <c r="J171" s="50"/>
    </row>
    <row r="172" spans="4:10" ht="12.75">
      <c r="D172" s="50"/>
      <c r="E172" s="50"/>
      <c r="F172" s="50"/>
      <c r="I172" s="50"/>
      <c r="J172" s="50"/>
    </row>
    <row r="173" spans="4:10" ht="12.75">
      <c r="D173" s="50"/>
      <c r="E173" s="50"/>
      <c r="F173" s="50"/>
      <c r="I173" s="50"/>
      <c r="J173" s="50"/>
    </row>
    <row r="174" spans="4:10" ht="12.75">
      <c r="D174" s="50"/>
      <c r="E174" s="50"/>
      <c r="F174" s="50"/>
      <c r="I174" s="50"/>
      <c r="J174" s="50"/>
    </row>
    <row r="175" spans="4:10" ht="12.75">
      <c r="D175" s="50"/>
      <c r="E175" s="50"/>
      <c r="F175" s="50"/>
      <c r="I175" s="50"/>
      <c r="J175" s="50"/>
    </row>
    <row r="176" spans="4:10" ht="12.75">
      <c r="D176" s="50"/>
      <c r="E176" s="50"/>
      <c r="F176" s="50"/>
      <c r="I176" s="50"/>
      <c r="J176" s="50"/>
    </row>
    <row r="177" spans="4:10" ht="12.75">
      <c r="D177" s="50"/>
      <c r="E177" s="50"/>
      <c r="F177" s="50"/>
      <c r="I177" s="50"/>
      <c r="J177" s="50"/>
    </row>
    <row r="178" spans="4:10" ht="12.75">
      <c r="D178" s="50"/>
      <c r="E178" s="50"/>
      <c r="F178" s="50"/>
      <c r="I178" s="50"/>
      <c r="J178" s="50"/>
    </row>
    <row r="179" spans="4:10" ht="12.75">
      <c r="D179" s="50"/>
      <c r="E179" s="50"/>
      <c r="F179" s="50"/>
      <c r="I179" s="50"/>
      <c r="J179" s="50"/>
    </row>
    <row r="180" spans="4:10" ht="12.75">
      <c r="D180" s="50"/>
      <c r="E180" s="50"/>
      <c r="F180" s="50"/>
      <c r="I180" s="50"/>
      <c r="J180" s="50"/>
    </row>
    <row r="181" spans="4:10" ht="12.75">
      <c r="D181" s="50"/>
      <c r="E181" s="50"/>
      <c r="F181" s="50"/>
      <c r="I181" s="50"/>
      <c r="J181" s="50"/>
    </row>
    <row r="182" spans="4:10" ht="12.75">
      <c r="D182" s="50"/>
      <c r="E182" s="50"/>
      <c r="F182" s="50"/>
      <c r="I182" s="50"/>
      <c r="J182" s="50"/>
    </row>
    <row r="183" spans="4:10" ht="12.75">
      <c r="D183" s="50"/>
      <c r="E183" s="50"/>
      <c r="F183" s="50"/>
      <c r="I183" s="50"/>
      <c r="J183" s="50"/>
    </row>
    <row r="184" spans="4:10" ht="12.75">
      <c r="D184" s="50"/>
      <c r="E184" s="50"/>
      <c r="F184" s="50"/>
      <c r="I184" s="50"/>
      <c r="J184" s="50"/>
    </row>
    <row r="185" spans="4:10" ht="12.75">
      <c r="D185" s="50"/>
      <c r="E185" s="50"/>
      <c r="F185" s="50"/>
      <c r="I185" s="50"/>
      <c r="J185" s="50"/>
    </row>
    <row r="186" spans="4:10" ht="12.75">
      <c r="D186" s="50"/>
      <c r="E186" s="50"/>
      <c r="F186" s="50"/>
      <c r="I186" s="50"/>
      <c r="J186" s="50"/>
    </row>
    <row r="187" spans="4:10" ht="12.75">
      <c r="D187" s="50"/>
      <c r="E187" s="50"/>
      <c r="F187" s="50"/>
      <c r="I187" s="50"/>
      <c r="J187" s="50"/>
    </row>
    <row r="188" spans="4:10" ht="12.75">
      <c r="D188" s="50"/>
      <c r="E188" s="50"/>
      <c r="F188" s="50"/>
      <c r="I188" s="50"/>
      <c r="J188" s="50"/>
    </row>
    <row r="189" spans="4:10" ht="12.75">
      <c r="D189" s="50"/>
      <c r="E189" s="50"/>
      <c r="F189" s="50"/>
      <c r="I189" s="50"/>
      <c r="J189" s="50"/>
    </row>
    <row r="190" spans="4:10" ht="12.75">
      <c r="D190" s="50"/>
      <c r="E190" s="50"/>
      <c r="F190" s="50"/>
      <c r="I190" s="50"/>
      <c r="J190" s="50"/>
    </row>
    <row r="191" spans="4:10" ht="12.75">
      <c r="D191" s="50"/>
      <c r="E191" s="50"/>
      <c r="F191" s="50"/>
      <c r="I191" s="50"/>
      <c r="J191" s="50"/>
    </row>
    <row r="192" spans="4:10" ht="12.75">
      <c r="D192" s="50"/>
      <c r="E192" s="50"/>
      <c r="F192" s="50"/>
      <c r="I192" s="50"/>
      <c r="J192" s="50"/>
    </row>
    <row r="193" spans="4:10" ht="12.75">
      <c r="D193" s="50"/>
      <c r="E193" s="50"/>
      <c r="F193" s="50"/>
      <c r="I193" s="50"/>
      <c r="J193" s="50"/>
    </row>
    <row r="194" spans="4:10" ht="12.75">
      <c r="D194" s="50"/>
      <c r="E194" s="50"/>
      <c r="F194" s="50"/>
      <c r="I194" s="50"/>
      <c r="J194" s="50"/>
    </row>
    <row r="195" spans="4:10" ht="12.75">
      <c r="D195" s="50"/>
      <c r="E195" s="50"/>
      <c r="F195" s="50"/>
      <c r="I195" s="50"/>
      <c r="J195" s="50"/>
    </row>
    <row r="196" spans="4:10" ht="12.75">
      <c r="D196" s="50"/>
      <c r="E196" s="50"/>
      <c r="F196" s="50"/>
      <c r="I196" s="50"/>
      <c r="J196" s="50"/>
    </row>
    <row r="197" spans="4:10" ht="12.75">
      <c r="D197" s="50"/>
      <c r="E197" s="50"/>
      <c r="F197" s="50"/>
      <c r="I197" s="50"/>
      <c r="J197" s="50"/>
    </row>
    <row r="198" spans="4:10" ht="12.75">
      <c r="D198" s="50"/>
      <c r="E198" s="50"/>
      <c r="F198" s="50"/>
      <c r="I198" s="50"/>
      <c r="J198" s="50"/>
    </row>
    <row r="199" spans="4:10" ht="12.75">
      <c r="D199" s="50"/>
      <c r="E199" s="50"/>
      <c r="F199" s="50"/>
      <c r="I199" s="50"/>
      <c r="J199" s="50"/>
    </row>
    <row r="200" spans="4:10" ht="12.75">
      <c r="D200" s="50"/>
      <c r="E200" s="50"/>
      <c r="F200" s="50"/>
      <c r="I200" s="50"/>
      <c r="J200" s="50"/>
    </row>
    <row r="201" spans="4:10" ht="12.75">
      <c r="D201" s="50"/>
      <c r="E201" s="50"/>
      <c r="F201" s="50"/>
      <c r="I201" s="50"/>
      <c r="J201" s="50"/>
    </row>
    <row r="202" spans="4:10" ht="12.75">
      <c r="D202" s="50"/>
      <c r="E202" s="50"/>
      <c r="F202" s="50"/>
      <c r="I202" s="50"/>
      <c r="J202" s="50"/>
    </row>
    <row r="203" spans="4:10" ht="12.75">
      <c r="D203" s="50"/>
      <c r="E203" s="50"/>
      <c r="F203" s="50"/>
      <c r="I203" s="50"/>
      <c r="J203" s="50"/>
    </row>
    <row r="204" spans="4:10" ht="12.75">
      <c r="D204" s="50"/>
      <c r="E204" s="50"/>
      <c r="F204" s="50"/>
      <c r="I204" s="50"/>
      <c r="J204" s="50"/>
    </row>
    <row r="205" spans="4:10" ht="12.75">
      <c r="D205" s="50"/>
      <c r="E205" s="50"/>
      <c r="F205" s="50"/>
      <c r="I205" s="50"/>
      <c r="J205" s="50"/>
    </row>
    <row r="206" spans="4:10" ht="12.75">
      <c r="D206" s="50"/>
      <c r="E206" s="50"/>
      <c r="F206" s="50"/>
      <c r="I206" s="50"/>
      <c r="J206" s="50"/>
    </row>
    <row r="207" spans="4:10" ht="12.75">
      <c r="D207" s="50"/>
      <c r="E207" s="50"/>
      <c r="F207" s="50"/>
      <c r="I207" s="50"/>
      <c r="J207" s="50"/>
    </row>
    <row r="208" spans="4:10" ht="12.75">
      <c r="D208" s="50"/>
      <c r="E208" s="50"/>
      <c r="F208" s="50"/>
      <c r="I208" s="50"/>
      <c r="J208" s="50"/>
    </row>
    <row r="209" spans="4:10" ht="12.75">
      <c r="D209" s="50"/>
      <c r="E209" s="50"/>
      <c r="F209" s="50"/>
      <c r="I209" s="50"/>
      <c r="J209" s="50"/>
    </row>
    <row r="210" spans="4:10" ht="12.75">
      <c r="D210" s="50"/>
      <c r="E210" s="50"/>
      <c r="F210" s="50"/>
      <c r="I210" s="50"/>
      <c r="J210" s="50"/>
    </row>
    <row r="211" spans="4:10" ht="12.75">
      <c r="D211" s="50"/>
      <c r="E211" s="50"/>
      <c r="F211" s="50"/>
      <c r="I211" s="50"/>
      <c r="J211" s="50"/>
    </row>
    <row r="212" spans="4:10" ht="12.75">
      <c r="D212" s="50"/>
      <c r="E212" s="50"/>
      <c r="F212" s="50"/>
      <c r="I212" s="50"/>
      <c r="J212" s="50"/>
    </row>
    <row r="213" spans="4:10" ht="12.75">
      <c r="D213" s="50"/>
      <c r="E213" s="50"/>
      <c r="F213" s="50"/>
      <c r="I213" s="50"/>
      <c r="J213" s="50"/>
    </row>
    <row r="214" spans="4:10" ht="12.75">
      <c r="D214" s="50"/>
      <c r="E214" s="50"/>
      <c r="F214" s="50"/>
      <c r="I214" s="50"/>
      <c r="J214" s="50"/>
    </row>
    <row r="215" spans="4:10" ht="12.75">
      <c r="D215" s="50"/>
      <c r="E215" s="50"/>
      <c r="F215" s="50"/>
      <c r="I215" s="50"/>
      <c r="J215" s="50"/>
    </row>
    <row r="216" spans="4:10" ht="12.75">
      <c r="D216" s="50"/>
      <c r="E216" s="50"/>
      <c r="F216" s="50"/>
      <c r="I216" s="50"/>
      <c r="J216" s="50"/>
    </row>
    <row r="217" spans="4:10" ht="12.75">
      <c r="D217" s="50"/>
      <c r="E217" s="50"/>
      <c r="F217" s="50"/>
      <c r="I217" s="50"/>
      <c r="J217" s="50"/>
    </row>
    <row r="218" spans="4:10" ht="12.75">
      <c r="D218" s="50"/>
      <c r="E218" s="50"/>
      <c r="F218" s="50"/>
      <c r="I218" s="50"/>
      <c r="J218" s="50"/>
    </row>
    <row r="219" spans="4:10" ht="12.75">
      <c r="D219" s="50"/>
      <c r="E219" s="50"/>
      <c r="F219" s="50"/>
      <c r="I219" s="50"/>
      <c r="J219" s="50"/>
    </row>
    <row r="220" spans="4:10" ht="12.75">
      <c r="D220" s="50"/>
      <c r="E220" s="50"/>
      <c r="F220" s="50"/>
      <c r="I220" s="50"/>
      <c r="J220" s="50"/>
    </row>
    <row r="221" spans="4:10" ht="12.75">
      <c r="D221" s="50"/>
      <c r="E221" s="50"/>
      <c r="F221" s="50"/>
      <c r="I221" s="50"/>
      <c r="J221" s="50"/>
    </row>
    <row r="222" spans="4:10" ht="12.75">
      <c r="D222" s="50"/>
      <c r="E222" s="50"/>
      <c r="F222" s="50"/>
      <c r="I222" s="50"/>
      <c r="J222" s="50"/>
    </row>
    <row r="223" spans="4:10" ht="12.75">
      <c r="D223" s="50"/>
      <c r="E223" s="50"/>
      <c r="F223" s="50"/>
      <c r="I223" s="50"/>
      <c r="J223" s="50"/>
    </row>
    <row r="224" spans="4:10" ht="12.75">
      <c r="D224" s="50"/>
      <c r="E224" s="50"/>
      <c r="F224" s="50"/>
      <c r="I224" s="50"/>
      <c r="J224" s="50"/>
    </row>
    <row r="225" spans="4:10" ht="12.75">
      <c r="D225" s="50"/>
      <c r="E225" s="50"/>
      <c r="F225" s="50"/>
      <c r="I225" s="50"/>
      <c r="J225" s="50"/>
    </row>
    <row r="226" spans="4:10" ht="12.75">
      <c r="D226" s="50"/>
      <c r="E226" s="50"/>
      <c r="F226" s="50"/>
      <c r="I226" s="50"/>
      <c r="J226" s="50"/>
    </row>
    <row r="227" spans="4:10" ht="12.75">
      <c r="D227" s="50"/>
      <c r="E227" s="50"/>
      <c r="F227" s="50"/>
      <c r="I227" s="50"/>
      <c r="J227" s="50"/>
    </row>
    <row r="228" spans="4:10" ht="12.75">
      <c r="D228" s="50"/>
      <c r="E228" s="50"/>
      <c r="F228" s="50"/>
      <c r="I228" s="50"/>
      <c r="J228" s="50"/>
    </row>
    <row r="229" spans="4:10" ht="12.75">
      <c r="D229" s="50"/>
      <c r="E229" s="50"/>
      <c r="F229" s="50"/>
      <c r="I229" s="50"/>
      <c r="J229" s="50"/>
    </row>
    <row r="230" spans="4:10" ht="12.75">
      <c r="D230" s="50"/>
      <c r="E230" s="50"/>
      <c r="F230" s="50"/>
      <c r="I230" s="50"/>
      <c r="J230" s="50"/>
    </row>
    <row r="231" spans="4:10" ht="12.75">
      <c r="D231" s="50"/>
      <c r="E231" s="50"/>
      <c r="F231" s="50"/>
      <c r="I231" s="50"/>
      <c r="J231" s="50"/>
    </row>
    <row r="232" spans="4:10" ht="12.75">
      <c r="D232" s="50"/>
      <c r="E232" s="50"/>
      <c r="F232" s="50"/>
      <c r="I232" s="50"/>
      <c r="J232" s="50"/>
    </row>
    <row r="233" spans="4:10" ht="12.75">
      <c r="D233" s="50"/>
      <c r="E233" s="50"/>
      <c r="F233" s="50"/>
      <c r="I233" s="50"/>
      <c r="J233" s="50"/>
    </row>
    <row r="234" spans="4:10" ht="12.75">
      <c r="D234" s="50"/>
      <c r="E234" s="50"/>
      <c r="F234" s="50"/>
      <c r="I234" s="50"/>
      <c r="J234" s="50"/>
    </row>
    <row r="235" spans="4:10" ht="12.75">
      <c r="D235" s="50"/>
      <c r="E235" s="50"/>
      <c r="F235" s="50"/>
      <c r="I235" s="50"/>
      <c r="J235" s="50"/>
    </row>
    <row r="236" spans="4:10" ht="12.75">
      <c r="D236" s="50"/>
      <c r="E236" s="50"/>
      <c r="F236" s="50"/>
      <c r="I236" s="50"/>
      <c r="J236" s="50"/>
    </row>
    <row r="237" spans="4:10" ht="12.75">
      <c r="D237" s="50"/>
      <c r="E237" s="50"/>
      <c r="F237" s="50"/>
      <c r="I237" s="50"/>
      <c r="J237" s="50"/>
    </row>
    <row r="238" spans="4:10" ht="12.75">
      <c r="D238" s="50"/>
      <c r="E238" s="50"/>
      <c r="F238" s="50"/>
      <c r="I238" s="50"/>
      <c r="J238" s="50"/>
    </row>
    <row r="239" spans="4:10" ht="12.75">
      <c r="D239" s="50"/>
      <c r="E239" s="50"/>
      <c r="F239" s="50"/>
      <c r="I239" s="50"/>
      <c r="J239" s="50"/>
    </row>
    <row r="240" spans="4:10" ht="12.75">
      <c r="D240" s="50"/>
      <c r="E240" s="50"/>
      <c r="F240" s="50"/>
      <c r="I240" s="50"/>
      <c r="J240" s="50"/>
    </row>
    <row r="241" spans="4:10" ht="12.75">
      <c r="D241" s="50"/>
      <c r="E241" s="50"/>
      <c r="F241" s="50"/>
      <c r="I241" s="50"/>
      <c r="J241" s="50"/>
    </row>
    <row r="242" spans="4:10" ht="12.75">
      <c r="D242" s="50"/>
      <c r="E242" s="50"/>
      <c r="F242" s="50"/>
      <c r="I242" s="50"/>
      <c r="J242" s="50"/>
    </row>
    <row r="243" spans="4:10" ht="12.75">
      <c r="D243" s="50"/>
      <c r="E243" s="50"/>
      <c r="F243" s="50"/>
      <c r="I243" s="50"/>
      <c r="J243" s="50"/>
    </row>
    <row r="244" spans="4:10" ht="12.75">
      <c r="D244" s="50"/>
      <c r="E244" s="50"/>
      <c r="F244" s="50"/>
      <c r="I244" s="50"/>
      <c r="J244" s="50"/>
    </row>
    <row r="245" spans="4:10" ht="12.75">
      <c r="D245" s="50"/>
      <c r="E245" s="50"/>
      <c r="F245" s="50"/>
      <c r="I245" s="50"/>
      <c r="J245" s="50"/>
    </row>
    <row r="246" spans="4:10" ht="12.75">
      <c r="D246" s="50"/>
      <c r="E246" s="50"/>
      <c r="F246" s="50"/>
      <c r="I246" s="50"/>
      <c r="J246" s="50"/>
    </row>
    <row r="247" spans="4:10" ht="12.75">
      <c r="D247" s="50"/>
      <c r="E247" s="50"/>
      <c r="F247" s="50"/>
      <c r="I247" s="50"/>
      <c r="J247" s="50"/>
    </row>
    <row r="248" spans="4:10" ht="12.75">
      <c r="D248" s="50"/>
      <c r="E248" s="50"/>
      <c r="F248" s="50"/>
      <c r="I248" s="50"/>
      <c r="J248" s="50"/>
    </row>
    <row r="249" spans="4:10" ht="12.75">
      <c r="D249" s="50"/>
      <c r="E249" s="50"/>
      <c r="F249" s="50"/>
      <c r="I249" s="50"/>
      <c r="J249" s="50"/>
    </row>
    <row r="250" spans="4:10" ht="12.75">
      <c r="D250" s="50"/>
      <c r="E250" s="50"/>
      <c r="F250" s="50"/>
      <c r="I250" s="50"/>
      <c r="J250" s="50"/>
    </row>
    <row r="251" spans="4:10" ht="12.75">
      <c r="D251" s="50"/>
      <c r="E251" s="50"/>
      <c r="F251" s="50"/>
      <c r="I251" s="50"/>
      <c r="J251" s="50"/>
    </row>
    <row r="252" spans="4:10" ht="12.75">
      <c r="D252" s="50"/>
      <c r="E252" s="50"/>
      <c r="F252" s="50"/>
      <c r="I252" s="50"/>
      <c r="J252" s="50"/>
    </row>
    <row r="253" spans="4:10" ht="12.75">
      <c r="D253" s="50"/>
      <c r="E253" s="50"/>
      <c r="F253" s="50"/>
      <c r="I253" s="50"/>
      <c r="J253" s="50"/>
    </row>
    <row r="254" spans="4:10" ht="12.75">
      <c r="D254" s="50"/>
      <c r="E254" s="50"/>
      <c r="F254" s="50"/>
      <c r="I254" s="50"/>
      <c r="J254" s="50"/>
    </row>
    <row r="255" spans="4:10" ht="12.75">
      <c r="D255" s="50"/>
      <c r="E255" s="50"/>
      <c r="F255" s="50"/>
      <c r="I255" s="50"/>
      <c r="J255" s="50"/>
    </row>
    <row r="256" spans="4:10" ht="12.75">
      <c r="D256" s="50"/>
      <c r="E256" s="50"/>
      <c r="F256" s="50"/>
      <c r="I256" s="50"/>
      <c r="J256" s="50"/>
    </row>
    <row r="257" spans="4:10" ht="12.75">
      <c r="D257" s="50"/>
      <c r="E257" s="50"/>
      <c r="F257" s="50"/>
      <c r="I257" s="50"/>
      <c r="J257" s="50"/>
    </row>
    <row r="258" spans="4:10" ht="12.75">
      <c r="D258" s="50"/>
      <c r="E258" s="50"/>
      <c r="F258" s="50"/>
      <c r="I258" s="50"/>
      <c r="J258" s="50"/>
    </row>
    <row r="259" spans="4:10" ht="12.75">
      <c r="D259" s="50"/>
      <c r="E259" s="50"/>
      <c r="F259" s="50"/>
      <c r="I259" s="50"/>
      <c r="J259" s="50"/>
    </row>
    <row r="260" spans="4:10" ht="12.75">
      <c r="D260" s="50"/>
      <c r="E260" s="50"/>
      <c r="F260" s="50"/>
      <c r="I260" s="50"/>
      <c r="J260" s="50"/>
    </row>
    <row r="261" spans="4:10" ht="12.75">
      <c r="D261" s="50"/>
      <c r="E261" s="50"/>
      <c r="F261" s="50"/>
      <c r="I261" s="50"/>
      <c r="J261" s="50"/>
    </row>
    <row r="262" spans="4:10" ht="12.75">
      <c r="D262" s="50"/>
      <c r="E262" s="50"/>
      <c r="F262" s="50"/>
      <c r="I262" s="50"/>
      <c r="J262" s="50"/>
    </row>
    <row r="263" spans="4:10" ht="12.75">
      <c r="D263" s="50"/>
      <c r="E263" s="50"/>
      <c r="F263" s="50"/>
      <c r="I263" s="50"/>
      <c r="J263" s="50"/>
    </row>
    <row r="264" spans="4:10" ht="12.75">
      <c r="D264" s="50"/>
      <c r="E264" s="50"/>
      <c r="F264" s="50"/>
      <c r="I264" s="50"/>
      <c r="J264" s="50"/>
    </row>
    <row r="265" spans="4:10" ht="12.75">
      <c r="D265" s="50"/>
      <c r="E265" s="50"/>
      <c r="F265" s="50"/>
      <c r="I265" s="50"/>
      <c r="J265" s="50"/>
    </row>
    <row r="266" spans="4:10" ht="12.75">
      <c r="D266" s="50"/>
      <c r="E266" s="50"/>
      <c r="F266" s="50"/>
      <c r="I266" s="50"/>
      <c r="J266" s="50"/>
    </row>
    <row r="267" spans="4:10" ht="12.75">
      <c r="D267" s="50"/>
      <c r="E267" s="50"/>
      <c r="F267" s="50"/>
      <c r="I267" s="50"/>
      <c r="J267" s="50"/>
    </row>
    <row r="268" spans="4:10" ht="12.75">
      <c r="D268" s="50"/>
      <c r="E268" s="50"/>
      <c r="F268" s="50"/>
      <c r="I268" s="50"/>
      <c r="J268" s="50"/>
    </row>
    <row r="269" spans="4:10" ht="12.75">
      <c r="D269" s="50"/>
      <c r="E269" s="50"/>
      <c r="F269" s="50"/>
      <c r="I269" s="50"/>
      <c r="J269" s="50"/>
    </row>
    <row r="270" spans="4:10" ht="12.75">
      <c r="D270" s="50"/>
      <c r="E270" s="50"/>
      <c r="F270" s="50"/>
      <c r="I270" s="50"/>
      <c r="J270" s="50"/>
    </row>
    <row r="271" spans="4:10" ht="12.75">
      <c r="D271" s="50"/>
      <c r="E271" s="50"/>
      <c r="F271" s="50"/>
      <c r="I271" s="50"/>
      <c r="J271" s="50"/>
    </row>
    <row r="272" spans="4:10" ht="12.75">
      <c r="D272" s="50"/>
      <c r="E272" s="50"/>
      <c r="F272" s="50"/>
      <c r="I272" s="50"/>
      <c r="J272" s="50"/>
    </row>
    <row r="273" spans="4:10" ht="12.75">
      <c r="D273" s="50"/>
      <c r="E273" s="50"/>
      <c r="F273" s="50"/>
      <c r="I273" s="50"/>
      <c r="J273" s="50"/>
    </row>
    <row r="274" spans="4:10" ht="12.75">
      <c r="D274" s="50"/>
      <c r="E274" s="50"/>
      <c r="F274" s="50"/>
      <c r="I274" s="50"/>
      <c r="J274" s="50"/>
    </row>
    <row r="275" spans="4:10" ht="12.75">
      <c r="D275" s="50"/>
      <c r="E275" s="50"/>
      <c r="F275" s="50"/>
      <c r="I275" s="50"/>
      <c r="J275" s="50"/>
    </row>
    <row r="276" spans="4:10" ht="12.75">
      <c r="D276" s="50"/>
      <c r="E276" s="50"/>
      <c r="F276" s="50"/>
      <c r="I276" s="50"/>
      <c r="J276" s="50"/>
    </row>
    <row r="277" spans="4:10" ht="12.75">
      <c r="D277" s="50"/>
      <c r="E277" s="50"/>
      <c r="F277" s="50"/>
      <c r="I277" s="50"/>
      <c r="J277" s="50"/>
    </row>
    <row r="278" spans="4:10" ht="12.75">
      <c r="D278" s="50"/>
      <c r="E278" s="50"/>
      <c r="F278" s="50"/>
      <c r="I278" s="50"/>
      <c r="J278" s="50"/>
    </row>
    <row r="279" spans="4:10" ht="12.75">
      <c r="D279" s="50"/>
      <c r="E279" s="50"/>
      <c r="F279" s="50"/>
      <c r="I279" s="50"/>
      <c r="J279" s="50"/>
    </row>
    <row r="280" spans="4:10" ht="12.75">
      <c r="D280" s="50"/>
      <c r="E280" s="50"/>
      <c r="F280" s="50"/>
      <c r="I280" s="50"/>
      <c r="J280" s="50"/>
    </row>
    <row r="281" spans="4:10" ht="12.75">
      <c r="D281" s="50"/>
      <c r="E281" s="50"/>
      <c r="F281" s="50"/>
      <c r="I281" s="50"/>
      <c r="J281" s="50"/>
    </row>
    <row r="282" spans="4:10" ht="12.75">
      <c r="D282" s="50"/>
      <c r="E282" s="50"/>
      <c r="F282" s="50"/>
      <c r="I282" s="50"/>
      <c r="J282" s="50"/>
    </row>
    <row r="283" spans="4:10" ht="12.75">
      <c r="D283" s="50"/>
      <c r="E283" s="50"/>
      <c r="F283" s="50"/>
      <c r="I283" s="50"/>
      <c r="J283" s="50"/>
    </row>
    <row r="284" spans="4:10" ht="12.75">
      <c r="D284" s="50"/>
      <c r="E284" s="50"/>
      <c r="F284" s="50"/>
      <c r="I284" s="50"/>
      <c r="J284" s="50"/>
    </row>
    <row r="285" spans="4:10" ht="12.75">
      <c r="D285" s="50"/>
      <c r="E285" s="50"/>
      <c r="F285" s="50"/>
      <c r="I285" s="50"/>
      <c r="J285" s="50"/>
    </row>
    <row r="286" spans="4:10" ht="12.75">
      <c r="D286" s="50"/>
      <c r="E286" s="50"/>
      <c r="F286" s="50"/>
      <c r="I286" s="50"/>
      <c r="J286" s="50"/>
    </row>
    <row r="287" spans="4:10" ht="12.75">
      <c r="D287" s="50"/>
      <c r="E287" s="50"/>
      <c r="F287" s="50"/>
      <c r="I287" s="50"/>
      <c r="J287" s="50"/>
    </row>
    <row r="288" spans="4:10" ht="12.75">
      <c r="D288" s="50"/>
      <c r="E288" s="50"/>
      <c r="F288" s="50"/>
      <c r="I288" s="50"/>
      <c r="J288" s="50"/>
    </row>
    <row r="289" spans="4:10" ht="12.75">
      <c r="D289" s="50"/>
      <c r="E289" s="50"/>
      <c r="F289" s="50"/>
      <c r="I289" s="50"/>
      <c r="J289" s="50"/>
    </row>
    <row r="290" spans="4:10" ht="12.75">
      <c r="D290" s="50"/>
      <c r="E290" s="50"/>
      <c r="F290" s="50"/>
      <c r="I290" s="50"/>
      <c r="J290" s="50"/>
    </row>
    <row r="291" spans="4:10" ht="12.75">
      <c r="D291" s="50"/>
      <c r="E291" s="50"/>
      <c r="F291" s="50"/>
      <c r="I291" s="50"/>
      <c r="J291" s="50"/>
    </row>
    <row r="292" spans="4:10" ht="12.75">
      <c r="D292" s="50"/>
      <c r="E292" s="50"/>
      <c r="F292" s="50"/>
      <c r="I292" s="50"/>
      <c r="J292" s="50"/>
    </row>
    <row r="293" spans="4:10" ht="12.75">
      <c r="D293" s="50"/>
      <c r="E293" s="50"/>
      <c r="F293" s="50"/>
      <c r="I293" s="50"/>
      <c r="J293" s="50"/>
    </row>
    <row r="294" spans="4:10" ht="12.75">
      <c r="D294" s="50"/>
      <c r="E294" s="50"/>
      <c r="F294" s="50"/>
      <c r="I294" s="50"/>
      <c r="J294" s="50"/>
    </row>
    <row r="295" spans="4:10" ht="12.75">
      <c r="D295" s="50"/>
      <c r="E295" s="50"/>
      <c r="F295" s="50"/>
      <c r="I295" s="50"/>
      <c r="J295" s="50"/>
    </row>
    <row r="296" spans="4:10" ht="12.75">
      <c r="D296" s="50"/>
      <c r="E296" s="50"/>
      <c r="F296" s="50"/>
      <c r="I296" s="50"/>
      <c r="J296" s="50"/>
    </row>
    <row r="297" spans="4:10" ht="12.75">
      <c r="D297" s="50"/>
      <c r="E297" s="50"/>
      <c r="F297" s="50"/>
      <c r="I297" s="50"/>
      <c r="J297" s="50"/>
    </row>
    <row r="298" spans="4:10" ht="12.75">
      <c r="D298" s="50"/>
      <c r="E298" s="50"/>
      <c r="F298" s="50"/>
      <c r="I298" s="50"/>
      <c r="J298" s="50"/>
    </row>
    <row r="299" spans="4:10" ht="12.75">
      <c r="D299" s="50"/>
      <c r="E299" s="50"/>
      <c r="F299" s="50"/>
      <c r="I299" s="50"/>
      <c r="J299" s="50"/>
    </row>
    <row r="300" spans="4:10" ht="12.75">
      <c r="D300" s="50"/>
      <c r="E300" s="50"/>
      <c r="F300" s="50"/>
      <c r="I300" s="50"/>
      <c r="J300" s="50"/>
    </row>
    <row r="301" spans="4:10" ht="12.75">
      <c r="D301" s="50"/>
      <c r="E301" s="50"/>
      <c r="F301" s="50"/>
      <c r="I301" s="50"/>
      <c r="J301" s="50"/>
    </row>
    <row r="302" spans="4:10" ht="12.75">
      <c r="D302" s="50"/>
      <c r="E302" s="50"/>
      <c r="F302" s="50"/>
      <c r="I302" s="50"/>
      <c r="J302" s="50"/>
    </row>
    <row r="303" spans="4:10" ht="12.75">
      <c r="D303" s="50"/>
      <c r="E303" s="50"/>
      <c r="F303" s="50"/>
      <c r="I303" s="50"/>
      <c r="J303" s="50"/>
    </row>
    <row r="304" spans="4:10" ht="12.75">
      <c r="D304" s="50"/>
      <c r="E304" s="50"/>
      <c r="F304" s="50"/>
      <c r="I304" s="50"/>
      <c r="J304" s="50"/>
    </row>
    <row r="305" spans="4:10" ht="12.75">
      <c r="D305" s="50"/>
      <c r="E305" s="50"/>
      <c r="F305" s="50"/>
      <c r="I305" s="50"/>
      <c r="J305" s="50"/>
    </row>
    <row r="306" spans="4:10" ht="12.75">
      <c r="D306" s="50"/>
      <c r="E306" s="50"/>
      <c r="F306" s="50"/>
      <c r="I306" s="50"/>
      <c r="J306" s="50"/>
    </row>
    <row r="307" spans="4:10" ht="12.75">
      <c r="D307" s="50"/>
      <c r="E307" s="50"/>
      <c r="F307" s="50"/>
      <c r="I307" s="50"/>
      <c r="J307" s="50"/>
    </row>
    <row r="308" spans="4:10" ht="12.75">
      <c r="D308" s="50"/>
      <c r="E308" s="50"/>
      <c r="F308" s="50"/>
      <c r="I308" s="50"/>
      <c r="J308" s="50"/>
    </row>
    <row r="309" spans="4:10" ht="12.75">
      <c r="D309" s="50"/>
      <c r="E309" s="50"/>
      <c r="F309" s="50"/>
      <c r="I309" s="50"/>
      <c r="J309" s="50"/>
    </row>
    <row r="310" spans="4:10" ht="12.75">
      <c r="D310" s="50"/>
      <c r="E310" s="50"/>
      <c r="F310" s="50"/>
      <c r="I310" s="50"/>
      <c r="J310" s="50"/>
    </row>
    <row r="311" spans="4:10" ht="12.75">
      <c r="D311" s="50"/>
      <c r="E311" s="50"/>
      <c r="F311" s="50"/>
      <c r="I311" s="50"/>
      <c r="J311" s="50"/>
    </row>
    <row r="312" spans="4:10" ht="12.75">
      <c r="D312" s="50"/>
      <c r="E312" s="50"/>
      <c r="F312" s="50"/>
      <c r="I312" s="50"/>
      <c r="J312" s="50"/>
    </row>
    <row r="313" spans="4:10" ht="12.75">
      <c r="D313" s="50"/>
      <c r="E313" s="50"/>
      <c r="F313" s="50"/>
      <c r="I313" s="50"/>
      <c r="J313" s="50"/>
    </row>
    <row r="314" spans="4:10" ht="12.75">
      <c r="D314" s="50"/>
      <c r="E314" s="50"/>
      <c r="F314" s="50"/>
      <c r="I314" s="50"/>
      <c r="J314" s="50"/>
    </row>
    <row r="315" spans="4:10" ht="12.75">
      <c r="D315" s="50"/>
      <c r="E315" s="50"/>
      <c r="F315" s="50"/>
      <c r="I315" s="50"/>
      <c r="J315" s="50"/>
    </row>
    <row r="316" spans="4:10" ht="12.75">
      <c r="D316" s="50"/>
      <c r="E316" s="50"/>
      <c r="F316" s="50"/>
      <c r="I316" s="50"/>
      <c r="J316" s="50"/>
    </row>
    <row r="317" spans="4:10" ht="12.75">
      <c r="D317" s="50"/>
      <c r="E317" s="50"/>
      <c r="F317" s="50"/>
      <c r="I317" s="50"/>
      <c r="J317" s="50"/>
    </row>
    <row r="318" spans="4:10" ht="12.75">
      <c r="D318" s="50"/>
      <c r="E318" s="50"/>
      <c r="F318" s="50"/>
      <c r="I318" s="50"/>
      <c r="J318" s="50"/>
    </row>
    <row r="319" spans="4:10" ht="12.75">
      <c r="D319" s="50"/>
      <c r="E319" s="50"/>
      <c r="F319" s="50"/>
      <c r="I319" s="50"/>
      <c r="J319" s="50"/>
    </row>
    <row r="320" spans="4:10" ht="12.75">
      <c r="D320" s="50"/>
      <c r="E320" s="50"/>
      <c r="F320" s="50"/>
      <c r="I320" s="50"/>
      <c r="J320" s="50"/>
    </row>
    <row r="321" spans="4:10" ht="12.75">
      <c r="D321" s="50"/>
      <c r="E321" s="50"/>
      <c r="F321" s="50"/>
      <c r="I321" s="50"/>
      <c r="J321" s="50"/>
    </row>
    <row r="322" spans="4:10" ht="12.75">
      <c r="D322" s="50"/>
      <c r="E322" s="50"/>
      <c r="F322" s="50"/>
      <c r="I322" s="50"/>
      <c r="J322" s="50"/>
    </row>
    <row r="323" spans="4:10" ht="12.75">
      <c r="D323" s="50"/>
      <c r="E323" s="50"/>
      <c r="F323" s="50"/>
      <c r="I323" s="50"/>
      <c r="J323" s="50"/>
    </row>
    <row r="324" spans="4:10" ht="12.75">
      <c r="D324" s="50"/>
      <c r="E324" s="50"/>
      <c r="F324" s="50"/>
      <c r="I324" s="50"/>
      <c r="J324" s="50"/>
    </row>
    <row r="325" spans="4:10" ht="12.75">
      <c r="D325" s="50"/>
      <c r="E325" s="50"/>
      <c r="F325" s="50"/>
      <c r="I325" s="50"/>
      <c r="J325" s="50"/>
    </row>
    <row r="326" spans="4:10" ht="12.75">
      <c r="D326" s="50"/>
      <c r="E326" s="50"/>
      <c r="F326" s="50"/>
      <c r="I326" s="50"/>
      <c r="J326" s="50"/>
    </row>
    <row r="327" spans="4:10" ht="12.75">
      <c r="D327" s="50"/>
      <c r="E327" s="50"/>
      <c r="F327" s="50"/>
      <c r="I327" s="50"/>
      <c r="J327" s="50"/>
    </row>
    <row r="328" spans="4:10" ht="12.75">
      <c r="D328" s="50"/>
      <c r="E328" s="50"/>
      <c r="F328" s="50"/>
      <c r="I328" s="50"/>
      <c r="J328" s="50"/>
    </row>
    <row r="329" spans="4:10" ht="12.75">
      <c r="D329" s="50"/>
      <c r="E329" s="50"/>
      <c r="F329" s="50"/>
      <c r="I329" s="50"/>
      <c r="J329" s="50"/>
    </row>
    <row r="330" spans="4:10" ht="12.75">
      <c r="D330" s="50"/>
      <c r="E330" s="50"/>
      <c r="F330" s="50"/>
      <c r="I330" s="50"/>
      <c r="J330" s="50"/>
    </row>
    <row r="331" spans="4:10" ht="12.75">
      <c r="D331" s="50"/>
      <c r="E331" s="50"/>
      <c r="F331" s="50"/>
      <c r="I331" s="50"/>
      <c r="J331" s="50"/>
    </row>
    <row r="332" spans="4:10" ht="12.75">
      <c r="D332" s="50"/>
      <c r="E332" s="50"/>
      <c r="F332" s="50"/>
      <c r="I332" s="50"/>
      <c r="J332" s="50"/>
    </row>
    <row r="333" spans="4:10" ht="12.75">
      <c r="D333" s="50"/>
      <c r="E333" s="50"/>
      <c r="F333" s="50"/>
      <c r="I333" s="50"/>
      <c r="J333" s="50"/>
    </row>
    <row r="334" spans="4:10" ht="12.75">
      <c r="D334" s="50"/>
      <c r="E334" s="50"/>
      <c r="F334" s="50"/>
      <c r="I334" s="50"/>
      <c r="J334" s="50"/>
    </row>
    <row r="335" spans="4:10" ht="12.75">
      <c r="D335" s="50"/>
      <c r="E335" s="50"/>
      <c r="F335" s="50"/>
      <c r="I335" s="50"/>
      <c r="J335" s="50"/>
    </row>
    <row r="336" spans="4:10" ht="12.75">
      <c r="D336" s="50"/>
      <c r="E336" s="50"/>
      <c r="F336" s="50"/>
      <c r="I336" s="50"/>
      <c r="J336" s="50"/>
    </row>
    <row r="337" spans="4:10" ht="12.75">
      <c r="D337" s="50"/>
      <c r="E337" s="50"/>
      <c r="F337" s="50"/>
      <c r="I337" s="50"/>
      <c r="J337" s="50"/>
    </row>
    <row r="338" spans="4:10" ht="12.75">
      <c r="D338" s="50"/>
      <c r="E338" s="50"/>
      <c r="F338" s="50"/>
      <c r="I338" s="50"/>
      <c r="J338" s="50"/>
    </row>
    <row r="339" spans="4:10" ht="12.75">
      <c r="D339" s="50"/>
      <c r="E339" s="50"/>
      <c r="F339" s="50"/>
      <c r="I339" s="50"/>
      <c r="J339" s="50"/>
    </row>
    <row r="340" spans="4:10" ht="12.75">
      <c r="D340" s="50"/>
      <c r="E340" s="50"/>
      <c r="F340" s="50"/>
      <c r="I340" s="50"/>
      <c r="J340" s="50"/>
    </row>
    <row r="341" spans="4:10" ht="12.75">
      <c r="D341" s="50"/>
      <c r="E341" s="50"/>
      <c r="F341" s="50"/>
      <c r="I341" s="50"/>
      <c r="J341" s="50"/>
    </row>
    <row r="342" spans="4:10" ht="12.75">
      <c r="D342" s="50"/>
      <c r="E342" s="50"/>
      <c r="F342" s="50"/>
      <c r="I342" s="50"/>
      <c r="J342" s="50"/>
    </row>
    <row r="343" spans="4:10" ht="12.75">
      <c r="D343" s="50"/>
      <c r="E343" s="50"/>
      <c r="F343" s="50"/>
      <c r="I343" s="50"/>
      <c r="J343" s="50"/>
    </row>
    <row r="344" spans="4:10" ht="12.75">
      <c r="D344" s="50"/>
      <c r="E344" s="50"/>
      <c r="F344" s="50"/>
      <c r="I344" s="50"/>
      <c r="J344" s="50"/>
    </row>
    <row r="345" spans="4:10" ht="12.75">
      <c r="D345" s="50"/>
      <c r="E345" s="50"/>
      <c r="F345" s="50"/>
      <c r="I345" s="50"/>
      <c r="J345" s="50"/>
    </row>
    <row r="346" spans="4:10" ht="12.75">
      <c r="D346" s="50"/>
      <c r="E346" s="50"/>
      <c r="F346" s="50"/>
      <c r="I346" s="50"/>
      <c r="J346" s="50"/>
    </row>
    <row r="347" spans="4:10" ht="12.75">
      <c r="D347" s="50"/>
      <c r="E347" s="50"/>
      <c r="F347" s="50"/>
      <c r="I347" s="50"/>
      <c r="J347" s="50"/>
    </row>
    <row r="348" spans="4:10" ht="12.75">
      <c r="D348" s="50"/>
      <c r="E348" s="50"/>
      <c r="F348" s="50"/>
      <c r="I348" s="50"/>
      <c r="J348" s="50"/>
    </row>
    <row r="349" spans="4:10" ht="12.75">
      <c r="D349" s="50"/>
      <c r="E349" s="50"/>
      <c r="F349" s="50"/>
      <c r="I349" s="50"/>
      <c r="J349" s="50"/>
    </row>
    <row r="350" spans="4:10" ht="12.75">
      <c r="D350" s="50"/>
      <c r="E350" s="50"/>
      <c r="F350" s="50"/>
      <c r="I350" s="50"/>
      <c r="J350" s="50"/>
    </row>
    <row r="351" spans="4:10" ht="12.75">
      <c r="D351" s="50"/>
      <c r="E351" s="50"/>
      <c r="F351" s="50"/>
      <c r="I351" s="50"/>
      <c r="J351" s="50"/>
    </row>
    <row r="352" spans="4:10" ht="12.75">
      <c r="D352" s="50"/>
      <c r="E352" s="50"/>
      <c r="F352" s="50"/>
      <c r="I352" s="50"/>
      <c r="J352" s="50"/>
    </row>
    <row r="353" spans="4:10" ht="12.75">
      <c r="D353" s="50"/>
      <c r="E353" s="50"/>
      <c r="F353" s="50"/>
      <c r="I353" s="50"/>
      <c r="J353" s="50"/>
    </row>
    <row r="354" spans="4:10" ht="12.75">
      <c r="D354" s="50"/>
      <c r="E354" s="50"/>
      <c r="F354" s="50"/>
      <c r="I354" s="50"/>
      <c r="J354" s="50"/>
    </row>
    <row r="355" spans="4:10" ht="12.75">
      <c r="D355" s="50"/>
      <c r="E355" s="50"/>
      <c r="F355" s="50"/>
      <c r="I355" s="50"/>
      <c r="J355" s="50"/>
    </row>
    <row r="356" spans="4:10" ht="12.75">
      <c r="D356" s="50"/>
      <c r="E356" s="50"/>
      <c r="F356" s="50"/>
      <c r="I356" s="50"/>
      <c r="J356" s="50"/>
    </row>
    <row r="357" spans="4:10" ht="12.75">
      <c r="D357" s="50"/>
      <c r="E357" s="50"/>
      <c r="F357" s="50"/>
      <c r="I357" s="50"/>
      <c r="J357" s="50"/>
    </row>
    <row r="358" spans="4:10" ht="12.75">
      <c r="D358" s="50"/>
      <c r="E358" s="50"/>
      <c r="F358" s="50"/>
      <c r="I358" s="50"/>
      <c r="J358" s="50"/>
    </row>
    <row r="359" spans="4:10" ht="12.75">
      <c r="D359" s="50"/>
      <c r="E359" s="50"/>
      <c r="F359" s="50"/>
      <c r="I359" s="50"/>
      <c r="J359" s="50"/>
    </row>
    <row r="360" spans="4:10" ht="12.75">
      <c r="D360" s="50"/>
      <c r="E360" s="50"/>
      <c r="F360" s="50"/>
      <c r="I360" s="50"/>
      <c r="J360" s="50"/>
    </row>
    <row r="361" spans="4:10" ht="12.75">
      <c r="D361" s="50"/>
      <c r="E361" s="50"/>
      <c r="F361" s="50"/>
      <c r="I361" s="50"/>
      <c r="J361" s="50"/>
    </row>
    <row r="362" spans="4:10" ht="12.75">
      <c r="D362" s="50"/>
      <c r="E362" s="50"/>
      <c r="F362" s="50"/>
      <c r="I362" s="50"/>
      <c r="J362" s="50"/>
    </row>
    <row r="363" spans="4:10" ht="12.75">
      <c r="D363" s="50"/>
      <c r="E363" s="50"/>
      <c r="F363" s="50"/>
      <c r="I363" s="50"/>
      <c r="J363" s="50"/>
    </row>
    <row r="364" spans="4:10" ht="12.75">
      <c r="D364" s="50"/>
      <c r="E364" s="50"/>
      <c r="F364" s="50"/>
      <c r="I364" s="50"/>
      <c r="J364" s="50"/>
    </row>
    <row r="365" spans="4:10" ht="12.75">
      <c r="D365" s="50"/>
      <c r="E365" s="50"/>
      <c r="F365" s="50"/>
      <c r="I365" s="50"/>
      <c r="J365" s="50"/>
    </row>
    <row r="366" spans="4:10" ht="12.75">
      <c r="D366" s="50"/>
      <c r="E366" s="50"/>
      <c r="F366" s="50"/>
      <c r="I366" s="50"/>
      <c r="J366" s="50"/>
    </row>
  </sheetData>
  <sheetProtection password="F954" sheet="1" objects="1" scenarios="1"/>
  <mergeCells count="11">
    <mergeCell ref="I4:I5"/>
    <mergeCell ref="I18:J18"/>
    <mergeCell ref="J4:J5"/>
    <mergeCell ref="K4:K5"/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39.8515625" style="3" customWidth="1"/>
    <col min="3" max="3" width="7.140625" style="84" customWidth="1"/>
    <col min="4" max="4" width="11.8515625" style="3" customWidth="1"/>
    <col min="5" max="5" width="11.28125" style="3" customWidth="1"/>
    <col min="6" max="6" width="11.140625" style="3" customWidth="1"/>
    <col min="7" max="7" width="9.7109375" style="3" customWidth="1"/>
    <col min="8" max="8" width="9.421875" style="3" customWidth="1"/>
    <col min="9" max="9" width="9.28125" style="3" customWidth="1"/>
    <col min="10" max="10" width="9.00390625" style="3" customWidth="1"/>
    <col min="11" max="11" width="9.8515625" style="3" customWidth="1"/>
    <col min="12" max="12" width="2.00390625" style="3" customWidth="1"/>
    <col min="13" max="16384" width="9.140625" style="3" customWidth="1"/>
  </cols>
  <sheetData>
    <row r="1" spans="1:11" ht="16.5">
      <c r="A1" s="1"/>
      <c r="B1" s="2"/>
      <c r="C1" s="81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4"/>
      <c r="B2" s="72" t="s">
        <v>699</v>
      </c>
      <c r="C2" s="5"/>
      <c r="D2" s="5"/>
      <c r="E2" s="5"/>
      <c r="F2" s="5"/>
      <c r="G2" s="5"/>
      <c r="H2" s="5"/>
      <c r="I2" s="5"/>
      <c r="J2" s="5"/>
      <c r="K2" s="5"/>
    </row>
    <row r="3" spans="1:11" ht="16.5">
      <c r="A3" s="1"/>
      <c r="B3" s="2"/>
      <c r="C3" s="81"/>
      <c r="D3" s="2"/>
      <c r="E3" s="2"/>
      <c r="F3" s="2"/>
      <c r="G3" s="2"/>
      <c r="H3" s="2"/>
      <c r="I3" s="2"/>
      <c r="J3" s="2"/>
      <c r="K3" s="2"/>
    </row>
    <row r="4" spans="1:11" s="87" customFormat="1" ht="30" customHeight="1">
      <c r="A4" s="86"/>
      <c r="B4" s="148" t="s">
        <v>0</v>
      </c>
      <c r="C4" s="148" t="s">
        <v>1</v>
      </c>
      <c r="D4" s="146" t="s">
        <v>706</v>
      </c>
      <c r="E4" s="146" t="s">
        <v>709</v>
      </c>
      <c r="F4" s="146" t="s">
        <v>2</v>
      </c>
      <c r="G4" s="146" t="s">
        <v>707</v>
      </c>
      <c r="H4" s="146" t="s">
        <v>710</v>
      </c>
      <c r="I4" s="140" t="s">
        <v>3</v>
      </c>
      <c r="J4" s="144" t="s">
        <v>4</v>
      </c>
      <c r="K4" s="146" t="s">
        <v>5</v>
      </c>
    </row>
    <row r="5" spans="1:11" s="87" customFormat="1" ht="37.5" customHeight="1">
      <c r="A5" s="86"/>
      <c r="B5" s="149"/>
      <c r="C5" s="149"/>
      <c r="D5" s="147"/>
      <c r="E5" s="147"/>
      <c r="F5" s="147"/>
      <c r="G5" s="147"/>
      <c r="H5" s="147"/>
      <c r="I5" s="141"/>
      <c r="J5" s="145"/>
      <c r="K5" s="147"/>
    </row>
    <row r="6" spans="1:11" ht="16.5">
      <c r="A6" s="1"/>
      <c r="B6" s="88" t="s">
        <v>6</v>
      </c>
      <c r="C6" s="82"/>
      <c r="D6" s="12"/>
      <c r="E6" s="12"/>
      <c r="F6" s="26"/>
      <c r="G6" s="13"/>
      <c r="H6" s="12"/>
      <c r="I6" s="15"/>
      <c r="J6" s="16"/>
      <c r="K6" s="12"/>
    </row>
    <row r="7" spans="1:11" s="87" customFormat="1" ht="13.5">
      <c r="A7" s="109"/>
      <c r="B7" s="110" t="s">
        <v>661</v>
      </c>
      <c r="C7" s="111" t="s">
        <v>681</v>
      </c>
      <c r="D7" s="112">
        <f>'[10]Summary'!$B$47</f>
        <v>11084854000</v>
      </c>
      <c r="E7" s="112">
        <f>'[10]Summary'!$E$47</f>
        <v>11433487000</v>
      </c>
      <c r="F7" s="112">
        <f>'[10]Summary'!$Q$47</f>
        <v>9019323458</v>
      </c>
      <c r="G7" s="113">
        <f>IF($D7=0,0,$F7/$D7)</f>
        <v>0.8136619082217953</v>
      </c>
      <c r="H7" s="114">
        <f>IF($E7=0,0,$F7/$E7)</f>
        <v>0.7888515076809026</v>
      </c>
      <c r="I7" s="115">
        <f>IF($F7&gt;$E7,$E7-$F7,0)</f>
        <v>0</v>
      </c>
      <c r="J7" s="116">
        <f>IF($F7&lt;=$E7,$E7-$F7,0)</f>
        <v>2414163542</v>
      </c>
      <c r="K7" s="114">
        <f>IF($E7=0,0,($E7-$F7)/$E7)</f>
        <v>0.2111484923190974</v>
      </c>
    </row>
    <row r="8" spans="1:11" s="87" customFormat="1" ht="13.5">
      <c r="A8" s="109"/>
      <c r="B8" s="110" t="s">
        <v>662</v>
      </c>
      <c r="C8" s="111" t="s">
        <v>682</v>
      </c>
      <c r="D8" s="112">
        <f>'[10]Summary'!$B$10</f>
        <v>287750000</v>
      </c>
      <c r="E8" s="112">
        <f>'[10]Summary'!$E$10</f>
        <v>299990000</v>
      </c>
      <c r="F8" s="112">
        <f>'[10]Summary'!$Q$10</f>
        <v>332737045</v>
      </c>
      <c r="G8" s="113">
        <f>IF($D8=0,0,$F8/$D8)</f>
        <v>1.1563407298001738</v>
      </c>
      <c r="H8" s="114">
        <f>IF($E8=0,0,$F8/$E8)</f>
        <v>1.1091604553485117</v>
      </c>
      <c r="I8" s="115">
        <f>IF($F8&gt;$E8,$E8-$F8,0)</f>
        <v>-32747045</v>
      </c>
      <c r="J8" s="116">
        <f>IF($F8&lt;=$E8,$E8-$F8,0)</f>
        <v>0</v>
      </c>
      <c r="K8" s="114">
        <f>IF($E8=0,0,($E8-$F8)/$E8)</f>
        <v>-0.10916045534851161</v>
      </c>
    </row>
    <row r="9" spans="1:11" s="87" customFormat="1" ht="27">
      <c r="A9" s="109"/>
      <c r="B9" s="110" t="s">
        <v>663</v>
      </c>
      <c r="C9" s="111" t="s">
        <v>683</v>
      </c>
      <c r="D9" s="112">
        <f>'[10]Summary'!$B$11</f>
        <v>582000000</v>
      </c>
      <c r="E9" s="112">
        <f>'[10]Summary'!$E$11</f>
        <v>551395000</v>
      </c>
      <c r="F9" s="112">
        <f>'[10]Summary'!$Q$11</f>
        <v>504998544</v>
      </c>
      <c r="G9" s="113">
        <f aca="true" t="shared" si="0" ref="G9:G28">IF($D9=0,0,$F9/$D9)</f>
        <v>0.8676950927835052</v>
      </c>
      <c r="H9" s="114">
        <f aca="true" t="shared" si="1" ref="H9:H28">IF($E9=0,0,$F9/$E9)</f>
        <v>0.9158562264801096</v>
      </c>
      <c r="I9" s="115">
        <f aca="true" t="shared" si="2" ref="I9:I26">IF($F9&gt;$E9,$E9-$F9,0)</f>
        <v>0</v>
      </c>
      <c r="J9" s="116">
        <f aca="true" t="shared" si="3" ref="J9:J26">IF($F9&lt;=$E9,$E9-$F9,0)</f>
        <v>46396456</v>
      </c>
      <c r="K9" s="114">
        <f aca="true" t="shared" si="4" ref="K9:K28">IF($E9=0,0,($E9-$F9)/$E9)</f>
        <v>0.08414377351989046</v>
      </c>
    </row>
    <row r="10" spans="1:12" s="87" customFormat="1" ht="27">
      <c r="A10" s="109"/>
      <c r="B10" s="110" t="s">
        <v>664</v>
      </c>
      <c r="C10" s="111" t="s">
        <v>684</v>
      </c>
      <c r="D10" s="112">
        <f>'[10]Summary'!$B$12</f>
        <v>78844000</v>
      </c>
      <c r="E10" s="112">
        <f>'[10]Summary'!$E$12</f>
        <v>110000000</v>
      </c>
      <c r="F10" s="117">
        <f>'[10]Summary'!$Q$12</f>
        <v>0</v>
      </c>
      <c r="G10" s="118">
        <f t="shared" si="0"/>
        <v>0</v>
      </c>
      <c r="H10" s="119">
        <f t="shared" si="1"/>
        <v>0</v>
      </c>
      <c r="I10" s="120">
        <f t="shared" si="2"/>
        <v>0</v>
      </c>
      <c r="J10" s="121">
        <f t="shared" si="3"/>
        <v>110000000</v>
      </c>
      <c r="K10" s="119">
        <f t="shared" si="4"/>
        <v>1</v>
      </c>
      <c r="L10" s="87">
        <v>1</v>
      </c>
    </row>
    <row r="11" spans="1:11" s="87" customFormat="1" ht="13.5">
      <c r="A11" s="109"/>
      <c r="B11" s="110" t="s">
        <v>665</v>
      </c>
      <c r="C11" s="111" t="s">
        <v>685</v>
      </c>
      <c r="D11" s="112">
        <f>'[10]Summary'!$B$15</f>
        <v>200000000</v>
      </c>
      <c r="E11" s="112">
        <f>'[10]Summary'!$E$15</f>
        <v>200000000</v>
      </c>
      <c r="F11" s="112">
        <f>'[10]Summary'!$Q$15</f>
        <v>188507213</v>
      </c>
      <c r="G11" s="113">
        <f t="shared" si="0"/>
        <v>0.942536065</v>
      </c>
      <c r="H11" s="114">
        <f t="shared" si="1"/>
        <v>0.942536065</v>
      </c>
      <c r="I11" s="115">
        <f t="shared" si="2"/>
        <v>0</v>
      </c>
      <c r="J11" s="116">
        <f t="shared" si="3"/>
        <v>11492787</v>
      </c>
      <c r="K11" s="114">
        <f t="shared" si="4"/>
        <v>0.057463935</v>
      </c>
    </row>
    <row r="12" spans="1:11" s="87" customFormat="1" ht="13.5">
      <c r="A12" s="109"/>
      <c r="B12" s="110" t="s">
        <v>666</v>
      </c>
      <c r="C12" s="111" t="s">
        <v>686</v>
      </c>
      <c r="D12" s="112">
        <f>'[10]Summary'!$B$20</f>
        <v>2418177000</v>
      </c>
      <c r="E12" s="112">
        <f>'[10]Summary'!$E$20</f>
        <v>2418177000</v>
      </c>
      <c r="F12" s="112">
        <f>'[10]Summary'!$Q$20</f>
        <v>4278745292</v>
      </c>
      <c r="G12" s="113">
        <f t="shared" si="0"/>
        <v>1.7694094733346648</v>
      </c>
      <c r="H12" s="114">
        <f t="shared" si="1"/>
        <v>1.7694094733346648</v>
      </c>
      <c r="I12" s="115">
        <f t="shared" si="2"/>
        <v>-1860568292</v>
      </c>
      <c r="J12" s="116">
        <f t="shared" si="3"/>
        <v>0</v>
      </c>
      <c r="K12" s="114">
        <f t="shared" si="4"/>
        <v>-0.7694094733346649</v>
      </c>
    </row>
    <row r="13" spans="1:11" s="87" customFormat="1" ht="13.5">
      <c r="A13" s="109"/>
      <c r="B13" s="110" t="s">
        <v>667</v>
      </c>
      <c r="C13" s="111" t="s">
        <v>687</v>
      </c>
      <c r="D13" s="112">
        <f>'[10]Summary'!$B$21</f>
        <v>9800000</v>
      </c>
      <c r="E13" s="112">
        <f>'[10]Summary'!$E$21</f>
        <v>9800000</v>
      </c>
      <c r="F13" s="112">
        <f>'[10]Summary'!$Q$21</f>
        <v>3033994</v>
      </c>
      <c r="G13" s="113">
        <f t="shared" si="0"/>
        <v>0.3095912244897959</v>
      </c>
      <c r="H13" s="114">
        <f t="shared" si="1"/>
        <v>0.3095912244897959</v>
      </c>
      <c r="I13" s="115">
        <f t="shared" si="2"/>
        <v>0</v>
      </c>
      <c r="J13" s="116">
        <f t="shared" si="3"/>
        <v>6766006</v>
      </c>
      <c r="K13" s="114">
        <f t="shared" si="4"/>
        <v>0.6904087755102041</v>
      </c>
    </row>
    <row r="14" spans="1:12" s="87" customFormat="1" ht="13.5">
      <c r="A14" s="109"/>
      <c r="B14" s="110" t="s">
        <v>668</v>
      </c>
      <c r="C14" s="111" t="s">
        <v>688</v>
      </c>
      <c r="D14" s="112">
        <f>'[10]Summary'!$B$24</f>
        <v>201751000</v>
      </c>
      <c r="E14" s="112">
        <f>'[10]Summary'!$E$24</f>
        <v>201751000</v>
      </c>
      <c r="F14" s="117">
        <f>'[10]Summary'!$Q$24</f>
        <v>0</v>
      </c>
      <c r="G14" s="118">
        <f t="shared" si="0"/>
        <v>0</v>
      </c>
      <c r="H14" s="119">
        <f t="shared" si="1"/>
        <v>0</v>
      </c>
      <c r="I14" s="120">
        <f t="shared" si="2"/>
        <v>0</v>
      </c>
      <c r="J14" s="121">
        <f t="shared" si="3"/>
        <v>201751000</v>
      </c>
      <c r="K14" s="119">
        <f t="shared" si="4"/>
        <v>1</v>
      </c>
      <c r="L14" s="87">
        <v>1</v>
      </c>
    </row>
    <row r="15" spans="1:11" s="87" customFormat="1" ht="13.5">
      <c r="A15" s="109"/>
      <c r="B15" s="110" t="s">
        <v>669</v>
      </c>
      <c r="C15" s="111" t="s">
        <v>689</v>
      </c>
      <c r="D15" s="112">
        <f>'[10]Summary'!$B$27</f>
        <v>932961000</v>
      </c>
      <c r="E15" s="112">
        <f>'[10]Summary'!$E$27</f>
        <v>932961000</v>
      </c>
      <c r="F15" s="112">
        <f>'[10]Summary'!$Q$27</f>
        <v>806295306</v>
      </c>
      <c r="G15" s="113">
        <f t="shared" si="0"/>
        <v>0.864232594931621</v>
      </c>
      <c r="H15" s="114">
        <f t="shared" si="1"/>
        <v>0.864232594931621</v>
      </c>
      <c r="I15" s="115">
        <f t="shared" si="2"/>
        <v>0</v>
      </c>
      <c r="J15" s="116">
        <f t="shared" si="3"/>
        <v>126665694</v>
      </c>
      <c r="K15" s="114">
        <f t="shared" si="4"/>
        <v>0.13576740506837906</v>
      </c>
    </row>
    <row r="16" spans="1:12" s="87" customFormat="1" ht="13.5">
      <c r="A16" s="109"/>
      <c r="B16" s="110" t="s">
        <v>670</v>
      </c>
      <c r="C16" s="111" t="s">
        <v>690</v>
      </c>
      <c r="D16" s="112">
        <f>'[10]Summary'!$B$28</f>
        <v>1467365000</v>
      </c>
      <c r="E16" s="112">
        <f>'[10]Summary'!$E$28</f>
        <v>1465751000</v>
      </c>
      <c r="F16" s="117">
        <f>'[10]Summary'!$Q$28</f>
        <v>0</v>
      </c>
      <c r="G16" s="118">
        <f t="shared" si="0"/>
        <v>0</v>
      </c>
      <c r="H16" s="119">
        <f t="shared" si="1"/>
        <v>0</v>
      </c>
      <c r="I16" s="120">
        <f t="shared" si="2"/>
        <v>0</v>
      </c>
      <c r="J16" s="121">
        <f t="shared" si="3"/>
        <v>1465751000</v>
      </c>
      <c r="K16" s="119">
        <f t="shared" si="4"/>
        <v>1</v>
      </c>
      <c r="L16" s="87">
        <v>1</v>
      </c>
    </row>
    <row r="17" spans="1:12" s="87" customFormat="1" ht="13.5">
      <c r="A17" s="109"/>
      <c r="B17" s="110" t="s">
        <v>671</v>
      </c>
      <c r="C17" s="111" t="s">
        <v>691</v>
      </c>
      <c r="D17" s="112">
        <f>'[10]Summary'!$B$29</f>
        <v>150000000</v>
      </c>
      <c r="E17" s="112">
        <f>'[10]Summary'!$E$29</f>
        <v>150000000</v>
      </c>
      <c r="F17" s="117">
        <f>'[10]Summary'!$Q$29</f>
        <v>0</v>
      </c>
      <c r="G17" s="118">
        <f t="shared" si="0"/>
        <v>0</v>
      </c>
      <c r="H17" s="119">
        <f t="shared" si="1"/>
        <v>0</v>
      </c>
      <c r="I17" s="120">
        <f t="shared" si="2"/>
        <v>0</v>
      </c>
      <c r="J17" s="121">
        <f t="shared" si="3"/>
        <v>150000000</v>
      </c>
      <c r="K17" s="119">
        <f t="shared" si="4"/>
        <v>1</v>
      </c>
      <c r="L17" s="87">
        <v>1</v>
      </c>
    </row>
    <row r="18" spans="1:11" s="87" customFormat="1" ht="13.5">
      <c r="A18" s="109"/>
      <c r="B18" s="110" t="s">
        <v>672</v>
      </c>
      <c r="C18" s="111" t="s">
        <v>692</v>
      </c>
      <c r="D18" s="112">
        <f>'[10]Summary'!$B$30</f>
        <v>175000000</v>
      </c>
      <c r="E18" s="112">
        <f>'[10]Summary'!$E$30</f>
        <v>175000000</v>
      </c>
      <c r="F18" s="112">
        <f>'[10]Summary'!$Q$30</f>
        <v>86217744</v>
      </c>
      <c r="G18" s="113">
        <f t="shared" si="0"/>
        <v>0.49267282285714287</v>
      </c>
      <c r="H18" s="114">
        <f t="shared" si="1"/>
        <v>0.49267282285714287</v>
      </c>
      <c r="I18" s="115">
        <f t="shared" si="2"/>
        <v>0</v>
      </c>
      <c r="J18" s="116">
        <f t="shared" si="3"/>
        <v>88782256</v>
      </c>
      <c r="K18" s="114">
        <f t="shared" si="4"/>
        <v>0.5073271771428571</v>
      </c>
    </row>
    <row r="19" spans="1:12" s="87" customFormat="1" ht="13.5">
      <c r="A19" s="109"/>
      <c r="B19" s="110" t="s">
        <v>673</v>
      </c>
      <c r="C19" s="111" t="s">
        <v>693</v>
      </c>
      <c r="D19" s="112">
        <f>'[10]Summary'!$B$31</f>
        <v>75000000</v>
      </c>
      <c r="E19" s="112">
        <f>'[10]Summary'!$E$31</f>
        <v>75000000</v>
      </c>
      <c r="F19" s="117">
        <f>'[10]Summary'!$Q$31</f>
        <v>0</v>
      </c>
      <c r="G19" s="118">
        <f t="shared" si="0"/>
        <v>0</v>
      </c>
      <c r="H19" s="119">
        <f t="shared" si="1"/>
        <v>0</v>
      </c>
      <c r="I19" s="120">
        <f t="shared" si="2"/>
        <v>0</v>
      </c>
      <c r="J19" s="121">
        <f t="shared" si="3"/>
        <v>75000000</v>
      </c>
      <c r="K19" s="119">
        <f t="shared" si="4"/>
        <v>1</v>
      </c>
      <c r="L19" s="87">
        <v>1</v>
      </c>
    </row>
    <row r="20" spans="1:11" s="87" customFormat="1" ht="13.5">
      <c r="A20" s="109"/>
      <c r="B20" s="110" t="s">
        <v>674</v>
      </c>
      <c r="C20" s="111" t="s">
        <v>694</v>
      </c>
      <c r="D20" s="112">
        <f>'[10]Summary'!$B$37</f>
        <v>978579000</v>
      </c>
      <c r="E20" s="112">
        <f>'[10]Summary'!$E$37</f>
        <v>871278000</v>
      </c>
      <c r="F20" s="112">
        <f>'[10]Summary'!$Q$37</f>
        <v>862090631</v>
      </c>
      <c r="G20" s="113">
        <f t="shared" si="0"/>
        <v>0.880961711829091</v>
      </c>
      <c r="H20" s="114">
        <f t="shared" si="1"/>
        <v>0.9894552955543466</v>
      </c>
      <c r="I20" s="115">
        <f t="shared" si="2"/>
        <v>0</v>
      </c>
      <c r="J20" s="116">
        <f t="shared" si="3"/>
        <v>9187369</v>
      </c>
      <c r="K20" s="114">
        <f t="shared" si="4"/>
        <v>0.010544704445653396</v>
      </c>
    </row>
    <row r="21" spans="1:12" s="87" customFormat="1" ht="13.5">
      <c r="A21" s="109"/>
      <c r="B21" s="110" t="s">
        <v>675</v>
      </c>
      <c r="C21" s="111" t="s">
        <v>695</v>
      </c>
      <c r="D21" s="112">
        <f>'[10]Summary'!$B$38</f>
        <v>135199000</v>
      </c>
      <c r="E21" s="112">
        <f>'[10]Summary'!$E$38</f>
        <v>242500000</v>
      </c>
      <c r="F21" s="117">
        <f>'[10]Summary'!$Q$38</f>
        <v>0</v>
      </c>
      <c r="G21" s="118">
        <f t="shared" si="0"/>
        <v>0</v>
      </c>
      <c r="H21" s="119">
        <f t="shared" si="1"/>
        <v>0</v>
      </c>
      <c r="I21" s="120">
        <f t="shared" si="2"/>
        <v>0</v>
      </c>
      <c r="J21" s="121">
        <f t="shared" si="3"/>
        <v>242500000</v>
      </c>
      <c r="K21" s="119">
        <f t="shared" si="4"/>
        <v>1</v>
      </c>
      <c r="L21" s="87">
        <v>1</v>
      </c>
    </row>
    <row r="22" spans="1:12" s="87" customFormat="1" ht="13.5">
      <c r="A22" s="109"/>
      <c r="B22" s="110" t="s">
        <v>676</v>
      </c>
      <c r="C22" s="111" t="s">
        <v>696</v>
      </c>
      <c r="D22" s="112">
        <f>'[10]Summary'!$B$36</f>
        <v>561500000</v>
      </c>
      <c r="E22" s="112">
        <f>'[10]Summary'!$E$36</f>
        <v>571021000</v>
      </c>
      <c r="F22" s="117">
        <f>'[10]Summary'!$Q$36</f>
        <v>0</v>
      </c>
      <c r="G22" s="118">
        <f t="shared" si="0"/>
        <v>0</v>
      </c>
      <c r="H22" s="119">
        <f t="shared" si="1"/>
        <v>0</v>
      </c>
      <c r="I22" s="120">
        <f t="shared" si="2"/>
        <v>0</v>
      </c>
      <c r="J22" s="121">
        <f t="shared" si="3"/>
        <v>571021000</v>
      </c>
      <c r="K22" s="119">
        <f t="shared" si="4"/>
        <v>1</v>
      </c>
      <c r="L22" s="87">
        <v>1</v>
      </c>
    </row>
    <row r="23" spans="1:11" s="87" customFormat="1" ht="13.5">
      <c r="A23" s="109"/>
      <c r="B23" s="110" t="s">
        <v>677</v>
      </c>
      <c r="C23" s="111" t="s">
        <v>697</v>
      </c>
      <c r="D23" s="112">
        <f>'[10]Summary'!$B$39</f>
        <v>53700000</v>
      </c>
      <c r="E23" s="112">
        <f>'[10]Summary'!$E$39</f>
        <v>53700000</v>
      </c>
      <c r="F23" s="112">
        <f>'[10]Summary'!$Q$39</f>
        <v>30992866</v>
      </c>
      <c r="G23" s="113">
        <f t="shared" si="0"/>
        <v>0.5771483426443202</v>
      </c>
      <c r="H23" s="114">
        <f t="shared" si="1"/>
        <v>0.5771483426443202</v>
      </c>
      <c r="I23" s="115">
        <f t="shared" si="2"/>
        <v>0</v>
      </c>
      <c r="J23" s="116">
        <f t="shared" si="3"/>
        <v>22707134</v>
      </c>
      <c r="K23" s="114">
        <f t="shared" si="4"/>
        <v>0.4228516573556797</v>
      </c>
    </row>
    <row r="24" spans="1:12" s="87" customFormat="1" ht="13.5">
      <c r="A24" s="109"/>
      <c r="B24" s="110" t="s">
        <v>678</v>
      </c>
      <c r="C24" s="111" t="s">
        <v>698</v>
      </c>
      <c r="D24" s="112">
        <f>'[10]Summary'!$B$34</f>
        <v>331774000</v>
      </c>
      <c r="E24" s="112">
        <f>'[10]Summary'!$E$34</f>
        <v>331774000</v>
      </c>
      <c r="F24" s="117">
        <f>'[10]Summary'!$Q$34</f>
        <v>0</v>
      </c>
      <c r="G24" s="118">
        <f t="shared" si="0"/>
        <v>0</v>
      </c>
      <c r="H24" s="119">
        <f t="shared" si="1"/>
        <v>0</v>
      </c>
      <c r="I24" s="120">
        <f t="shared" si="2"/>
        <v>0</v>
      </c>
      <c r="J24" s="121">
        <f t="shared" si="3"/>
        <v>331774000</v>
      </c>
      <c r="K24" s="119">
        <f t="shared" si="4"/>
        <v>1</v>
      </c>
      <c r="L24" s="87">
        <v>1</v>
      </c>
    </row>
    <row r="25" spans="1:11" s="87" customFormat="1" ht="13.5">
      <c r="A25" s="109"/>
      <c r="B25" s="110" t="s">
        <v>679</v>
      </c>
      <c r="C25" s="111" t="s">
        <v>700</v>
      </c>
      <c r="D25" s="112">
        <f>'[10]Summary'!$B$42</f>
        <v>507557000</v>
      </c>
      <c r="E25" s="112">
        <f>'[10]Summary'!$E$42</f>
        <v>507557000</v>
      </c>
      <c r="F25" s="112">
        <f>'[10]Summary'!$Q$42</f>
        <v>604603838</v>
      </c>
      <c r="G25" s="113">
        <f t="shared" si="0"/>
        <v>1.1912038214427147</v>
      </c>
      <c r="H25" s="114">
        <f t="shared" si="1"/>
        <v>1.1912038214427147</v>
      </c>
      <c r="I25" s="115">
        <f t="shared" si="2"/>
        <v>-97046838</v>
      </c>
      <c r="J25" s="116">
        <f t="shared" si="3"/>
        <v>0</v>
      </c>
      <c r="K25" s="114">
        <f t="shared" si="4"/>
        <v>-0.1912038214427148</v>
      </c>
    </row>
    <row r="26" spans="1:11" s="87" customFormat="1" ht="13.5">
      <c r="A26" s="109"/>
      <c r="B26" s="110" t="s">
        <v>680</v>
      </c>
      <c r="C26" s="111" t="s">
        <v>701</v>
      </c>
      <c r="D26" s="112">
        <f>'[10]Summary'!$B$43</f>
        <v>1661107000</v>
      </c>
      <c r="E26" s="112">
        <f>'[10]Summary'!$E$43</f>
        <v>1661107000</v>
      </c>
      <c r="F26" s="112">
        <f>'[10]Summary'!$Q$43</f>
        <v>1987908291</v>
      </c>
      <c r="G26" s="113">
        <f t="shared" si="0"/>
        <v>1.196737050051562</v>
      </c>
      <c r="H26" s="114">
        <f t="shared" si="1"/>
        <v>1.196737050051562</v>
      </c>
      <c r="I26" s="115">
        <f t="shared" si="2"/>
        <v>-326801291</v>
      </c>
      <c r="J26" s="116">
        <f t="shared" si="3"/>
        <v>0</v>
      </c>
      <c r="K26" s="114">
        <f t="shared" si="4"/>
        <v>-0.196737050051562</v>
      </c>
    </row>
    <row r="27" spans="1:11" s="87" customFormat="1" ht="13.5">
      <c r="A27" s="109"/>
      <c r="B27" s="110" t="s">
        <v>711</v>
      </c>
      <c r="C27" s="111"/>
      <c r="D27" s="112">
        <v>-83115000</v>
      </c>
      <c r="E27" s="112">
        <v>-82246000</v>
      </c>
      <c r="F27" s="122">
        <v>-58242000</v>
      </c>
      <c r="G27" s="113"/>
      <c r="H27" s="114"/>
      <c r="I27" s="115">
        <v>-24004046</v>
      </c>
      <c r="J27" s="116"/>
      <c r="K27" s="114"/>
    </row>
    <row r="28" spans="1:11" s="80" customFormat="1" ht="15">
      <c r="A28" s="73"/>
      <c r="B28" s="74" t="s">
        <v>705</v>
      </c>
      <c r="C28" s="83"/>
      <c r="D28" s="75">
        <f>SUM(D7:D27)</f>
        <v>21809803000</v>
      </c>
      <c r="E28" s="75">
        <f>SUM(E7:E27)</f>
        <v>22180003000</v>
      </c>
      <c r="F28" s="75">
        <f>SUM(F7:F27)</f>
        <v>18647212222</v>
      </c>
      <c r="G28" s="76">
        <f t="shared" si="0"/>
        <v>0.854992235464025</v>
      </c>
      <c r="H28" s="77">
        <f t="shared" si="1"/>
        <v>0.8407218079276184</v>
      </c>
      <c r="I28" s="78">
        <f>SUM(I7:I27)</f>
        <v>-2341167512</v>
      </c>
      <c r="J28" s="79">
        <f>SUM(J7:J27)</f>
        <v>5873958244</v>
      </c>
      <c r="K28" s="77">
        <f t="shared" si="4"/>
        <v>0.15927819207238159</v>
      </c>
    </row>
    <row r="29" spans="1:11" ht="13.5">
      <c r="A29" s="2"/>
      <c r="B29" s="123" t="s">
        <v>702</v>
      </c>
      <c r="C29" s="81"/>
      <c r="D29" s="49"/>
      <c r="E29" s="49"/>
      <c r="F29" s="49"/>
      <c r="G29" s="2"/>
      <c r="H29" s="89" t="s">
        <v>603</v>
      </c>
      <c r="I29" s="142">
        <f>SUM(I7:J27)</f>
        <v>3532790732</v>
      </c>
      <c r="J29" s="143"/>
      <c r="K29" s="2"/>
    </row>
    <row r="30" spans="2:10" ht="13.5">
      <c r="B30" s="123" t="s">
        <v>703</v>
      </c>
      <c r="E30" s="50"/>
      <c r="F30" s="50"/>
      <c r="I30" s="50"/>
      <c r="J30" s="50"/>
    </row>
    <row r="31" spans="2:10" ht="13.5">
      <c r="B31" s="123" t="s">
        <v>704</v>
      </c>
      <c r="C31" s="85"/>
      <c r="D31" s="71"/>
      <c r="E31" s="50"/>
      <c r="F31" s="50"/>
      <c r="I31" s="50"/>
      <c r="J31" s="50"/>
    </row>
    <row r="32" spans="2:10" ht="13.5">
      <c r="B32" s="123" t="s">
        <v>712</v>
      </c>
      <c r="C32" s="85"/>
      <c r="D32" s="71"/>
      <c r="E32" s="50"/>
      <c r="F32" s="50"/>
      <c r="I32" s="50"/>
      <c r="J32" s="50"/>
    </row>
    <row r="33" spans="4:10" ht="12.75">
      <c r="D33" s="50"/>
      <c r="E33" s="50"/>
      <c r="F33" s="50"/>
      <c r="I33" s="50"/>
      <c r="J33" s="50"/>
    </row>
    <row r="34" spans="4:10" ht="12.75">
      <c r="D34" s="50"/>
      <c r="E34" s="50"/>
      <c r="F34" s="50"/>
      <c r="I34" s="50"/>
      <c r="J34" s="50"/>
    </row>
    <row r="35" spans="4:10" ht="12.75">
      <c r="D35" s="50"/>
      <c r="E35" s="50"/>
      <c r="F35" s="50"/>
      <c r="H35" s="107"/>
      <c r="I35" s="108"/>
      <c r="J35" s="50"/>
    </row>
    <row r="36" spans="4:10" ht="12.75">
      <c r="D36" s="50"/>
      <c r="E36" s="50"/>
      <c r="F36" s="50"/>
      <c r="H36" s="107"/>
      <c r="I36" s="50"/>
      <c r="J36" s="50"/>
    </row>
    <row r="37" spans="4:10" ht="12.75">
      <c r="D37" s="50"/>
      <c r="E37" s="50"/>
      <c r="F37" s="50"/>
      <c r="H37" s="106"/>
      <c r="I37" s="50"/>
      <c r="J37" s="50"/>
    </row>
    <row r="38" spans="4:10" ht="12.75">
      <c r="D38" s="50"/>
      <c r="E38" s="50"/>
      <c r="F38" s="50"/>
      <c r="I38" s="50"/>
      <c r="J38" s="50"/>
    </row>
    <row r="39" spans="4:10" ht="12.75">
      <c r="D39" s="50"/>
      <c r="E39" s="50"/>
      <c r="F39" s="50"/>
      <c r="I39" s="50"/>
      <c r="J39" s="50"/>
    </row>
    <row r="40" spans="4:10" ht="12.75">
      <c r="D40" s="50"/>
      <c r="E40" s="50"/>
      <c r="F40" s="50"/>
      <c r="I40" s="50"/>
      <c r="J40" s="50"/>
    </row>
    <row r="41" spans="4:10" ht="12.75">
      <c r="D41" s="50"/>
      <c r="E41" s="50"/>
      <c r="F41" s="50"/>
      <c r="I41" s="50"/>
      <c r="J41" s="50"/>
    </row>
    <row r="42" spans="4:10" ht="12.75">
      <c r="D42" s="50"/>
      <c r="E42" s="50"/>
      <c r="F42" s="50"/>
      <c r="I42" s="50"/>
      <c r="J42" s="50"/>
    </row>
    <row r="43" spans="4:10" ht="12.75">
      <c r="D43" s="50"/>
      <c r="E43" s="50"/>
      <c r="F43" s="50"/>
      <c r="I43" s="50"/>
      <c r="J43" s="50"/>
    </row>
    <row r="44" spans="4:10" ht="12.75">
      <c r="D44" s="50"/>
      <c r="E44" s="50"/>
      <c r="F44" s="50"/>
      <c r="I44" s="50"/>
      <c r="J44" s="50"/>
    </row>
    <row r="45" spans="4:10" ht="12.75">
      <c r="D45" s="50"/>
      <c r="E45" s="50"/>
      <c r="F45" s="50"/>
      <c r="I45" s="50"/>
      <c r="J45" s="50"/>
    </row>
    <row r="46" spans="4:10" ht="12.75">
      <c r="D46" s="50"/>
      <c r="E46" s="50"/>
      <c r="F46" s="50"/>
      <c r="I46" s="50"/>
      <c r="J46" s="50"/>
    </row>
    <row r="47" spans="4:10" ht="12.75">
      <c r="D47" s="50"/>
      <c r="E47" s="50"/>
      <c r="F47" s="50"/>
      <c r="I47" s="50"/>
      <c r="J47" s="50"/>
    </row>
    <row r="48" spans="4:10" ht="12.75">
      <c r="D48" s="50"/>
      <c r="E48" s="50"/>
      <c r="F48" s="50"/>
      <c r="I48" s="50"/>
      <c r="J48" s="50"/>
    </row>
    <row r="49" spans="4:10" ht="12.75">
      <c r="D49" s="50"/>
      <c r="E49" s="50"/>
      <c r="F49" s="50"/>
      <c r="I49" s="50"/>
      <c r="J49" s="50"/>
    </row>
    <row r="50" spans="4:10" ht="12.75">
      <c r="D50" s="50"/>
      <c r="E50" s="50"/>
      <c r="F50" s="50"/>
      <c r="I50" s="50"/>
      <c r="J50" s="50"/>
    </row>
    <row r="51" spans="4:10" ht="12.75">
      <c r="D51" s="50"/>
      <c r="E51" s="50"/>
      <c r="F51" s="50"/>
      <c r="I51" s="50"/>
      <c r="J51" s="50"/>
    </row>
    <row r="52" spans="4:10" ht="12.75">
      <c r="D52" s="50"/>
      <c r="E52" s="50"/>
      <c r="F52" s="50"/>
      <c r="I52" s="50"/>
      <c r="J52" s="50"/>
    </row>
    <row r="53" spans="4:10" ht="12.75">
      <c r="D53" s="50"/>
      <c r="E53" s="50"/>
      <c r="F53" s="50"/>
      <c r="I53" s="50"/>
      <c r="J53" s="50"/>
    </row>
    <row r="54" spans="4:10" ht="12.75">
      <c r="D54" s="50"/>
      <c r="E54" s="50"/>
      <c r="F54" s="50"/>
      <c r="I54" s="50"/>
      <c r="J54" s="50"/>
    </row>
    <row r="55" spans="4:10" ht="12.75">
      <c r="D55" s="50"/>
      <c r="E55" s="50"/>
      <c r="F55" s="50"/>
      <c r="I55" s="50"/>
      <c r="J55" s="50"/>
    </row>
    <row r="56" spans="4:10" ht="12.75">
      <c r="D56" s="50"/>
      <c r="E56" s="50"/>
      <c r="F56" s="50"/>
      <c r="I56" s="50"/>
      <c r="J56" s="50"/>
    </row>
    <row r="57" spans="4:10" ht="12.75">
      <c r="D57" s="50"/>
      <c r="E57" s="50"/>
      <c r="F57" s="50"/>
      <c r="I57" s="50"/>
      <c r="J57" s="50"/>
    </row>
    <row r="58" spans="4:10" ht="12.75">
      <c r="D58" s="50"/>
      <c r="E58" s="50"/>
      <c r="F58" s="50"/>
      <c r="I58" s="50"/>
      <c r="J58" s="50"/>
    </row>
    <row r="59" spans="4:10" ht="12.75">
      <c r="D59" s="50"/>
      <c r="E59" s="50"/>
      <c r="F59" s="50"/>
      <c r="I59" s="50"/>
      <c r="J59" s="50"/>
    </row>
    <row r="60" spans="4:10" ht="12.75">
      <c r="D60" s="50"/>
      <c r="E60" s="50"/>
      <c r="F60" s="50"/>
      <c r="I60" s="50"/>
      <c r="J60" s="50"/>
    </row>
    <row r="61" spans="4:10" ht="12.75">
      <c r="D61" s="50"/>
      <c r="E61" s="50"/>
      <c r="F61" s="50"/>
      <c r="I61" s="50"/>
      <c r="J61" s="50"/>
    </row>
    <row r="62" spans="4:10" ht="12.75">
      <c r="D62" s="50"/>
      <c r="E62" s="50"/>
      <c r="F62" s="50"/>
      <c r="I62" s="50"/>
      <c r="J62" s="50"/>
    </row>
    <row r="63" spans="4:10" ht="12.75">
      <c r="D63" s="50"/>
      <c r="E63" s="50"/>
      <c r="F63" s="50"/>
      <c r="I63" s="50"/>
      <c r="J63" s="50"/>
    </row>
    <row r="64" spans="4:10" ht="12.75">
      <c r="D64" s="50"/>
      <c r="E64" s="50"/>
      <c r="F64" s="50"/>
      <c r="I64" s="50"/>
      <c r="J64" s="50"/>
    </row>
    <row r="65" spans="4:10" ht="12.75">
      <c r="D65" s="50"/>
      <c r="E65" s="50"/>
      <c r="F65" s="50"/>
      <c r="I65" s="50"/>
      <c r="J65" s="50"/>
    </row>
    <row r="66" spans="4:10" ht="12.75">
      <c r="D66" s="50"/>
      <c r="E66" s="50"/>
      <c r="F66" s="50"/>
      <c r="I66" s="50"/>
      <c r="J66" s="50"/>
    </row>
    <row r="67" spans="4:10" ht="12.75">
      <c r="D67" s="50"/>
      <c r="E67" s="50"/>
      <c r="F67" s="50"/>
      <c r="I67" s="50"/>
      <c r="J67" s="50"/>
    </row>
    <row r="68" spans="4:10" ht="12.75">
      <c r="D68" s="50"/>
      <c r="E68" s="50"/>
      <c r="F68" s="50"/>
      <c r="I68" s="50"/>
      <c r="J68" s="50"/>
    </row>
    <row r="69" spans="4:10" ht="12.75">
      <c r="D69" s="50"/>
      <c r="E69" s="50"/>
      <c r="F69" s="50"/>
      <c r="I69" s="50"/>
      <c r="J69" s="50"/>
    </row>
    <row r="70" spans="4:10" ht="12.75">
      <c r="D70" s="50"/>
      <c r="E70" s="50"/>
      <c r="F70" s="50"/>
      <c r="I70" s="50"/>
      <c r="J70" s="50"/>
    </row>
    <row r="71" spans="4:10" ht="12.75">
      <c r="D71" s="50"/>
      <c r="E71" s="50"/>
      <c r="F71" s="50"/>
      <c r="I71" s="50"/>
      <c r="J71" s="50"/>
    </row>
    <row r="72" spans="4:10" ht="12.75">
      <c r="D72" s="50"/>
      <c r="E72" s="50"/>
      <c r="F72" s="50"/>
      <c r="I72" s="50"/>
      <c r="J72" s="50"/>
    </row>
    <row r="73" spans="4:10" ht="12.75">
      <c r="D73" s="50"/>
      <c r="E73" s="50"/>
      <c r="F73" s="50"/>
      <c r="I73" s="50"/>
      <c r="J73" s="50"/>
    </row>
    <row r="74" spans="4:10" ht="12.75">
      <c r="D74" s="50"/>
      <c r="E74" s="50"/>
      <c r="F74" s="50"/>
      <c r="I74" s="50"/>
      <c r="J74" s="50"/>
    </row>
    <row r="75" spans="4:10" ht="12.75">
      <c r="D75" s="50"/>
      <c r="E75" s="50"/>
      <c r="F75" s="50"/>
      <c r="I75" s="50"/>
      <c r="J75" s="50"/>
    </row>
    <row r="76" spans="4:10" ht="12.75">
      <c r="D76" s="50"/>
      <c r="E76" s="50"/>
      <c r="F76" s="50"/>
      <c r="I76" s="50"/>
      <c r="J76" s="50"/>
    </row>
    <row r="77" spans="4:10" ht="12.75">
      <c r="D77" s="50"/>
      <c r="E77" s="50"/>
      <c r="F77" s="50"/>
      <c r="I77" s="50"/>
      <c r="J77" s="50"/>
    </row>
    <row r="78" spans="4:10" ht="12.75">
      <c r="D78" s="50"/>
      <c r="E78" s="50"/>
      <c r="F78" s="50"/>
      <c r="I78" s="50"/>
      <c r="J78" s="50"/>
    </row>
    <row r="79" spans="4:10" ht="12.75">
      <c r="D79" s="50"/>
      <c r="E79" s="50"/>
      <c r="F79" s="50"/>
      <c r="I79" s="50"/>
      <c r="J79" s="50"/>
    </row>
    <row r="80" spans="4:10" ht="12.75">
      <c r="D80" s="50"/>
      <c r="E80" s="50"/>
      <c r="F80" s="50"/>
      <c r="I80" s="50"/>
      <c r="J80" s="50"/>
    </row>
    <row r="81" spans="4:10" ht="12.75">
      <c r="D81" s="50"/>
      <c r="E81" s="50"/>
      <c r="F81" s="50"/>
      <c r="I81" s="50"/>
      <c r="J81" s="50"/>
    </row>
    <row r="82" spans="4:10" ht="12.75">
      <c r="D82" s="50"/>
      <c r="E82" s="50"/>
      <c r="F82" s="50"/>
      <c r="I82" s="50"/>
      <c r="J82" s="50"/>
    </row>
    <row r="83" spans="4:10" ht="12.75">
      <c r="D83" s="50"/>
      <c r="E83" s="50"/>
      <c r="F83" s="50"/>
      <c r="I83" s="50"/>
      <c r="J83" s="50"/>
    </row>
    <row r="84" spans="4:10" ht="12.75">
      <c r="D84" s="50"/>
      <c r="E84" s="50"/>
      <c r="F84" s="50"/>
      <c r="I84" s="50"/>
      <c r="J84" s="50"/>
    </row>
    <row r="85" spans="4:10" ht="12.75">
      <c r="D85" s="50"/>
      <c r="E85" s="50"/>
      <c r="F85" s="50"/>
      <c r="I85" s="50"/>
      <c r="J85" s="50"/>
    </row>
    <row r="86" spans="4:10" ht="12.75">
      <c r="D86" s="50"/>
      <c r="E86" s="50"/>
      <c r="F86" s="50"/>
      <c r="I86" s="50"/>
      <c r="J86" s="50"/>
    </row>
    <row r="87" spans="4:10" ht="12.75">
      <c r="D87" s="50"/>
      <c r="E87" s="50"/>
      <c r="F87" s="50"/>
      <c r="I87" s="50"/>
      <c r="J87" s="50"/>
    </row>
    <row r="88" spans="4:10" ht="12.75">
      <c r="D88" s="50"/>
      <c r="E88" s="50"/>
      <c r="F88" s="50"/>
      <c r="I88" s="50"/>
      <c r="J88" s="50"/>
    </row>
    <row r="89" spans="4:10" ht="12.75">
      <c r="D89" s="50"/>
      <c r="E89" s="50"/>
      <c r="F89" s="50"/>
      <c r="I89" s="50"/>
      <c r="J89" s="50"/>
    </row>
    <row r="90" spans="4:10" ht="12.75">
      <c r="D90" s="50"/>
      <c r="E90" s="50"/>
      <c r="F90" s="50"/>
      <c r="I90" s="50"/>
      <c r="J90" s="50"/>
    </row>
    <row r="91" spans="4:10" ht="12.75">
      <c r="D91" s="50"/>
      <c r="E91" s="50"/>
      <c r="F91" s="50"/>
      <c r="I91" s="50"/>
      <c r="J91" s="50"/>
    </row>
    <row r="92" spans="4:10" ht="12.75">
      <c r="D92" s="50"/>
      <c r="E92" s="50"/>
      <c r="F92" s="50"/>
      <c r="I92" s="50"/>
      <c r="J92" s="50"/>
    </row>
    <row r="93" spans="4:10" ht="12.75">
      <c r="D93" s="50"/>
      <c r="E93" s="50"/>
      <c r="F93" s="50"/>
      <c r="I93" s="50"/>
      <c r="J93" s="50"/>
    </row>
    <row r="94" spans="4:10" ht="12.75">
      <c r="D94" s="50"/>
      <c r="E94" s="50"/>
      <c r="F94" s="50"/>
      <c r="I94" s="50"/>
      <c r="J94" s="50"/>
    </row>
    <row r="95" spans="4:10" ht="12.75">
      <c r="D95" s="50"/>
      <c r="E95" s="50"/>
      <c r="F95" s="50"/>
      <c r="I95" s="50"/>
      <c r="J95" s="50"/>
    </row>
    <row r="96" spans="4:10" ht="12.75">
      <c r="D96" s="50"/>
      <c r="E96" s="50"/>
      <c r="F96" s="50"/>
      <c r="I96" s="50"/>
      <c r="J96" s="50"/>
    </row>
    <row r="97" spans="4:10" ht="12.75">
      <c r="D97" s="50"/>
      <c r="E97" s="50"/>
      <c r="F97" s="50"/>
      <c r="I97" s="50"/>
      <c r="J97" s="50"/>
    </row>
    <row r="98" spans="4:10" ht="12.75">
      <c r="D98" s="50"/>
      <c r="E98" s="50"/>
      <c r="F98" s="50"/>
      <c r="I98" s="50"/>
      <c r="J98" s="50"/>
    </row>
    <row r="99" spans="4:10" ht="12.75">
      <c r="D99" s="50"/>
      <c r="E99" s="50"/>
      <c r="F99" s="50"/>
      <c r="I99" s="50"/>
      <c r="J99" s="50"/>
    </row>
    <row r="100" spans="4:10" ht="12.75">
      <c r="D100" s="50"/>
      <c r="E100" s="50"/>
      <c r="F100" s="50"/>
      <c r="I100" s="50"/>
      <c r="J100" s="50"/>
    </row>
    <row r="101" spans="4:10" ht="12.75">
      <c r="D101" s="50"/>
      <c r="E101" s="50"/>
      <c r="F101" s="50"/>
      <c r="I101" s="50"/>
      <c r="J101" s="50"/>
    </row>
    <row r="102" spans="4:10" ht="12.75">
      <c r="D102" s="50"/>
      <c r="E102" s="50"/>
      <c r="F102" s="50"/>
      <c r="I102" s="50"/>
      <c r="J102" s="50"/>
    </row>
    <row r="103" spans="4:10" ht="12.75">
      <c r="D103" s="50"/>
      <c r="E103" s="50"/>
      <c r="F103" s="50"/>
      <c r="I103" s="50"/>
      <c r="J103" s="50"/>
    </row>
    <row r="104" spans="4:10" ht="12.75">
      <c r="D104" s="50"/>
      <c r="E104" s="50"/>
      <c r="F104" s="50"/>
      <c r="I104" s="50"/>
      <c r="J104" s="50"/>
    </row>
    <row r="105" spans="4:10" ht="12.75">
      <c r="D105" s="50"/>
      <c r="E105" s="50"/>
      <c r="F105" s="50"/>
      <c r="I105" s="50"/>
      <c r="J105" s="50"/>
    </row>
    <row r="106" spans="4:10" ht="12.75">
      <c r="D106" s="50"/>
      <c r="E106" s="50"/>
      <c r="F106" s="50"/>
      <c r="I106" s="50"/>
      <c r="J106" s="50"/>
    </row>
    <row r="107" spans="4:10" ht="12.75">
      <c r="D107" s="50"/>
      <c r="E107" s="50"/>
      <c r="F107" s="50"/>
      <c r="I107" s="50"/>
      <c r="J107" s="50"/>
    </row>
    <row r="108" spans="4:10" ht="12.75">
      <c r="D108" s="50"/>
      <c r="E108" s="50"/>
      <c r="F108" s="50"/>
      <c r="I108" s="50"/>
      <c r="J108" s="50"/>
    </row>
    <row r="109" spans="4:10" ht="12.75">
      <c r="D109" s="50"/>
      <c r="E109" s="50"/>
      <c r="F109" s="50"/>
      <c r="I109" s="50"/>
      <c r="J109" s="50"/>
    </row>
    <row r="110" spans="4:10" ht="12.75">
      <c r="D110" s="50"/>
      <c r="E110" s="50"/>
      <c r="F110" s="50"/>
      <c r="I110" s="50"/>
      <c r="J110" s="50"/>
    </row>
    <row r="111" spans="4:10" ht="12.75">
      <c r="D111" s="50"/>
      <c r="E111" s="50"/>
      <c r="F111" s="50"/>
      <c r="I111" s="50"/>
      <c r="J111" s="50"/>
    </row>
    <row r="112" spans="4:10" ht="12.75">
      <c r="D112" s="50"/>
      <c r="E112" s="50"/>
      <c r="F112" s="50"/>
      <c r="I112" s="50"/>
      <c r="J112" s="50"/>
    </row>
    <row r="113" spans="4:10" ht="12.75">
      <c r="D113" s="50"/>
      <c r="E113" s="50"/>
      <c r="F113" s="50"/>
      <c r="I113" s="50"/>
      <c r="J113" s="50"/>
    </row>
    <row r="114" spans="4:10" ht="12.75">
      <c r="D114" s="50"/>
      <c r="E114" s="50"/>
      <c r="F114" s="50"/>
      <c r="I114" s="50"/>
      <c r="J114" s="50"/>
    </row>
    <row r="115" spans="4:10" ht="12.75">
      <c r="D115" s="50"/>
      <c r="E115" s="50"/>
      <c r="F115" s="50"/>
      <c r="I115" s="50"/>
      <c r="J115" s="50"/>
    </row>
    <row r="116" spans="4:10" ht="12.75">
      <c r="D116" s="50"/>
      <c r="E116" s="50"/>
      <c r="F116" s="50"/>
      <c r="I116" s="50"/>
      <c r="J116" s="50"/>
    </row>
    <row r="117" spans="4:10" ht="12.75">
      <c r="D117" s="50"/>
      <c r="E117" s="50"/>
      <c r="F117" s="50"/>
      <c r="I117" s="50"/>
      <c r="J117" s="50"/>
    </row>
    <row r="118" spans="4:10" ht="12.75">
      <c r="D118" s="50"/>
      <c r="E118" s="50"/>
      <c r="F118" s="50"/>
      <c r="I118" s="50"/>
      <c r="J118" s="50"/>
    </row>
    <row r="119" spans="4:10" ht="12.75">
      <c r="D119" s="50"/>
      <c r="E119" s="50"/>
      <c r="F119" s="50"/>
      <c r="I119" s="50"/>
      <c r="J119" s="50"/>
    </row>
    <row r="120" spans="4:10" ht="12.75">
      <c r="D120" s="50"/>
      <c r="E120" s="50"/>
      <c r="F120" s="50"/>
      <c r="I120" s="50"/>
      <c r="J120" s="50"/>
    </row>
    <row r="121" spans="4:10" ht="12.75">
      <c r="D121" s="50"/>
      <c r="E121" s="50"/>
      <c r="F121" s="50"/>
      <c r="I121" s="50"/>
      <c r="J121" s="50"/>
    </row>
    <row r="122" spans="4:10" ht="12.75">
      <c r="D122" s="50"/>
      <c r="E122" s="50"/>
      <c r="F122" s="50"/>
      <c r="I122" s="50"/>
      <c r="J122" s="50"/>
    </row>
    <row r="123" spans="4:10" ht="12.75">
      <c r="D123" s="50"/>
      <c r="E123" s="50"/>
      <c r="F123" s="50"/>
      <c r="I123" s="50"/>
      <c r="J123" s="50"/>
    </row>
    <row r="124" spans="4:10" ht="12.75">
      <c r="D124" s="50"/>
      <c r="E124" s="50"/>
      <c r="F124" s="50"/>
      <c r="I124" s="50"/>
      <c r="J124" s="50"/>
    </row>
    <row r="125" spans="4:10" ht="12.75">
      <c r="D125" s="50"/>
      <c r="E125" s="50"/>
      <c r="F125" s="50"/>
      <c r="I125" s="50"/>
      <c r="J125" s="50"/>
    </row>
    <row r="126" spans="4:10" ht="12.75">
      <c r="D126" s="50"/>
      <c r="E126" s="50"/>
      <c r="F126" s="50"/>
      <c r="I126" s="50"/>
      <c r="J126" s="50"/>
    </row>
    <row r="127" spans="4:10" ht="12.75">
      <c r="D127" s="50"/>
      <c r="E127" s="50"/>
      <c r="F127" s="50"/>
      <c r="I127" s="50"/>
      <c r="J127" s="50"/>
    </row>
    <row r="128" spans="4:10" ht="12.75">
      <c r="D128" s="50"/>
      <c r="E128" s="50"/>
      <c r="F128" s="50"/>
      <c r="I128" s="50"/>
      <c r="J128" s="50"/>
    </row>
    <row r="129" spans="4:10" ht="12.75">
      <c r="D129" s="50"/>
      <c r="E129" s="50"/>
      <c r="F129" s="50"/>
      <c r="I129" s="50"/>
      <c r="J129" s="50"/>
    </row>
    <row r="130" spans="4:10" ht="12.75">
      <c r="D130" s="50"/>
      <c r="E130" s="50"/>
      <c r="F130" s="50"/>
      <c r="I130" s="50"/>
      <c r="J130" s="50"/>
    </row>
    <row r="131" spans="4:10" ht="12.75">
      <c r="D131" s="50"/>
      <c r="E131" s="50"/>
      <c r="F131" s="50"/>
      <c r="I131" s="50"/>
      <c r="J131" s="50"/>
    </row>
    <row r="132" spans="4:10" ht="12.75">
      <c r="D132" s="50"/>
      <c r="E132" s="50"/>
      <c r="F132" s="50"/>
      <c r="I132" s="50"/>
      <c r="J132" s="50"/>
    </row>
    <row r="133" spans="4:10" ht="12.75">
      <c r="D133" s="50"/>
      <c r="E133" s="50"/>
      <c r="F133" s="50"/>
      <c r="I133" s="50"/>
      <c r="J133" s="50"/>
    </row>
    <row r="134" spans="4:10" ht="12.75">
      <c r="D134" s="50"/>
      <c r="E134" s="50"/>
      <c r="F134" s="50"/>
      <c r="I134" s="50"/>
      <c r="J134" s="50"/>
    </row>
    <row r="135" spans="4:10" ht="12.75">
      <c r="D135" s="50"/>
      <c r="E135" s="50"/>
      <c r="F135" s="50"/>
      <c r="I135" s="50"/>
      <c r="J135" s="50"/>
    </row>
    <row r="136" spans="4:10" ht="12.75">
      <c r="D136" s="50"/>
      <c r="E136" s="50"/>
      <c r="F136" s="50"/>
      <c r="I136" s="50"/>
      <c r="J136" s="50"/>
    </row>
    <row r="137" spans="4:10" ht="12.75">
      <c r="D137" s="50"/>
      <c r="E137" s="50"/>
      <c r="F137" s="50"/>
      <c r="I137" s="50"/>
      <c r="J137" s="50"/>
    </row>
    <row r="138" spans="4:10" ht="12.75">
      <c r="D138" s="50"/>
      <c r="E138" s="50"/>
      <c r="F138" s="50"/>
      <c r="I138" s="50"/>
      <c r="J138" s="50"/>
    </row>
    <row r="139" spans="4:10" ht="12.75">
      <c r="D139" s="50"/>
      <c r="E139" s="50"/>
      <c r="F139" s="50"/>
      <c r="I139" s="50"/>
      <c r="J139" s="50"/>
    </row>
    <row r="140" spans="4:10" ht="12.75">
      <c r="D140" s="50"/>
      <c r="E140" s="50"/>
      <c r="F140" s="50"/>
      <c r="I140" s="50"/>
      <c r="J140" s="50"/>
    </row>
    <row r="141" spans="4:10" ht="12.75">
      <c r="D141" s="50"/>
      <c r="E141" s="50"/>
      <c r="F141" s="50"/>
      <c r="I141" s="50"/>
      <c r="J141" s="50"/>
    </row>
    <row r="142" spans="4:10" ht="12.75">
      <c r="D142" s="50"/>
      <c r="E142" s="50"/>
      <c r="F142" s="50"/>
      <c r="I142" s="50"/>
      <c r="J142" s="50"/>
    </row>
    <row r="143" spans="4:10" ht="12.75">
      <c r="D143" s="50"/>
      <c r="E143" s="50"/>
      <c r="F143" s="50"/>
      <c r="I143" s="50"/>
      <c r="J143" s="50"/>
    </row>
    <row r="144" spans="4:10" ht="12.75">
      <c r="D144" s="50"/>
      <c r="E144" s="50"/>
      <c r="F144" s="50"/>
      <c r="I144" s="50"/>
      <c r="J144" s="50"/>
    </row>
    <row r="145" spans="4:10" ht="12.75">
      <c r="D145" s="50"/>
      <c r="E145" s="50"/>
      <c r="F145" s="50"/>
      <c r="I145" s="50"/>
      <c r="J145" s="50"/>
    </row>
    <row r="146" spans="4:10" ht="12.75">
      <c r="D146" s="50"/>
      <c r="E146" s="50"/>
      <c r="F146" s="50"/>
      <c r="I146" s="50"/>
      <c r="J146" s="50"/>
    </row>
    <row r="147" spans="4:10" ht="12.75">
      <c r="D147" s="50"/>
      <c r="E147" s="50"/>
      <c r="F147" s="50"/>
      <c r="I147" s="50"/>
      <c r="J147" s="50"/>
    </row>
    <row r="148" spans="4:10" ht="12.75">
      <c r="D148" s="50"/>
      <c r="E148" s="50"/>
      <c r="F148" s="50"/>
      <c r="I148" s="50"/>
      <c r="J148" s="50"/>
    </row>
    <row r="149" spans="4:10" ht="12.75">
      <c r="D149" s="50"/>
      <c r="E149" s="50"/>
      <c r="F149" s="50"/>
      <c r="I149" s="50"/>
      <c r="J149" s="50"/>
    </row>
    <row r="150" spans="4:10" ht="12.75">
      <c r="D150" s="50"/>
      <c r="E150" s="50"/>
      <c r="F150" s="50"/>
      <c r="I150" s="50"/>
      <c r="J150" s="50"/>
    </row>
    <row r="151" spans="4:10" ht="12.75">
      <c r="D151" s="50"/>
      <c r="E151" s="50"/>
      <c r="F151" s="50"/>
      <c r="I151" s="50"/>
      <c r="J151" s="50"/>
    </row>
    <row r="152" spans="4:10" ht="12.75">
      <c r="D152" s="50"/>
      <c r="E152" s="50"/>
      <c r="F152" s="50"/>
      <c r="I152" s="50"/>
      <c r="J152" s="50"/>
    </row>
    <row r="153" spans="4:10" ht="12.75">
      <c r="D153" s="50"/>
      <c r="E153" s="50"/>
      <c r="F153" s="50"/>
      <c r="I153" s="50"/>
      <c r="J153" s="50"/>
    </row>
    <row r="154" spans="4:10" ht="12.75">
      <c r="D154" s="50"/>
      <c r="E154" s="50"/>
      <c r="F154" s="50"/>
      <c r="I154" s="50"/>
      <c r="J154" s="50"/>
    </row>
    <row r="155" spans="4:10" ht="12.75">
      <c r="D155" s="50"/>
      <c r="E155" s="50"/>
      <c r="F155" s="50"/>
      <c r="I155" s="50"/>
      <c r="J155" s="50"/>
    </row>
    <row r="156" spans="4:10" ht="12.75">
      <c r="D156" s="50"/>
      <c r="E156" s="50"/>
      <c r="F156" s="50"/>
      <c r="I156" s="50"/>
      <c r="J156" s="50"/>
    </row>
    <row r="157" spans="4:10" ht="12.75">
      <c r="D157" s="50"/>
      <c r="E157" s="50"/>
      <c r="F157" s="50"/>
      <c r="I157" s="50"/>
      <c r="J157" s="50"/>
    </row>
    <row r="158" spans="4:10" ht="12.75">
      <c r="D158" s="50"/>
      <c r="E158" s="50"/>
      <c r="F158" s="50"/>
      <c r="I158" s="50"/>
      <c r="J158" s="50"/>
    </row>
    <row r="159" spans="4:10" ht="12.75">
      <c r="D159" s="50"/>
      <c r="E159" s="50"/>
      <c r="F159" s="50"/>
      <c r="I159" s="50"/>
      <c r="J159" s="50"/>
    </row>
    <row r="160" spans="4:10" ht="12.75">
      <c r="D160" s="50"/>
      <c r="E160" s="50"/>
      <c r="F160" s="50"/>
      <c r="I160" s="50"/>
      <c r="J160" s="50"/>
    </row>
    <row r="161" spans="4:10" ht="12.75">
      <c r="D161" s="50"/>
      <c r="E161" s="50"/>
      <c r="F161" s="50"/>
      <c r="I161" s="50"/>
      <c r="J161" s="50"/>
    </row>
    <row r="162" spans="4:10" ht="12.75">
      <c r="D162" s="50"/>
      <c r="E162" s="50"/>
      <c r="F162" s="50"/>
      <c r="I162" s="50"/>
      <c r="J162" s="50"/>
    </row>
    <row r="163" spans="4:10" ht="12.75">
      <c r="D163" s="50"/>
      <c r="E163" s="50"/>
      <c r="F163" s="50"/>
      <c r="I163" s="50"/>
      <c r="J163" s="50"/>
    </row>
    <row r="164" spans="4:10" ht="12.75">
      <c r="D164" s="50"/>
      <c r="E164" s="50"/>
      <c r="F164" s="50"/>
      <c r="I164" s="50"/>
      <c r="J164" s="50"/>
    </row>
    <row r="165" spans="4:10" ht="12.75">
      <c r="D165" s="50"/>
      <c r="E165" s="50"/>
      <c r="F165" s="50"/>
      <c r="I165" s="50"/>
      <c r="J165" s="50"/>
    </row>
    <row r="166" spans="4:10" ht="12.75">
      <c r="D166" s="50"/>
      <c r="E166" s="50"/>
      <c r="F166" s="50"/>
      <c r="I166" s="50"/>
      <c r="J166" s="50"/>
    </row>
    <row r="167" spans="4:10" ht="12.75">
      <c r="D167" s="50"/>
      <c r="E167" s="50"/>
      <c r="F167" s="50"/>
      <c r="I167" s="50"/>
      <c r="J167" s="50"/>
    </row>
    <row r="168" spans="4:10" ht="12.75">
      <c r="D168" s="50"/>
      <c r="E168" s="50"/>
      <c r="F168" s="50"/>
      <c r="I168" s="50"/>
      <c r="J168" s="50"/>
    </row>
    <row r="169" spans="4:10" ht="12.75">
      <c r="D169" s="50"/>
      <c r="E169" s="50"/>
      <c r="F169" s="50"/>
      <c r="I169" s="50"/>
      <c r="J169" s="50"/>
    </row>
    <row r="170" spans="4:10" ht="12.75">
      <c r="D170" s="50"/>
      <c r="E170" s="50"/>
      <c r="F170" s="50"/>
      <c r="I170" s="50"/>
      <c r="J170" s="50"/>
    </row>
    <row r="171" spans="4:10" ht="12.75">
      <c r="D171" s="50"/>
      <c r="E171" s="50"/>
      <c r="F171" s="50"/>
      <c r="I171" s="50"/>
      <c r="J171" s="50"/>
    </row>
    <row r="172" spans="4:10" ht="12.75">
      <c r="D172" s="50"/>
      <c r="E172" s="50"/>
      <c r="F172" s="50"/>
      <c r="I172" s="50"/>
      <c r="J172" s="50"/>
    </row>
    <row r="173" spans="4:10" ht="12.75">
      <c r="D173" s="50"/>
      <c r="E173" s="50"/>
      <c r="F173" s="50"/>
      <c r="I173" s="50"/>
      <c r="J173" s="50"/>
    </row>
    <row r="174" spans="4:10" ht="12.75">
      <c r="D174" s="50"/>
      <c r="E174" s="50"/>
      <c r="F174" s="50"/>
      <c r="I174" s="50"/>
      <c r="J174" s="50"/>
    </row>
    <row r="175" spans="4:10" ht="12.75">
      <c r="D175" s="50"/>
      <c r="E175" s="50"/>
      <c r="F175" s="50"/>
      <c r="I175" s="50"/>
      <c r="J175" s="50"/>
    </row>
    <row r="176" spans="4:10" ht="12.75">
      <c r="D176" s="50"/>
      <c r="E176" s="50"/>
      <c r="F176" s="50"/>
      <c r="I176" s="50"/>
      <c r="J176" s="50"/>
    </row>
    <row r="177" spans="4:10" ht="12.75">
      <c r="D177" s="50"/>
      <c r="E177" s="50"/>
      <c r="F177" s="50"/>
      <c r="I177" s="50"/>
      <c r="J177" s="50"/>
    </row>
    <row r="178" spans="4:10" ht="12.75">
      <c r="D178" s="50"/>
      <c r="E178" s="50"/>
      <c r="F178" s="50"/>
      <c r="I178" s="50"/>
      <c r="J178" s="50"/>
    </row>
    <row r="179" spans="4:10" ht="12.75">
      <c r="D179" s="50"/>
      <c r="E179" s="50"/>
      <c r="F179" s="50"/>
      <c r="I179" s="50"/>
      <c r="J179" s="50"/>
    </row>
    <row r="180" spans="4:10" ht="12.75">
      <c r="D180" s="50"/>
      <c r="E180" s="50"/>
      <c r="F180" s="50"/>
      <c r="I180" s="50"/>
      <c r="J180" s="50"/>
    </row>
    <row r="181" spans="4:10" ht="12.75">
      <c r="D181" s="50"/>
      <c r="E181" s="50"/>
      <c r="F181" s="50"/>
      <c r="I181" s="50"/>
      <c r="J181" s="50"/>
    </row>
    <row r="182" spans="4:10" ht="12.75">
      <c r="D182" s="50"/>
      <c r="E182" s="50"/>
      <c r="F182" s="50"/>
      <c r="I182" s="50"/>
      <c r="J182" s="50"/>
    </row>
    <row r="183" spans="4:10" ht="12.75">
      <c r="D183" s="50"/>
      <c r="E183" s="50"/>
      <c r="F183" s="50"/>
      <c r="I183" s="50"/>
      <c r="J183" s="50"/>
    </row>
    <row r="184" spans="4:10" ht="12.75">
      <c r="D184" s="50"/>
      <c r="E184" s="50"/>
      <c r="F184" s="50"/>
      <c r="I184" s="50"/>
      <c r="J184" s="50"/>
    </row>
    <row r="185" spans="4:10" ht="12.75">
      <c r="D185" s="50"/>
      <c r="E185" s="50"/>
      <c r="F185" s="50"/>
      <c r="I185" s="50"/>
      <c r="J185" s="50"/>
    </row>
    <row r="186" spans="4:10" ht="12.75">
      <c r="D186" s="50"/>
      <c r="E186" s="50"/>
      <c r="F186" s="50"/>
      <c r="I186" s="50"/>
      <c r="J186" s="50"/>
    </row>
    <row r="187" spans="4:10" ht="12.75">
      <c r="D187" s="50"/>
      <c r="E187" s="50"/>
      <c r="F187" s="50"/>
      <c r="I187" s="50"/>
      <c r="J187" s="50"/>
    </row>
    <row r="188" spans="4:10" ht="12.75">
      <c r="D188" s="50"/>
      <c r="E188" s="50"/>
      <c r="F188" s="50"/>
      <c r="I188" s="50"/>
      <c r="J188" s="50"/>
    </row>
    <row r="189" spans="4:10" ht="12.75">
      <c r="D189" s="50"/>
      <c r="E189" s="50"/>
      <c r="F189" s="50"/>
      <c r="I189" s="50"/>
      <c r="J189" s="50"/>
    </row>
    <row r="190" spans="4:10" ht="12.75">
      <c r="D190" s="50"/>
      <c r="E190" s="50"/>
      <c r="F190" s="50"/>
      <c r="I190" s="50"/>
      <c r="J190" s="50"/>
    </row>
    <row r="191" spans="4:10" ht="12.75">
      <c r="D191" s="50"/>
      <c r="E191" s="50"/>
      <c r="F191" s="50"/>
      <c r="I191" s="50"/>
      <c r="J191" s="50"/>
    </row>
    <row r="192" spans="4:10" ht="12.75">
      <c r="D192" s="50"/>
      <c r="E192" s="50"/>
      <c r="F192" s="50"/>
      <c r="I192" s="50"/>
      <c r="J192" s="50"/>
    </row>
    <row r="193" spans="4:10" ht="12.75">
      <c r="D193" s="50"/>
      <c r="E193" s="50"/>
      <c r="F193" s="50"/>
      <c r="I193" s="50"/>
      <c r="J193" s="50"/>
    </row>
    <row r="194" spans="4:10" ht="12.75">
      <c r="D194" s="50"/>
      <c r="E194" s="50"/>
      <c r="F194" s="50"/>
      <c r="I194" s="50"/>
      <c r="J194" s="50"/>
    </row>
    <row r="195" spans="4:10" ht="12.75">
      <c r="D195" s="50"/>
      <c r="E195" s="50"/>
      <c r="F195" s="50"/>
      <c r="I195" s="50"/>
      <c r="J195" s="50"/>
    </row>
    <row r="196" spans="4:10" ht="12.75">
      <c r="D196" s="50"/>
      <c r="E196" s="50"/>
      <c r="F196" s="50"/>
      <c r="I196" s="50"/>
      <c r="J196" s="50"/>
    </row>
    <row r="197" spans="4:10" ht="12.75">
      <c r="D197" s="50"/>
      <c r="E197" s="50"/>
      <c r="F197" s="50"/>
      <c r="I197" s="50"/>
      <c r="J197" s="50"/>
    </row>
    <row r="198" spans="4:10" ht="12.75">
      <c r="D198" s="50"/>
      <c r="E198" s="50"/>
      <c r="F198" s="50"/>
      <c r="I198" s="50"/>
      <c r="J198" s="50"/>
    </row>
    <row r="199" spans="4:10" ht="12.75">
      <c r="D199" s="50"/>
      <c r="E199" s="50"/>
      <c r="F199" s="50"/>
      <c r="I199" s="50"/>
      <c r="J199" s="50"/>
    </row>
    <row r="200" spans="4:10" ht="12.75">
      <c r="D200" s="50"/>
      <c r="E200" s="50"/>
      <c r="F200" s="50"/>
      <c r="I200" s="50"/>
      <c r="J200" s="50"/>
    </row>
    <row r="201" spans="4:10" ht="12.75">
      <c r="D201" s="50"/>
      <c r="E201" s="50"/>
      <c r="F201" s="50"/>
      <c r="I201" s="50"/>
      <c r="J201" s="50"/>
    </row>
    <row r="202" spans="4:10" ht="12.75">
      <c r="D202" s="50"/>
      <c r="E202" s="50"/>
      <c r="F202" s="50"/>
      <c r="I202" s="50"/>
      <c r="J202" s="50"/>
    </row>
    <row r="203" spans="4:10" ht="12.75">
      <c r="D203" s="50"/>
      <c r="E203" s="50"/>
      <c r="F203" s="50"/>
      <c r="I203" s="50"/>
      <c r="J203" s="50"/>
    </row>
    <row r="204" spans="4:10" ht="12.75">
      <c r="D204" s="50"/>
      <c r="E204" s="50"/>
      <c r="F204" s="50"/>
      <c r="I204" s="50"/>
      <c r="J204" s="50"/>
    </row>
    <row r="205" spans="4:10" ht="12.75">
      <c r="D205" s="50"/>
      <c r="E205" s="50"/>
      <c r="F205" s="50"/>
      <c r="I205" s="50"/>
      <c r="J205" s="50"/>
    </row>
    <row r="206" spans="4:10" ht="12.75">
      <c r="D206" s="50"/>
      <c r="E206" s="50"/>
      <c r="F206" s="50"/>
      <c r="I206" s="50"/>
      <c r="J206" s="50"/>
    </row>
    <row r="207" spans="4:10" ht="12.75">
      <c r="D207" s="50"/>
      <c r="E207" s="50"/>
      <c r="F207" s="50"/>
      <c r="I207" s="50"/>
      <c r="J207" s="50"/>
    </row>
    <row r="208" spans="4:10" ht="12.75">
      <c r="D208" s="50"/>
      <c r="E208" s="50"/>
      <c r="F208" s="50"/>
      <c r="I208" s="50"/>
      <c r="J208" s="50"/>
    </row>
    <row r="209" spans="4:10" ht="12.75">
      <c r="D209" s="50"/>
      <c r="E209" s="50"/>
      <c r="F209" s="50"/>
      <c r="I209" s="50"/>
      <c r="J209" s="50"/>
    </row>
    <row r="210" spans="4:10" ht="12.75">
      <c r="D210" s="50"/>
      <c r="E210" s="50"/>
      <c r="F210" s="50"/>
      <c r="I210" s="50"/>
      <c r="J210" s="50"/>
    </row>
    <row r="211" spans="4:10" ht="12.75">
      <c r="D211" s="50"/>
      <c r="E211" s="50"/>
      <c r="F211" s="50"/>
      <c r="I211" s="50"/>
      <c r="J211" s="50"/>
    </row>
    <row r="212" spans="4:10" ht="12.75">
      <c r="D212" s="50"/>
      <c r="E212" s="50"/>
      <c r="F212" s="50"/>
      <c r="I212" s="50"/>
      <c r="J212" s="50"/>
    </row>
    <row r="213" spans="4:10" ht="12.75">
      <c r="D213" s="50"/>
      <c r="E213" s="50"/>
      <c r="F213" s="50"/>
      <c r="I213" s="50"/>
      <c r="J213" s="50"/>
    </row>
    <row r="214" spans="4:10" ht="12.75">
      <c r="D214" s="50"/>
      <c r="E214" s="50"/>
      <c r="F214" s="50"/>
      <c r="I214" s="50"/>
      <c r="J214" s="50"/>
    </row>
    <row r="215" spans="4:10" ht="12.75">
      <c r="D215" s="50"/>
      <c r="E215" s="50"/>
      <c r="F215" s="50"/>
      <c r="I215" s="50"/>
      <c r="J215" s="50"/>
    </row>
    <row r="216" spans="4:10" ht="12.75">
      <c r="D216" s="50"/>
      <c r="E216" s="50"/>
      <c r="F216" s="50"/>
      <c r="I216" s="50"/>
      <c r="J216" s="50"/>
    </row>
    <row r="217" spans="4:10" ht="12.75">
      <c r="D217" s="50"/>
      <c r="E217" s="50"/>
      <c r="F217" s="50"/>
      <c r="I217" s="50"/>
      <c r="J217" s="50"/>
    </row>
    <row r="218" spans="4:10" ht="12.75">
      <c r="D218" s="50"/>
      <c r="E218" s="50"/>
      <c r="F218" s="50"/>
      <c r="I218" s="50"/>
      <c r="J218" s="50"/>
    </row>
    <row r="219" spans="4:10" ht="12.75">
      <c r="D219" s="50"/>
      <c r="E219" s="50"/>
      <c r="F219" s="50"/>
      <c r="I219" s="50"/>
      <c r="J219" s="50"/>
    </row>
    <row r="220" spans="4:10" ht="12.75">
      <c r="D220" s="50"/>
      <c r="E220" s="50"/>
      <c r="F220" s="50"/>
      <c r="I220" s="50"/>
      <c r="J220" s="50"/>
    </row>
    <row r="221" spans="4:10" ht="12.75">
      <c r="D221" s="50"/>
      <c r="E221" s="50"/>
      <c r="F221" s="50"/>
      <c r="I221" s="50"/>
      <c r="J221" s="50"/>
    </row>
    <row r="222" spans="4:10" ht="12.75">
      <c r="D222" s="50"/>
      <c r="E222" s="50"/>
      <c r="F222" s="50"/>
      <c r="I222" s="50"/>
      <c r="J222" s="50"/>
    </row>
    <row r="223" spans="4:10" ht="12.75">
      <c r="D223" s="50"/>
      <c r="E223" s="50"/>
      <c r="F223" s="50"/>
      <c r="I223" s="50"/>
      <c r="J223" s="50"/>
    </row>
    <row r="224" spans="4:10" ht="12.75">
      <c r="D224" s="50"/>
      <c r="E224" s="50"/>
      <c r="F224" s="50"/>
      <c r="I224" s="50"/>
      <c r="J224" s="50"/>
    </row>
    <row r="225" spans="4:10" ht="12.75">
      <c r="D225" s="50"/>
      <c r="E225" s="50"/>
      <c r="F225" s="50"/>
      <c r="I225" s="50"/>
      <c r="J225" s="50"/>
    </row>
    <row r="226" spans="4:10" ht="12.75">
      <c r="D226" s="50"/>
      <c r="E226" s="50"/>
      <c r="F226" s="50"/>
      <c r="I226" s="50"/>
      <c r="J226" s="50"/>
    </row>
    <row r="227" spans="4:10" ht="12.75">
      <c r="D227" s="50"/>
      <c r="E227" s="50"/>
      <c r="F227" s="50"/>
      <c r="I227" s="50"/>
      <c r="J227" s="50"/>
    </row>
    <row r="228" spans="4:10" ht="12.75">
      <c r="D228" s="50"/>
      <c r="E228" s="50"/>
      <c r="F228" s="50"/>
      <c r="I228" s="50"/>
      <c r="J228" s="50"/>
    </row>
    <row r="229" spans="4:10" ht="12.75">
      <c r="D229" s="50"/>
      <c r="E229" s="50"/>
      <c r="F229" s="50"/>
      <c r="I229" s="50"/>
      <c r="J229" s="50"/>
    </row>
    <row r="230" spans="4:10" ht="12.75">
      <c r="D230" s="50"/>
      <c r="E230" s="50"/>
      <c r="F230" s="50"/>
      <c r="I230" s="50"/>
      <c r="J230" s="50"/>
    </row>
    <row r="231" spans="4:10" ht="12.75">
      <c r="D231" s="50"/>
      <c r="E231" s="50"/>
      <c r="F231" s="50"/>
      <c r="I231" s="50"/>
      <c r="J231" s="50"/>
    </row>
    <row r="232" spans="4:10" ht="12.75">
      <c r="D232" s="50"/>
      <c r="E232" s="50"/>
      <c r="F232" s="50"/>
      <c r="I232" s="50"/>
      <c r="J232" s="50"/>
    </row>
    <row r="233" spans="4:10" ht="12.75">
      <c r="D233" s="50"/>
      <c r="E233" s="50"/>
      <c r="F233" s="50"/>
      <c r="I233" s="50"/>
      <c r="J233" s="50"/>
    </row>
    <row r="234" spans="4:10" ht="12.75">
      <c r="D234" s="50"/>
      <c r="E234" s="50"/>
      <c r="F234" s="50"/>
      <c r="I234" s="50"/>
      <c r="J234" s="50"/>
    </row>
    <row r="235" spans="4:10" ht="12.75">
      <c r="D235" s="50"/>
      <c r="E235" s="50"/>
      <c r="F235" s="50"/>
      <c r="I235" s="50"/>
      <c r="J235" s="50"/>
    </row>
    <row r="236" spans="4:10" ht="12.75">
      <c r="D236" s="50"/>
      <c r="E236" s="50"/>
      <c r="F236" s="50"/>
      <c r="I236" s="50"/>
      <c r="J236" s="50"/>
    </row>
    <row r="237" spans="4:10" ht="12.75">
      <c r="D237" s="50"/>
      <c r="E237" s="50"/>
      <c r="F237" s="50"/>
      <c r="I237" s="50"/>
      <c r="J237" s="50"/>
    </row>
    <row r="238" spans="4:10" ht="12.75">
      <c r="D238" s="50"/>
      <c r="E238" s="50"/>
      <c r="F238" s="50"/>
      <c r="I238" s="50"/>
      <c r="J238" s="50"/>
    </row>
    <row r="239" spans="4:10" ht="12.75">
      <c r="D239" s="50"/>
      <c r="E239" s="50"/>
      <c r="F239" s="50"/>
      <c r="I239" s="50"/>
      <c r="J239" s="50"/>
    </row>
    <row r="240" spans="4:10" ht="12.75">
      <c r="D240" s="50"/>
      <c r="E240" s="50"/>
      <c r="F240" s="50"/>
      <c r="I240" s="50"/>
      <c r="J240" s="50"/>
    </row>
    <row r="241" spans="4:10" ht="12.75">
      <c r="D241" s="50"/>
      <c r="E241" s="50"/>
      <c r="F241" s="50"/>
      <c r="I241" s="50"/>
      <c r="J241" s="50"/>
    </row>
    <row r="242" spans="4:10" ht="12.75">
      <c r="D242" s="50"/>
      <c r="E242" s="50"/>
      <c r="F242" s="50"/>
      <c r="I242" s="50"/>
      <c r="J242" s="50"/>
    </row>
    <row r="243" spans="4:10" ht="12.75">
      <c r="D243" s="50"/>
      <c r="E243" s="50"/>
      <c r="F243" s="50"/>
      <c r="I243" s="50"/>
      <c r="J243" s="50"/>
    </row>
    <row r="244" spans="4:10" ht="12.75">
      <c r="D244" s="50"/>
      <c r="E244" s="50"/>
      <c r="F244" s="50"/>
      <c r="I244" s="50"/>
      <c r="J244" s="50"/>
    </row>
    <row r="245" spans="4:10" ht="12.75">
      <c r="D245" s="50"/>
      <c r="E245" s="50"/>
      <c r="F245" s="50"/>
      <c r="I245" s="50"/>
      <c r="J245" s="50"/>
    </row>
    <row r="246" spans="4:10" ht="12.75">
      <c r="D246" s="50"/>
      <c r="E246" s="50"/>
      <c r="F246" s="50"/>
      <c r="I246" s="50"/>
      <c r="J246" s="50"/>
    </row>
    <row r="247" spans="4:10" ht="12.75">
      <c r="D247" s="50"/>
      <c r="E247" s="50"/>
      <c r="F247" s="50"/>
      <c r="I247" s="50"/>
      <c r="J247" s="50"/>
    </row>
    <row r="248" spans="4:10" ht="12.75">
      <c r="D248" s="50"/>
      <c r="E248" s="50"/>
      <c r="F248" s="50"/>
      <c r="I248" s="50"/>
      <c r="J248" s="50"/>
    </row>
    <row r="249" spans="4:10" ht="12.75">
      <c r="D249" s="50"/>
      <c r="E249" s="50"/>
      <c r="F249" s="50"/>
      <c r="I249" s="50"/>
      <c r="J249" s="50"/>
    </row>
    <row r="250" spans="4:10" ht="12.75">
      <c r="D250" s="50"/>
      <c r="E250" s="50"/>
      <c r="F250" s="50"/>
      <c r="I250" s="50"/>
      <c r="J250" s="50"/>
    </row>
    <row r="251" spans="4:10" ht="12.75">
      <c r="D251" s="50"/>
      <c r="E251" s="50"/>
      <c r="F251" s="50"/>
      <c r="I251" s="50"/>
      <c r="J251" s="50"/>
    </row>
    <row r="252" spans="4:10" ht="12.75">
      <c r="D252" s="50"/>
      <c r="E252" s="50"/>
      <c r="F252" s="50"/>
      <c r="I252" s="50"/>
      <c r="J252" s="50"/>
    </row>
    <row r="253" spans="4:10" ht="12.75">
      <c r="D253" s="50"/>
      <c r="E253" s="50"/>
      <c r="F253" s="50"/>
      <c r="I253" s="50"/>
      <c r="J253" s="50"/>
    </row>
    <row r="254" spans="4:10" ht="12.75">
      <c r="D254" s="50"/>
      <c r="E254" s="50"/>
      <c r="F254" s="50"/>
      <c r="I254" s="50"/>
      <c r="J254" s="50"/>
    </row>
    <row r="255" spans="4:10" ht="12.75">
      <c r="D255" s="50"/>
      <c r="E255" s="50"/>
      <c r="F255" s="50"/>
      <c r="I255" s="50"/>
      <c r="J255" s="50"/>
    </row>
    <row r="256" spans="4:10" ht="12.75">
      <c r="D256" s="50"/>
      <c r="E256" s="50"/>
      <c r="F256" s="50"/>
      <c r="I256" s="50"/>
      <c r="J256" s="50"/>
    </row>
    <row r="257" spans="4:10" ht="12.75">
      <c r="D257" s="50"/>
      <c r="E257" s="50"/>
      <c r="F257" s="50"/>
      <c r="I257" s="50"/>
      <c r="J257" s="50"/>
    </row>
    <row r="258" spans="4:10" ht="12.75">
      <c r="D258" s="50"/>
      <c r="E258" s="50"/>
      <c r="F258" s="50"/>
      <c r="I258" s="50"/>
      <c r="J258" s="50"/>
    </row>
    <row r="259" spans="4:10" ht="12.75">
      <c r="D259" s="50"/>
      <c r="E259" s="50"/>
      <c r="F259" s="50"/>
      <c r="I259" s="50"/>
      <c r="J259" s="50"/>
    </row>
    <row r="260" spans="4:10" ht="12.75">
      <c r="D260" s="50"/>
      <c r="E260" s="50"/>
      <c r="F260" s="50"/>
      <c r="I260" s="50"/>
      <c r="J260" s="50"/>
    </row>
    <row r="261" spans="4:10" ht="12.75">
      <c r="D261" s="50"/>
      <c r="E261" s="50"/>
      <c r="F261" s="50"/>
      <c r="I261" s="50"/>
      <c r="J261" s="50"/>
    </row>
    <row r="262" spans="4:10" ht="12.75">
      <c r="D262" s="50"/>
      <c r="E262" s="50"/>
      <c r="F262" s="50"/>
      <c r="I262" s="50"/>
      <c r="J262" s="50"/>
    </row>
    <row r="263" spans="4:10" ht="12.75">
      <c r="D263" s="50"/>
      <c r="E263" s="50"/>
      <c r="F263" s="50"/>
      <c r="I263" s="50"/>
      <c r="J263" s="50"/>
    </row>
    <row r="264" spans="4:10" ht="12.75">
      <c r="D264" s="50"/>
      <c r="E264" s="50"/>
      <c r="F264" s="50"/>
      <c r="I264" s="50"/>
      <c r="J264" s="50"/>
    </row>
    <row r="265" spans="4:10" ht="12.75">
      <c r="D265" s="50"/>
      <c r="E265" s="50"/>
      <c r="F265" s="50"/>
      <c r="I265" s="50"/>
      <c r="J265" s="50"/>
    </row>
    <row r="266" spans="4:10" ht="12.75">
      <c r="D266" s="50"/>
      <c r="E266" s="50"/>
      <c r="F266" s="50"/>
      <c r="I266" s="50"/>
      <c r="J266" s="50"/>
    </row>
    <row r="267" spans="4:10" ht="12.75">
      <c r="D267" s="50"/>
      <c r="E267" s="50"/>
      <c r="F267" s="50"/>
      <c r="I267" s="50"/>
      <c r="J267" s="50"/>
    </row>
    <row r="268" spans="4:10" ht="12.75">
      <c r="D268" s="50"/>
      <c r="E268" s="50"/>
      <c r="F268" s="50"/>
      <c r="I268" s="50"/>
      <c r="J268" s="50"/>
    </row>
    <row r="269" spans="4:10" ht="12.75">
      <c r="D269" s="50"/>
      <c r="E269" s="50"/>
      <c r="F269" s="50"/>
      <c r="I269" s="50"/>
      <c r="J269" s="50"/>
    </row>
    <row r="270" spans="4:10" ht="12.75">
      <c r="D270" s="50"/>
      <c r="E270" s="50"/>
      <c r="F270" s="50"/>
      <c r="I270" s="50"/>
      <c r="J270" s="50"/>
    </row>
    <row r="271" spans="4:10" ht="12.75">
      <c r="D271" s="50"/>
      <c r="E271" s="50"/>
      <c r="F271" s="50"/>
      <c r="I271" s="50"/>
      <c r="J271" s="50"/>
    </row>
    <row r="272" spans="4:10" ht="12.75">
      <c r="D272" s="50"/>
      <c r="E272" s="50"/>
      <c r="F272" s="50"/>
      <c r="I272" s="50"/>
      <c r="J272" s="50"/>
    </row>
    <row r="273" spans="4:10" ht="12.75">
      <c r="D273" s="50"/>
      <c r="E273" s="50"/>
      <c r="F273" s="50"/>
      <c r="I273" s="50"/>
      <c r="J273" s="50"/>
    </row>
    <row r="274" spans="4:10" ht="12.75">
      <c r="D274" s="50"/>
      <c r="E274" s="50"/>
      <c r="F274" s="50"/>
      <c r="I274" s="50"/>
      <c r="J274" s="50"/>
    </row>
    <row r="275" spans="4:10" ht="12.75">
      <c r="D275" s="50"/>
      <c r="E275" s="50"/>
      <c r="F275" s="50"/>
      <c r="I275" s="50"/>
      <c r="J275" s="50"/>
    </row>
    <row r="276" spans="4:10" ht="12.75">
      <c r="D276" s="50"/>
      <c r="E276" s="50"/>
      <c r="F276" s="50"/>
      <c r="I276" s="50"/>
      <c r="J276" s="50"/>
    </row>
    <row r="277" spans="4:10" ht="12.75">
      <c r="D277" s="50"/>
      <c r="E277" s="50"/>
      <c r="F277" s="50"/>
      <c r="I277" s="50"/>
      <c r="J277" s="50"/>
    </row>
    <row r="278" spans="4:10" ht="12.75">
      <c r="D278" s="50"/>
      <c r="E278" s="50"/>
      <c r="F278" s="50"/>
      <c r="I278" s="50"/>
      <c r="J278" s="50"/>
    </row>
    <row r="279" spans="4:10" ht="12.75">
      <c r="D279" s="50"/>
      <c r="E279" s="50"/>
      <c r="F279" s="50"/>
      <c r="I279" s="50"/>
      <c r="J279" s="50"/>
    </row>
    <row r="280" spans="4:10" ht="12.75">
      <c r="D280" s="50"/>
      <c r="E280" s="50"/>
      <c r="F280" s="50"/>
      <c r="I280" s="50"/>
      <c r="J280" s="50"/>
    </row>
    <row r="281" spans="4:10" ht="12.75">
      <c r="D281" s="50"/>
      <c r="E281" s="50"/>
      <c r="F281" s="50"/>
      <c r="I281" s="50"/>
      <c r="J281" s="50"/>
    </row>
    <row r="282" spans="4:10" ht="12.75">
      <c r="D282" s="50"/>
      <c r="E282" s="50"/>
      <c r="F282" s="50"/>
      <c r="I282" s="50"/>
      <c r="J282" s="50"/>
    </row>
    <row r="283" spans="4:10" ht="12.75">
      <c r="D283" s="50"/>
      <c r="E283" s="50"/>
      <c r="F283" s="50"/>
      <c r="I283" s="50"/>
      <c r="J283" s="50"/>
    </row>
    <row r="284" spans="4:10" ht="12.75">
      <c r="D284" s="50"/>
      <c r="E284" s="50"/>
      <c r="F284" s="50"/>
      <c r="I284" s="50"/>
      <c r="J284" s="50"/>
    </row>
    <row r="285" spans="4:10" ht="12.75">
      <c r="D285" s="50"/>
      <c r="E285" s="50"/>
      <c r="F285" s="50"/>
      <c r="I285" s="50"/>
      <c r="J285" s="50"/>
    </row>
    <row r="286" spans="4:10" ht="12.75">
      <c r="D286" s="50"/>
      <c r="E286" s="50"/>
      <c r="F286" s="50"/>
      <c r="I286" s="50"/>
      <c r="J286" s="50"/>
    </row>
    <row r="287" spans="4:10" ht="12.75">
      <c r="D287" s="50"/>
      <c r="E287" s="50"/>
      <c r="F287" s="50"/>
      <c r="I287" s="50"/>
      <c r="J287" s="50"/>
    </row>
    <row r="288" spans="4:10" ht="12.75">
      <c r="D288" s="50"/>
      <c r="E288" s="50"/>
      <c r="F288" s="50"/>
      <c r="I288" s="50"/>
      <c r="J288" s="50"/>
    </row>
    <row r="289" spans="4:10" ht="12.75">
      <c r="D289" s="50"/>
      <c r="E289" s="50"/>
      <c r="F289" s="50"/>
      <c r="I289" s="50"/>
      <c r="J289" s="50"/>
    </row>
    <row r="290" spans="4:10" ht="12.75">
      <c r="D290" s="50"/>
      <c r="E290" s="50"/>
      <c r="F290" s="50"/>
      <c r="I290" s="50"/>
      <c r="J290" s="50"/>
    </row>
    <row r="291" spans="4:10" ht="12.75">
      <c r="D291" s="50"/>
      <c r="E291" s="50"/>
      <c r="F291" s="50"/>
      <c r="I291" s="50"/>
      <c r="J291" s="50"/>
    </row>
    <row r="292" spans="4:10" ht="12.75">
      <c r="D292" s="50"/>
      <c r="E292" s="50"/>
      <c r="F292" s="50"/>
      <c r="I292" s="50"/>
      <c r="J292" s="50"/>
    </row>
    <row r="293" spans="4:10" ht="12.75">
      <c r="D293" s="50"/>
      <c r="E293" s="50"/>
      <c r="F293" s="50"/>
      <c r="I293" s="50"/>
      <c r="J293" s="50"/>
    </row>
    <row r="294" spans="4:10" ht="12.75">
      <c r="D294" s="50"/>
      <c r="E294" s="50"/>
      <c r="F294" s="50"/>
      <c r="I294" s="50"/>
      <c r="J294" s="50"/>
    </row>
    <row r="295" spans="4:10" ht="12.75">
      <c r="D295" s="50"/>
      <c r="E295" s="50"/>
      <c r="F295" s="50"/>
      <c r="I295" s="50"/>
      <c r="J295" s="50"/>
    </row>
    <row r="296" spans="4:10" ht="12.75">
      <c r="D296" s="50"/>
      <c r="E296" s="50"/>
      <c r="F296" s="50"/>
      <c r="I296" s="50"/>
      <c r="J296" s="50"/>
    </row>
    <row r="297" spans="4:10" ht="12.75">
      <c r="D297" s="50"/>
      <c r="E297" s="50"/>
      <c r="F297" s="50"/>
      <c r="I297" s="50"/>
      <c r="J297" s="50"/>
    </row>
    <row r="298" spans="4:10" ht="12.75">
      <c r="D298" s="50"/>
      <c r="E298" s="50"/>
      <c r="F298" s="50"/>
      <c r="I298" s="50"/>
      <c r="J298" s="50"/>
    </row>
    <row r="299" spans="4:10" ht="12.75">
      <c r="D299" s="50"/>
      <c r="E299" s="50"/>
      <c r="F299" s="50"/>
      <c r="I299" s="50"/>
      <c r="J299" s="50"/>
    </row>
    <row r="300" spans="4:10" ht="12.75">
      <c r="D300" s="50"/>
      <c r="E300" s="50"/>
      <c r="F300" s="50"/>
      <c r="I300" s="50"/>
      <c r="J300" s="50"/>
    </row>
    <row r="301" spans="4:10" ht="12.75">
      <c r="D301" s="50"/>
      <c r="E301" s="50"/>
      <c r="F301" s="50"/>
      <c r="I301" s="50"/>
      <c r="J301" s="50"/>
    </row>
    <row r="302" spans="4:10" ht="12.75">
      <c r="D302" s="50"/>
      <c r="E302" s="50"/>
      <c r="F302" s="50"/>
      <c r="I302" s="50"/>
      <c r="J302" s="50"/>
    </row>
    <row r="303" spans="4:10" ht="12.75">
      <c r="D303" s="50"/>
      <c r="E303" s="50"/>
      <c r="F303" s="50"/>
      <c r="I303" s="50"/>
      <c r="J303" s="50"/>
    </row>
    <row r="304" spans="4:10" ht="12.75">
      <c r="D304" s="50"/>
      <c r="E304" s="50"/>
      <c r="F304" s="50"/>
      <c r="I304" s="50"/>
      <c r="J304" s="50"/>
    </row>
    <row r="305" spans="4:10" ht="12.75">
      <c r="D305" s="50"/>
      <c r="E305" s="50"/>
      <c r="F305" s="50"/>
      <c r="I305" s="50"/>
      <c r="J305" s="50"/>
    </row>
    <row r="306" spans="4:10" ht="12.75">
      <c r="D306" s="50"/>
      <c r="E306" s="50"/>
      <c r="F306" s="50"/>
      <c r="I306" s="50"/>
      <c r="J306" s="50"/>
    </row>
    <row r="307" spans="4:10" ht="12.75">
      <c r="D307" s="50"/>
      <c r="E307" s="50"/>
      <c r="F307" s="50"/>
      <c r="I307" s="50"/>
      <c r="J307" s="50"/>
    </row>
    <row r="308" spans="4:10" ht="12.75">
      <c r="D308" s="50"/>
      <c r="E308" s="50"/>
      <c r="F308" s="50"/>
      <c r="I308" s="50"/>
      <c r="J308" s="50"/>
    </row>
    <row r="309" spans="4:10" ht="12.75">
      <c r="D309" s="50"/>
      <c r="E309" s="50"/>
      <c r="F309" s="50"/>
      <c r="I309" s="50"/>
      <c r="J309" s="50"/>
    </row>
    <row r="310" spans="4:10" ht="12.75">
      <c r="D310" s="50"/>
      <c r="E310" s="50"/>
      <c r="F310" s="50"/>
      <c r="I310" s="50"/>
      <c r="J310" s="50"/>
    </row>
    <row r="311" spans="4:10" ht="12.75">
      <c r="D311" s="50"/>
      <c r="E311" s="50"/>
      <c r="F311" s="50"/>
      <c r="I311" s="50"/>
      <c r="J311" s="50"/>
    </row>
    <row r="312" spans="4:10" ht="12.75">
      <c r="D312" s="50"/>
      <c r="E312" s="50"/>
      <c r="F312" s="50"/>
      <c r="I312" s="50"/>
      <c r="J312" s="50"/>
    </row>
    <row r="313" spans="4:10" ht="12.75">
      <c r="D313" s="50"/>
      <c r="E313" s="50"/>
      <c r="F313" s="50"/>
      <c r="I313" s="50"/>
      <c r="J313" s="50"/>
    </row>
    <row r="314" spans="4:10" ht="12.75">
      <c r="D314" s="50"/>
      <c r="E314" s="50"/>
      <c r="F314" s="50"/>
      <c r="I314" s="50"/>
      <c r="J314" s="50"/>
    </row>
    <row r="315" spans="4:10" ht="12.75">
      <c r="D315" s="50"/>
      <c r="E315" s="50"/>
      <c r="F315" s="50"/>
      <c r="I315" s="50"/>
      <c r="J315" s="50"/>
    </row>
    <row r="316" spans="4:10" ht="12.75">
      <c r="D316" s="50"/>
      <c r="E316" s="50"/>
      <c r="F316" s="50"/>
      <c r="I316" s="50"/>
      <c r="J316" s="50"/>
    </row>
    <row r="317" spans="4:10" ht="12.75">
      <c r="D317" s="50"/>
      <c r="E317" s="50"/>
      <c r="F317" s="50"/>
      <c r="I317" s="50"/>
      <c r="J317" s="50"/>
    </row>
    <row r="318" spans="4:10" ht="12.75">
      <c r="D318" s="50"/>
      <c r="E318" s="50"/>
      <c r="F318" s="50"/>
      <c r="I318" s="50"/>
      <c r="J318" s="50"/>
    </row>
    <row r="319" spans="4:10" ht="12.75">
      <c r="D319" s="50"/>
      <c r="E319" s="50"/>
      <c r="F319" s="50"/>
      <c r="I319" s="50"/>
      <c r="J319" s="50"/>
    </row>
    <row r="320" spans="4:10" ht="12.75">
      <c r="D320" s="50"/>
      <c r="E320" s="50"/>
      <c r="F320" s="50"/>
      <c r="I320" s="50"/>
      <c r="J320" s="50"/>
    </row>
    <row r="321" spans="4:10" ht="12.75">
      <c r="D321" s="50"/>
      <c r="E321" s="50"/>
      <c r="F321" s="50"/>
      <c r="I321" s="50"/>
      <c r="J321" s="50"/>
    </row>
    <row r="322" spans="4:10" ht="12.75">
      <c r="D322" s="50"/>
      <c r="E322" s="50"/>
      <c r="F322" s="50"/>
      <c r="I322" s="50"/>
      <c r="J322" s="50"/>
    </row>
    <row r="323" spans="4:10" ht="12.75">
      <c r="D323" s="50"/>
      <c r="E323" s="50"/>
      <c r="F323" s="50"/>
      <c r="I323" s="50"/>
      <c r="J323" s="50"/>
    </row>
    <row r="324" spans="4:10" ht="12.75">
      <c r="D324" s="50"/>
      <c r="E324" s="50"/>
      <c r="F324" s="50"/>
      <c r="I324" s="50"/>
      <c r="J324" s="50"/>
    </row>
    <row r="325" spans="4:10" ht="12.75">
      <c r="D325" s="50"/>
      <c r="E325" s="50"/>
      <c r="F325" s="50"/>
      <c r="I325" s="50"/>
      <c r="J325" s="50"/>
    </row>
    <row r="326" spans="4:10" ht="12.75">
      <c r="D326" s="50"/>
      <c r="E326" s="50"/>
      <c r="F326" s="50"/>
      <c r="I326" s="50"/>
      <c r="J326" s="50"/>
    </row>
    <row r="327" spans="4:10" ht="12.75">
      <c r="D327" s="50"/>
      <c r="E327" s="50"/>
      <c r="F327" s="50"/>
      <c r="I327" s="50"/>
      <c r="J327" s="50"/>
    </row>
    <row r="328" spans="4:10" ht="12.75">
      <c r="D328" s="50"/>
      <c r="E328" s="50"/>
      <c r="F328" s="50"/>
      <c r="I328" s="50"/>
      <c r="J328" s="50"/>
    </row>
    <row r="329" spans="4:10" ht="12.75">
      <c r="D329" s="50"/>
      <c r="E329" s="50"/>
      <c r="F329" s="50"/>
      <c r="I329" s="50"/>
      <c r="J329" s="50"/>
    </row>
    <row r="330" spans="4:10" ht="12.75">
      <c r="D330" s="50"/>
      <c r="E330" s="50"/>
      <c r="F330" s="50"/>
      <c r="I330" s="50"/>
      <c r="J330" s="50"/>
    </row>
    <row r="331" spans="4:10" ht="12.75">
      <c r="D331" s="50"/>
      <c r="E331" s="50"/>
      <c r="F331" s="50"/>
      <c r="I331" s="50"/>
      <c r="J331" s="50"/>
    </row>
    <row r="332" spans="4:10" ht="12.75">
      <c r="D332" s="50"/>
      <c r="E332" s="50"/>
      <c r="F332" s="50"/>
      <c r="I332" s="50"/>
      <c r="J332" s="50"/>
    </row>
    <row r="333" spans="4:10" ht="12.75">
      <c r="D333" s="50"/>
      <c r="E333" s="50"/>
      <c r="F333" s="50"/>
      <c r="I333" s="50"/>
      <c r="J333" s="50"/>
    </row>
    <row r="334" spans="4:10" ht="12.75">
      <c r="D334" s="50"/>
      <c r="E334" s="50"/>
      <c r="F334" s="50"/>
      <c r="I334" s="50"/>
      <c r="J334" s="50"/>
    </row>
    <row r="335" spans="4:10" ht="12.75">
      <c r="D335" s="50"/>
      <c r="E335" s="50"/>
      <c r="F335" s="50"/>
      <c r="I335" s="50"/>
      <c r="J335" s="50"/>
    </row>
    <row r="336" spans="4:10" ht="12.75">
      <c r="D336" s="50"/>
      <c r="E336" s="50"/>
      <c r="F336" s="50"/>
      <c r="I336" s="50"/>
      <c r="J336" s="50"/>
    </row>
    <row r="337" spans="4:10" ht="12.75">
      <c r="D337" s="50"/>
      <c r="E337" s="50"/>
      <c r="F337" s="50"/>
      <c r="I337" s="50"/>
      <c r="J337" s="50"/>
    </row>
    <row r="338" spans="4:10" ht="12.75">
      <c r="D338" s="50"/>
      <c r="E338" s="50"/>
      <c r="F338" s="50"/>
      <c r="I338" s="50"/>
      <c r="J338" s="50"/>
    </row>
    <row r="339" spans="4:10" ht="12.75">
      <c r="D339" s="50"/>
      <c r="E339" s="50"/>
      <c r="F339" s="50"/>
      <c r="I339" s="50"/>
      <c r="J339" s="50"/>
    </row>
    <row r="340" spans="4:10" ht="12.75">
      <c r="D340" s="50"/>
      <c r="E340" s="50"/>
      <c r="F340" s="50"/>
      <c r="I340" s="50"/>
      <c r="J340" s="50"/>
    </row>
    <row r="341" spans="4:10" ht="12.75">
      <c r="D341" s="50"/>
      <c r="E341" s="50"/>
      <c r="F341" s="50"/>
      <c r="I341" s="50"/>
      <c r="J341" s="50"/>
    </row>
    <row r="342" spans="4:10" ht="12.75">
      <c r="D342" s="50"/>
      <c r="E342" s="50"/>
      <c r="F342" s="50"/>
      <c r="I342" s="50"/>
      <c r="J342" s="50"/>
    </row>
    <row r="343" spans="4:10" ht="12.75">
      <c r="D343" s="50"/>
      <c r="E343" s="50"/>
      <c r="F343" s="50"/>
      <c r="I343" s="50"/>
      <c r="J343" s="50"/>
    </row>
    <row r="344" spans="4:10" ht="12.75">
      <c r="D344" s="50"/>
      <c r="E344" s="50"/>
      <c r="F344" s="50"/>
      <c r="I344" s="50"/>
      <c r="J344" s="50"/>
    </row>
    <row r="345" spans="4:10" ht="12.75">
      <c r="D345" s="50"/>
      <c r="E345" s="50"/>
      <c r="F345" s="50"/>
      <c r="I345" s="50"/>
      <c r="J345" s="50"/>
    </row>
    <row r="346" spans="4:10" ht="12.75">
      <c r="D346" s="50"/>
      <c r="E346" s="50"/>
      <c r="F346" s="50"/>
      <c r="I346" s="50"/>
      <c r="J346" s="50"/>
    </row>
    <row r="347" spans="4:10" ht="12.75">
      <c r="D347" s="50"/>
      <c r="E347" s="50"/>
      <c r="F347" s="50"/>
      <c r="I347" s="50"/>
      <c r="J347" s="50"/>
    </row>
    <row r="348" spans="4:10" ht="12.75">
      <c r="D348" s="50"/>
      <c r="E348" s="50"/>
      <c r="F348" s="50"/>
      <c r="I348" s="50"/>
      <c r="J348" s="50"/>
    </row>
    <row r="349" spans="4:10" ht="12.75">
      <c r="D349" s="50"/>
      <c r="E349" s="50"/>
      <c r="F349" s="50"/>
      <c r="I349" s="50"/>
      <c r="J349" s="50"/>
    </row>
    <row r="350" spans="4:10" ht="12.75">
      <c r="D350" s="50"/>
      <c r="E350" s="50"/>
      <c r="F350" s="50"/>
      <c r="I350" s="50"/>
      <c r="J350" s="50"/>
    </row>
    <row r="351" spans="4:10" ht="12.75">
      <c r="D351" s="50"/>
      <c r="E351" s="50"/>
      <c r="F351" s="50"/>
      <c r="I351" s="50"/>
      <c r="J351" s="50"/>
    </row>
    <row r="352" spans="4:10" ht="12.75">
      <c r="D352" s="50"/>
      <c r="E352" s="50"/>
      <c r="F352" s="50"/>
      <c r="I352" s="50"/>
      <c r="J352" s="50"/>
    </row>
    <row r="353" spans="4:10" ht="12.75">
      <c r="D353" s="50"/>
      <c r="E353" s="50"/>
      <c r="F353" s="50"/>
      <c r="I353" s="50"/>
      <c r="J353" s="50"/>
    </row>
    <row r="354" spans="4:10" ht="12.75">
      <c r="D354" s="50"/>
      <c r="E354" s="50"/>
      <c r="F354" s="50"/>
      <c r="I354" s="50"/>
      <c r="J354" s="50"/>
    </row>
    <row r="355" spans="4:10" ht="12.75">
      <c r="D355" s="50"/>
      <c r="E355" s="50"/>
      <c r="F355" s="50"/>
      <c r="I355" s="50"/>
      <c r="J355" s="50"/>
    </row>
    <row r="356" spans="4:10" ht="12.75">
      <c r="D356" s="50"/>
      <c r="E356" s="50"/>
      <c r="F356" s="50"/>
      <c r="I356" s="50"/>
      <c r="J356" s="50"/>
    </row>
    <row r="357" spans="4:10" ht="12.75">
      <c r="D357" s="50"/>
      <c r="E357" s="50"/>
      <c r="F357" s="50"/>
      <c r="I357" s="50"/>
      <c r="J357" s="50"/>
    </row>
    <row r="358" spans="4:10" ht="12.75">
      <c r="D358" s="50"/>
      <c r="E358" s="50"/>
      <c r="F358" s="50"/>
      <c r="I358" s="50"/>
      <c r="J358" s="50"/>
    </row>
    <row r="359" spans="4:10" ht="12.75">
      <c r="D359" s="50"/>
      <c r="E359" s="50"/>
      <c r="F359" s="50"/>
      <c r="I359" s="50"/>
      <c r="J359" s="50"/>
    </row>
    <row r="360" spans="4:10" ht="12.75">
      <c r="D360" s="50"/>
      <c r="E360" s="50"/>
      <c r="F360" s="50"/>
      <c r="I360" s="50"/>
      <c r="J360" s="50"/>
    </row>
    <row r="361" spans="4:10" ht="12.75">
      <c r="D361" s="50"/>
      <c r="E361" s="50"/>
      <c r="F361" s="50"/>
      <c r="I361" s="50"/>
      <c r="J361" s="50"/>
    </row>
    <row r="362" spans="4:10" ht="12.75">
      <c r="D362" s="50"/>
      <c r="E362" s="50"/>
      <c r="F362" s="50"/>
      <c r="I362" s="50"/>
      <c r="J362" s="50"/>
    </row>
    <row r="363" spans="4:10" ht="12.75">
      <c r="D363" s="50"/>
      <c r="E363" s="50"/>
      <c r="F363" s="50"/>
      <c r="I363" s="50"/>
      <c r="J363" s="50"/>
    </row>
    <row r="364" spans="4:10" ht="12.75">
      <c r="D364" s="50"/>
      <c r="E364" s="50"/>
      <c r="F364" s="50"/>
      <c r="I364" s="50"/>
      <c r="J364" s="50"/>
    </row>
    <row r="365" spans="4:10" ht="12.75">
      <c r="D365" s="50"/>
      <c r="E365" s="50"/>
      <c r="F365" s="50"/>
      <c r="I365" s="50"/>
      <c r="J365" s="50"/>
    </row>
    <row r="366" spans="4:10" ht="12.75">
      <c r="D366" s="50"/>
      <c r="E366" s="50"/>
      <c r="F366" s="50"/>
      <c r="I366" s="50"/>
      <c r="J366" s="50"/>
    </row>
    <row r="367" spans="4:10" ht="12.75">
      <c r="D367" s="50"/>
      <c r="E367" s="50"/>
      <c r="F367" s="50"/>
      <c r="I367" s="50"/>
      <c r="J367" s="50"/>
    </row>
    <row r="368" spans="4:10" ht="12.75">
      <c r="D368" s="50"/>
      <c r="E368" s="50"/>
      <c r="F368" s="50"/>
      <c r="I368" s="50"/>
      <c r="J368" s="50"/>
    </row>
    <row r="369" spans="4:10" ht="12.75">
      <c r="D369" s="50"/>
      <c r="E369" s="50"/>
      <c r="F369" s="50"/>
      <c r="I369" s="50"/>
      <c r="J369" s="50"/>
    </row>
    <row r="370" spans="4:10" ht="12.75">
      <c r="D370" s="50"/>
      <c r="E370" s="50"/>
      <c r="F370" s="50"/>
      <c r="I370" s="50"/>
      <c r="J370" s="50"/>
    </row>
    <row r="371" spans="4:10" ht="12.75">
      <c r="D371" s="50"/>
      <c r="E371" s="50"/>
      <c r="F371" s="50"/>
      <c r="I371" s="50"/>
      <c r="J371" s="50"/>
    </row>
    <row r="372" spans="4:10" ht="12.75">
      <c r="D372" s="50"/>
      <c r="E372" s="50"/>
      <c r="F372" s="50"/>
      <c r="I372" s="50"/>
      <c r="J372" s="50"/>
    </row>
    <row r="373" spans="4:10" ht="12.75">
      <c r="D373" s="50"/>
      <c r="E373" s="50"/>
      <c r="F373" s="50"/>
      <c r="I373" s="50"/>
      <c r="J373" s="50"/>
    </row>
    <row r="374" spans="4:10" ht="12.75">
      <c r="D374" s="50"/>
      <c r="E374" s="50"/>
      <c r="F374" s="50"/>
      <c r="I374" s="50"/>
      <c r="J374" s="50"/>
    </row>
    <row r="375" spans="4:10" ht="12.75">
      <c r="D375" s="50"/>
      <c r="E375" s="50"/>
      <c r="F375" s="50"/>
      <c r="I375" s="50"/>
      <c r="J375" s="50"/>
    </row>
    <row r="376" spans="4:10" ht="12.75">
      <c r="D376" s="50"/>
      <c r="E376" s="50"/>
      <c r="F376" s="50"/>
      <c r="I376" s="50"/>
      <c r="J376" s="50"/>
    </row>
    <row r="377" spans="4:10" ht="12.75">
      <c r="D377" s="50"/>
      <c r="E377" s="50"/>
      <c r="F377" s="50"/>
      <c r="I377" s="50"/>
      <c r="J377" s="50"/>
    </row>
  </sheetData>
  <sheetProtection password="F954" sheet="1" objects="1" scenarios="1"/>
  <mergeCells count="11">
    <mergeCell ref="F4:F5"/>
    <mergeCell ref="G4:G5"/>
    <mergeCell ref="H4:H5"/>
    <mergeCell ref="B4:B5"/>
    <mergeCell ref="C4:C5"/>
    <mergeCell ref="D4:D5"/>
    <mergeCell ref="E4:E5"/>
    <mergeCell ref="I4:I5"/>
    <mergeCell ref="I29:J29"/>
    <mergeCell ref="J4:J5"/>
    <mergeCell ref="K4:K5"/>
  </mergeCells>
  <printOptions horizontalCentered="1"/>
  <pageMargins left="0.05" right="0.05" top="0.590551181102362" bottom="0.590551181102362" header="0.31496062992126" footer="0.31496062992126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7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6.8515625" style="3" customWidth="1"/>
    <col min="3" max="3" width="7.421875" style="3" customWidth="1"/>
    <col min="4" max="4" width="12.7109375" style="3" customWidth="1"/>
    <col min="5" max="10" width="12.140625" style="3" customWidth="1"/>
    <col min="11" max="11" width="13.28125" style="3" customWidth="1"/>
    <col min="12" max="16384" width="9.140625" style="3" customWidth="1"/>
  </cols>
  <sheetData>
    <row r="1" spans="1:11" ht="15.75">
      <c r="A1" s="155" t="s">
        <v>714</v>
      </c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32"/>
      <c r="B3" s="152" t="s">
        <v>0</v>
      </c>
      <c r="C3" s="132" t="s">
        <v>1</v>
      </c>
      <c r="D3" s="128" t="s">
        <v>706</v>
      </c>
      <c r="E3" s="128" t="s">
        <v>709</v>
      </c>
      <c r="F3" s="128" t="s">
        <v>2</v>
      </c>
      <c r="G3" s="126" t="s">
        <v>707</v>
      </c>
      <c r="H3" s="128" t="s">
        <v>708</v>
      </c>
      <c r="I3" s="150" t="s">
        <v>3</v>
      </c>
      <c r="J3" s="138" t="s">
        <v>4</v>
      </c>
      <c r="K3" s="124" t="s">
        <v>713</v>
      </c>
    </row>
    <row r="4" spans="1:11" ht="30" customHeight="1">
      <c r="A4" s="33"/>
      <c r="B4" s="153"/>
      <c r="C4" s="133"/>
      <c r="D4" s="154"/>
      <c r="E4" s="129"/>
      <c r="F4" s="129"/>
      <c r="G4" s="127"/>
      <c r="H4" s="129"/>
      <c r="I4" s="151"/>
      <c r="J4" s="139"/>
      <c r="K4" s="125"/>
    </row>
    <row r="5" spans="1:11" ht="16.5">
      <c r="A5" s="32"/>
      <c r="B5" s="25"/>
      <c r="C5" s="6"/>
      <c r="D5" s="6"/>
      <c r="E5" s="6"/>
      <c r="F5" s="6"/>
      <c r="G5" s="7"/>
      <c r="H5" s="6"/>
      <c r="I5" s="8"/>
      <c r="J5" s="34"/>
      <c r="K5" s="25"/>
    </row>
    <row r="6" spans="1:11" ht="16.5">
      <c r="A6" s="33"/>
      <c r="B6" s="35" t="s">
        <v>25</v>
      </c>
      <c r="C6" s="36"/>
      <c r="D6" s="12"/>
      <c r="E6" s="12"/>
      <c r="F6" s="12"/>
      <c r="G6" s="13"/>
      <c r="H6" s="12"/>
      <c r="I6" s="14"/>
      <c r="J6" s="37"/>
      <c r="K6" s="26"/>
    </row>
    <row r="7" spans="1:11" ht="12.75">
      <c r="A7" s="38" t="s">
        <v>26</v>
      </c>
      <c r="B7" s="39" t="s">
        <v>27</v>
      </c>
      <c r="C7" s="18" t="s">
        <v>28</v>
      </c>
      <c r="D7" s="47">
        <f>'[1]NMA'!$B$50</f>
        <v>508934000</v>
      </c>
      <c r="E7" s="47">
        <f>'[1]NMA'!$E$50</f>
        <v>502334000</v>
      </c>
      <c r="F7" s="47">
        <f>'[1]NMA'!$Q$50</f>
        <v>997363253</v>
      </c>
      <c r="G7" s="23">
        <f>IF($D7=0,0,$F7/$D7)</f>
        <v>1.9597104005627448</v>
      </c>
      <c r="H7" s="19">
        <f>IF($E7=0,0,$F7/$E7)</f>
        <v>1.985458386252971</v>
      </c>
      <c r="I7" s="57">
        <f>IF($F7&gt;$E7,$E7-$F7,0)</f>
        <v>-495029253</v>
      </c>
      <c r="J7" s="58">
        <f>IF($F7&lt;=$E7,$E7-$F7,0)</f>
        <v>0</v>
      </c>
      <c r="K7" s="27">
        <f>IF($E7=0,0,($E7-$F7)/$E7)</f>
        <v>-0.9854583862529711</v>
      </c>
    </row>
    <row r="8" spans="1:11" ht="16.5">
      <c r="A8" s="40"/>
      <c r="B8" s="41" t="s">
        <v>602</v>
      </c>
      <c r="C8" s="42"/>
      <c r="D8" s="51">
        <f>D7</f>
        <v>508934000</v>
      </c>
      <c r="E8" s="51">
        <f>E7</f>
        <v>502334000</v>
      </c>
      <c r="F8" s="51">
        <f>F7</f>
        <v>997363253</v>
      </c>
      <c r="G8" s="24">
        <f>IF($D8=0,0,$F8/$D8)</f>
        <v>1.9597104005627448</v>
      </c>
      <c r="H8" s="22">
        <f>IF($E8=0,0,$F8/$E8)</f>
        <v>1.985458386252971</v>
      </c>
      <c r="I8" s="62">
        <f>SUM(I7)</f>
        <v>-495029253</v>
      </c>
      <c r="J8" s="63">
        <f>SUM(J7)</f>
        <v>0</v>
      </c>
      <c r="K8" s="28">
        <f>IF($E8=0,0,($E8-$F8)/$E8)</f>
        <v>-0.9854583862529711</v>
      </c>
    </row>
    <row r="9" spans="1:11" ht="12.75">
      <c r="A9" s="38" t="s">
        <v>29</v>
      </c>
      <c r="B9" s="39" t="s">
        <v>30</v>
      </c>
      <c r="C9" s="18" t="s">
        <v>31</v>
      </c>
      <c r="D9" s="47">
        <f>'[1]EC101'!$B$50</f>
        <v>16669000</v>
      </c>
      <c r="E9" s="47">
        <f>'[1]EC101'!$E$50</f>
        <v>16669000</v>
      </c>
      <c r="F9" s="47">
        <f>'[1]EC101'!$Q$50</f>
        <v>19957967</v>
      </c>
      <c r="G9" s="23">
        <f aca="true" t="shared" si="0" ref="G9:G40">IF($D9=0,0,$F9/$D9)</f>
        <v>1.1973103965444838</v>
      </c>
      <c r="H9" s="19">
        <f aca="true" t="shared" si="1" ref="H9:H40">IF($E9=0,0,$F9/$E9)</f>
        <v>1.1973103965444838</v>
      </c>
      <c r="I9" s="57">
        <f aca="true" t="shared" si="2" ref="I9:I18">IF($F9&gt;$E9,$E9-$F9,0)</f>
        <v>-3288967</v>
      </c>
      <c r="J9" s="58">
        <f aca="true" t="shared" si="3" ref="J9:J18">IF($F9&lt;=$E9,$E9-$F9,0)</f>
        <v>0</v>
      </c>
      <c r="K9" s="27">
        <f aca="true" t="shared" si="4" ref="K9:K40">IF($E9=0,0,($E9-$F9)/$E9)</f>
        <v>-0.19731039654448376</v>
      </c>
    </row>
    <row r="10" spans="1:11" ht="12.75">
      <c r="A10" s="38" t="s">
        <v>29</v>
      </c>
      <c r="B10" s="39" t="s">
        <v>32</v>
      </c>
      <c r="C10" s="18" t="s">
        <v>33</v>
      </c>
      <c r="D10" s="47">
        <f>'[1]EC102'!$B$50</f>
        <v>12351000</v>
      </c>
      <c r="E10" s="47">
        <f>'[1]EC102'!$E$50</f>
        <v>12601000</v>
      </c>
      <c r="F10" s="47">
        <f>'[1]EC102'!$Q$50</f>
        <v>10045539</v>
      </c>
      <c r="G10" s="23">
        <f t="shared" si="0"/>
        <v>0.8133381102744717</v>
      </c>
      <c r="H10" s="19">
        <f t="shared" si="1"/>
        <v>0.7972017300214269</v>
      </c>
      <c r="I10" s="57">
        <f t="shared" si="2"/>
        <v>0</v>
      </c>
      <c r="J10" s="58">
        <f t="shared" si="3"/>
        <v>2555461</v>
      </c>
      <c r="K10" s="27">
        <f t="shared" si="4"/>
        <v>0.20279826997857314</v>
      </c>
    </row>
    <row r="11" spans="1:11" ht="12.75">
      <c r="A11" s="38" t="s">
        <v>29</v>
      </c>
      <c r="B11" s="39" t="s">
        <v>34</v>
      </c>
      <c r="C11" s="18" t="s">
        <v>35</v>
      </c>
      <c r="D11" s="47">
        <f>'[1]EC103'!$B$50</f>
        <v>16196000</v>
      </c>
      <c r="E11" s="47">
        <f>'[1]EC103'!$E$50</f>
        <v>16518000</v>
      </c>
      <c r="F11" s="47">
        <f>'[1]EC103'!$Q$50</f>
        <v>6260861</v>
      </c>
      <c r="G11" s="23">
        <f t="shared" si="0"/>
        <v>0.38656835020992836</v>
      </c>
      <c r="H11" s="19">
        <f t="shared" si="1"/>
        <v>0.3790326310691367</v>
      </c>
      <c r="I11" s="57">
        <f t="shared" si="2"/>
        <v>0</v>
      </c>
      <c r="J11" s="58">
        <f t="shared" si="3"/>
        <v>10257139</v>
      </c>
      <c r="K11" s="27">
        <f t="shared" si="4"/>
        <v>0.6209673689308634</v>
      </c>
    </row>
    <row r="12" spans="1:11" ht="12.75">
      <c r="A12" s="38" t="s">
        <v>29</v>
      </c>
      <c r="B12" s="39" t="s">
        <v>36</v>
      </c>
      <c r="C12" s="18" t="s">
        <v>37</v>
      </c>
      <c r="D12" s="47">
        <f>'[1]EC104'!$B$50</f>
        <v>45918000</v>
      </c>
      <c r="E12" s="47">
        <f>'[1]EC104'!$E$50</f>
        <v>54383000</v>
      </c>
      <c r="F12" s="47">
        <f>'[1]EC104'!$Q$50</f>
        <v>64373744</v>
      </c>
      <c r="G12" s="23">
        <f t="shared" si="0"/>
        <v>1.4019283069820114</v>
      </c>
      <c r="H12" s="19">
        <f t="shared" si="1"/>
        <v>1.1837107919754335</v>
      </c>
      <c r="I12" s="57">
        <f t="shared" si="2"/>
        <v>-9990744</v>
      </c>
      <c r="J12" s="58">
        <f t="shared" si="3"/>
        <v>0</v>
      </c>
      <c r="K12" s="27">
        <f t="shared" si="4"/>
        <v>-0.1837107919754335</v>
      </c>
    </row>
    <row r="13" spans="1:11" ht="12.75">
      <c r="A13" s="38" t="s">
        <v>29</v>
      </c>
      <c r="B13" s="39" t="s">
        <v>38</v>
      </c>
      <c r="C13" s="18" t="s">
        <v>39</v>
      </c>
      <c r="D13" s="47">
        <f>'[1]EC105'!$B$50</f>
        <v>24411000</v>
      </c>
      <c r="E13" s="47">
        <f>'[1]EC105'!$E$50</f>
        <v>24411000</v>
      </c>
      <c r="F13" s="47">
        <f>'[1]EC105'!$Q$50</f>
        <v>34634502</v>
      </c>
      <c r="G13" s="23">
        <f t="shared" si="0"/>
        <v>1.4188071770922945</v>
      </c>
      <c r="H13" s="19">
        <f t="shared" si="1"/>
        <v>1.4188071770922945</v>
      </c>
      <c r="I13" s="57">
        <f t="shared" si="2"/>
        <v>-10223502</v>
      </c>
      <c r="J13" s="58">
        <f t="shared" si="3"/>
        <v>0</v>
      </c>
      <c r="K13" s="27">
        <f t="shared" si="4"/>
        <v>-0.4188071770922945</v>
      </c>
    </row>
    <row r="14" spans="1:11" ht="12.75">
      <c r="A14" s="38" t="s">
        <v>29</v>
      </c>
      <c r="B14" s="39" t="s">
        <v>40</v>
      </c>
      <c r="C14" s="18" t="s">
        <v>41</v>
      </c>
      <c r="D14" s="47">
        <f>'[1]EC106'!$B$50</f>
        <v>28432000</v>
      </c>
      <c r="E14" s="47">
        <f>'[1]EC106'!$E$50</f>
        <v>30932000</v>
      </c>
      <c r="F14" s="47">
        <f>'[1]EC106'!$Q$50</f>
        <v>15373044</v>
      </c>
      <c r="G14" s="23">
        <f t="shared" si="0"/>
        <v>0.5406951322453574</v>
      </c>
      <c r="H14" s="19">
        <f t="shared" si="1"/>
        <v>0.4969948273632484</v>
      </c>
      <c r="I14" s="57">
        <f t="shared" si="2"/>
        <v>0</v>
      </c>
      <c r="J14" s="58">
        <f t="shared" si="3"/>
        <v>15558956</v>
      </c>
      <c r="K14" s="27">
        <f t="shared" si="4"/>
        <v>0.5030051726367516</v>
      </c>
    </row>
    <row r="15" spans="1:11" ht="12.75">
      <c r="A15" s="38" t="s">
        <v>29</v>
      </c>
      <c r="B15" s="39" t="s">
        <v>42</v>
      </c>
      <c r="C15" s="18" t="s">
        <v>43</v>
      </c>
      <c r="D15" s="47">
        <f>'[1]EC107'!$B$50</f>
        <v>7776000</v>
      </c>
      <c r="E15" s="47">
        <f>'[1]EC107'!$E$50</f>
        <v>8357000</v>
      </c>
      <c r="F15" s="47">
        <f>'[1]EC107'!$Q$50</f>
        <v>8062119</v>
      </c>
      <c r="G15" s="23">
        <f t="shared" si="0"/>
        <v>1.036795138888889</v>
      </c>
      <c r="H15" s="19">
        <f t="shared" si="1"/>
        <v>0.9647144908459974</v>
      </c>
      <c r="I15" s="57">
        <f t="shared" si="2"/>
        <v>0</v>
      </c>
      <c r="J15" s="58">
        <f t="shared" si="3"/>
        <v>294881</v>
      </c>
      <c r="K15" s="27">
        <f t="shared" si="4"/>
        <v>0.03528550915400263</v>
      </c>
    </row>
    <row r="16" spans="1:11" ht="12.75">
      <c r="A16" s="38" t="s">
        <v>29</v>
      </c>
      <c r="B16" s="39" t="s">
        <v>44</v>
      </c>
      <c r="C16" s="18" t="s">
        <v>45</v>
      </c>
      <c r="D16" s="47">
        <f>'[1]EC108'!$B$50</f>
        <v>41593000</v>
      </c>
      <c r="E16" s="47">
        <f>'[1]EC108'!$E$50</f>
        <v>44868000</v>
      </c>
      <c r="F16" s="47">
        <f>'[1]EC108'!$Q$50</f>
        <v>35269327</v>
      </c>
      <c r="G16" s="23">
        <f t="shared" si="0"/>
        <v>0.8479630466665063</v>
      </c>
      <c r="H16" s="19">
        <f t="shared" si="1"/>
        <v>0.7860686235178747</v>
      </c>
      <c r="I16" s="57">
        <f t="shared" si="2"/>
        <v>0</v>
      </c>
      <c r="J16" s="58">
        <f t="shared" si="3"/>
        <v>9598673</v>
      </c>
      <c r="K16" s="27">
        <f t="shared" si="4"/>
        <v>0.21393137648212535</v>
      </c>
    </row>
    <row r="17" spans="1:11" ht="12.75">
      <c r="A17" s="38" t="s">
        <v>29</v>
      </c>
      <c r="B17" s="39" t="s">
        <v>46</v>
      </c>
      <c r="C17" s="18" t="s">
        <v>47</v>
      </c>
      <c r="D17" s="47">
        <f>'[1]EC109'!$B$50</f>
        <v>101815000</v>
      </c>
      <c r="E17" s="47">
        <f>'[1]EC109'!$E$50</f>
        <v>16483000</v>
      </c>
      <c r="F17" s="47">
        <f>'[1]EC109'!$Q$50</f>
        <v>16133460</v>
      </c>
      <c r="G17" s="23">
        <f t="shared" si="0"/>
        <v>0.15845857683052594</v>
      </c>
      <c r="H17" s="19">
        <f t="shared" si="1"/>
        <v>0.9787939088758114</v>
      </c>
      <c r="I17" s="57">
        <f t="shared" si="2"/>
        <v>0</v>
      </c>
      <c r="J17" s="58">
        <f t="shared" si="3"/>
        <v>349540</v>
      </c>
      <c r="K17" s="27">
        <f t="shared" si="4"/>
        <v>0.02120609112418856</v>
      </c>
    </row>
    <row r="18" spans="1:11" ht="12.75">
      <c r="A18" s="38" t="s">
        <v>48</v>
      </c>
      <c r="B18" s="39" t="s">
        <v>49</v>
      </c>
      <c r="C18" s="18" t="s">
        <v>50</v>
      </c>
      <c r="D18" s="47">
        <f>'[1]DC10'!$B$50</f>
        <v>12737000</v>
      </c>
      <c r="E18" s="47">
        <f>'[1]DC10'!$E$50</f>
        <v>101240000</v>
      </c>
      <c r="F18" s="47">
        <f>'[1]DC10'!$Q$50</f>
        <v>8703886</v>
      </c>
      <c r="G18" s="23">
        <f t="shared" si="0"/>
        <v>0.6833544790767057</v>
      </c>
      <c r="H18" s="19">
        <f t="shared" si="1"/>
        <v>0.08597279731331489</v>
      </c>
      <c r="I18" s="57">
        <f t="shared" si="2"/>
        <v>0</v>
      </c>
      <c r="J18" s="58">
        <f t="shared" si="3"/>
        <v>92536114</v>
      </c>
      <c r="K18" s="27">
        <f t="shared" si="4"/>
        <v>0.9140272026866851</v>
      </c>
    </row>
    <row r="19" spans="1:11" ht="16.5">
      <c r="A19" s="40"/>
      <c r="B19" s="41" t="s">
        <v>604</v>
      </c>
      <c r="C19" s="42"/>
      <c r="D19" s="51">
        <f>SUM(D9:D18)</f>
        <v>307898000</v>
      </c>
      <c r="E19" s="51">
        <f>SUM(E9:E18)</f>
        <v>326462000</v>
      </c>
      <c r="F19" s="51">
        <f>SUM(F9:F18)</f>
        <v>218814449</v>
      </c>
      <c r="G19" s="24">
        <f t="shared" si="0"/>
        <v>0.7106718751014947</v>
      </c>
      <c r="H19" s="22">
        <f t="shared" si="1"/>
        <v>0.6702600884635884</v>
      </c>
      <c r="I19" s="62">
        <f>SUM(I9:I18)</f>
        <v>-23503213</v>
      </c>
      <c r="J19" s="63">
        <f>SUM(J9:J18)</f>
        <v>131150764</v>
      </c>
      <c r="K19" s="28">
        <f t="shared" si="4"/>
        <v>0.3297399115364116</v>
      </c>
    </row>
    <row r="20" spans="1:11" ht="12.75">
      <c r="A20" s="38" t="s">
        <v>29</v>
      </c>
      <c r="B20" s="39" t="s">
        <v>51</v>
      </c>
      <c r="C20" s="18" t="s">
        <v>52</v>
      </c>
      <c r="D20" s="47">
        <f>'[1]EC121'!$B$50</f>
        <v>103058000</v>
      </c>
      <c r="E20" s="47">
        <f>'[1]EC121'!$E$50</f>
        <v>68260000</v>
      </c>
      <c r="F20" s="47">
        <f>'[1]EC121'!$Q$50</f>
        <v>9600854</v>
      </c>
      <c r="G20" s="23">
        <f t="shared" si="0"/>
        <v>0.09315971588814066</v>
      </c>
      <c r="H20" s="19">
        <f t="shared" si="1"/>
        <v>0.14065124523879285</v>
      </c>
      <c r="I20" s="57">
        <f aca="true" t="shared" si="5" ref="I20:I28">IF($F20&gt;$E20,$E20-$F20,0)</f>
        <v>0</v>
      </c>
      <c r="J20" s="58">
        <f aca="true" t="shared" si="6" ref="J20:J28">IF($F20&lt;=$E20,$E20-$F20,0)</f>
        <v>58659146</v>
      </c>
      <c r="K20" s="27">
        <f t="shared" si="4"/>
        <v>0.8593487547612072</v>
      </c>
    </row>
    <row r="21" spans="1:11" ht="12.75">
      <c r="A21" s="38" t="s">
        <v>29</v>
      </c>
      <c r="B21" s="39" t="s">
        <v>53</v>
      </c>
      <c r="C21" s="18" t="s">
        <v>54</v>
      </c>
      <c r="D21" s="47">
        <f>'[1]EC122'!$B$50</f>
        <v>70873000</v>
      </c>
      <c r="E21" s="47">
        <f>'[1]EC122'!$E$50</f>
        <v>68984000</v>
      </c>
      <c r="F21" s="47">
        <f>'[1]EC122'!$Q$50</f>
        <v>32307806</v>
      </c>
      <c r="G21" s="23">
        <f t="shared" si="0"/>
        <v>0.45585492359572755</v>
      </c>
      <c r="H21" s="19">
        <f t="shared" si="1"/>
        <v>0.468337672503769</v>
      </c>
      <c r="I21" s="57">
        <f t="shared" si="5"/>
        <v>0</v>
      </c>
      <c r="J21" s="58">
        <f t="shared" si="6"/>
        <v>36676194</v>
      </c>
      <c r="K21" s="27">
        <f t="shared" si="4"/>
        <v>0.531662327496231</v>
      </c>
    </row>
    <row r="22" spans="1:11" ht="12.75">
      <c r="A22" s="38" t="s">
        <v>29</v>
      </c>
      <c r="B22" s="39" t="s">
        <v>55</v>
      </c>
      <c r="C22" s="18" t="s">
        <v>56</v>
      </c>
      <c r="D22" s="47">
        <f>'[1]EC123'!$B$50</f>
        <v>10353000</v>
      </c>
      <c r="E22" s="47">
        <f>'[1]EC123'!$E$50</f>
        <v>10353000</v>
      </c>
      <c r="F22" s="47">
        <f>'[1]EC123'!$Q$50</f>
        <v>6628381</v>
      </c>
      <c r="G22" s="23">
        <f t="shared" si="0"/>
        <v>0.6402377088766541</v>
      </c>
      <c r="H22" s="19">
        <f t="shared" si="1"/>
        <v>0.6402377088766541</v>
      </c>
      <c r="I22" s="57">
        <f t="shared" si="5"/>
        <v>0</v>
      </c>
      <c r="J22" s="58">
        <f t="shared" si="6"/>
        <v>3724619</v>
      </c>
      <c r="K22" s="27">
        <f t="shared" si="4"/>
        <v>0.3597622911233459</v>
      </c>
    </row>
    <row r="23" spans="1:11" ht="12.75">
      <c r="A23" s="38" t="s">
        <v>29</v>
      </c>
      <c r="B23" s="39" t="s">
        <v>57</v>
      </c>
      <c r="C23" s="18" t="s">
        <v>58</v>
      </c>
      <c r="D23" s="47">
        <f>'[1]EC124'!$B$50</f>
        <v>32979000</v>
      </c>
      <c r="E23" s="47">
        <f>'[1]EC124'!$E$50</f>
        <v>30399000</v>
      </c>
      <c r="F23" s="47">
        <f>'[1]EC124'!$Q$50</f>
        <v>19351559</v>
      </c>
      <c r="G23" s="23">
        <f t="shared" si="0"/>
        <v>0.5867842869704963</v>
      </c>
      <c r="H23" s="19">
        <f t="shared" si="1"/>
        <v>0.6365853810980624</v>
      </c>
      <c r="I23" s="57">
        <f t="shared" si="5"/>
        <v>0</v>
      </c>
      <c r="J23" s="58">
        <f t="shared" si="6"/>
        <v>11047441</v>
      </c>
      <c r="K23" s="27">
        <f t="shared" si="4"/>
        <v>0.36341461890193755</v>
      </c>
    </row>
    <row r="24" spans="1:11" ht="12.75">
      <c r="A24" s="38" t="s">
        <v>29</v>
      </c>
      <c r="B24" s="39" t="s">
        <v>59</v>
      </c>
      <c r="C24" s="18" t="s">
        <v>60</v>
      </c>
      <c r="D24" s="47">
        <f>'[1]EC125'!$B$50</f>
        <v>258202000</v>
      </c>
      <c r="E24" s="47">
        <f>'[1]EC125'!$E$50</f>
        <v>231584000</v>
      </c>
      <c r="F24" s="47">
        <f>'[1]EC125'!$Q$50</f>
        <v>31081552</v>
      </c>
      <c r="G24" s="23">
        <f t="shared" si="0"/>
        <v>0.12037688321546695</v>
      </c>
      <c r="H24" s="19">
        <f t="shared" si="1"/>
        <v>0.1342128644465939</v>
      </c>
      <c r="I24" s="57">
        <f t="shared" si="5"/>
        <v>0</v>
      </c>
      <c r="J24" s="58">
        <f t="shared" si="6"/>
        <v>200502448</v>
      </c>
      <c r="K24" s="27">
        <f t="shared" si="4"/>
        <v>0.8657871355534061</v>
      </c>
    </row>
    <row r="25" spans="1:11" ht="12.75">
      <c r="A25" s="38" t="s">
        <v>29</v>
      </c>
      <c r="B25" s="39" t="s">
        <v>61</v>
      </c>
      <c r="C25" s="18" t="s">
        <v>62</v>
      </c>
      <c r="D25" s="47">
        <f>'[1]EC126'!$B$50</f>
        <v>17096000</v>
      </c>
      <c r="E25" s="47">
        <f>'[1]EC126'!$E$50</f>
        <v>17345000</v>
      </c>
      <c r="F25" s="47">
        <f>'[1]EC126'!$Q$50</f>
        <v>13673191</v>
      </c>
      <c r="G25" s="23">
        <f t="shared" si="0"/>
        <v>0.7997888979878334</v>
      </c>
      <c r="H25" s="19">
        <f t="shared" si="1"/>
        <v>0.7883073508215624</v>
      </c>
      <c r="I25" s="57">
        <f t="shared" si="5"/>
        <v>0</v>
      </c>
      <c r="J25" s="58">
        <f t="shared" si="6"/>
        <v>3671809</v>
      </c>
      <c r="K25" s="27">
        <f t="shared" si="4"/>
        <v>0.21169264917843758</v>
      </c>
    </row>
    <row r="26" spans="1:11" ht="12.75">
      <c r="A26" s="38" t="s">
        <v>29</v>
      </c>
      <c r="B26" s="39" t="s">
        <v>63</v>
      </c>
      <c r="C26" s="18" t="s">
        <v>64</v>
      </c>
      <c r="D26" s="47">
        <f>'[1]EC127'!$B$50</f>
        <v>30071000</v>
      </c>
      <c r="E26" s="47">
        <f>'[1]EC127'!$E$50</f>
        <v>32416000</v>
      </c>
      <c r="F26" s="47">
        <f>'[1]EC127'!$Q$50</f>
        <v>21572060</v>
      </c>
      <c r="G26" s="23">
        <f t="shared" si="0"/>
        <v>0.7173708888962788</v>
      </c>
      <c r="H26" s="19">
        <f t="shared" si="1"/>
        <v>0.6654756910167818</v>
      </c>
      <c r="I26" s="57">
        <f t="shared" si="5"/>
        <v>0</v>
      </c>
      <c r="J26" s="58">
        <f t="shared" si="6"/>
        <v>10843940</v>
      </c>
      <c r="K26" s="27">
        <f t="shared" si="4"/>
        <v>0.33452430898321817</v>
      </c>
    </row>
    <row r="27" spans="1:11" ht="12.75">
      <c r="A27" s="38" t="s">
        <v>29</v>
      </c>
      <c r="B27" s="39" t="s">
        <v>65</v>
      </c>
      <c r="C27" s="18" t="s">
        <v>66</v>
      </c>
      <c r="D27" s="47">
        <f>'[1]EC128'!$B$50</f>
        <v>8524000</v>
      </c>
      <c r="E27" s="47">
        <f>'[1]EC128'!$E$50</f>
        <v>8774000</v>
      </c>
      <c r="F27" s="47">
        <f>'[1]EC128'!$Q$50</f>
        <v>4476080</v>
      </c>
      <c r="G27" s="23">
        <f t="shared" si="0"/>
        <v>0.5251149694978883</v>
      </c>
      <c r="H27" s="19">
        <f t="shared" si="1"/>
        <v>0.5101527239571461</v>
      </c>
      <c r="I27" s="57">
        <f t="shared" si="5"/>
        <v>0</v>
      </c>
      <c r="J27" s="58">
        <f t="shared" si="6"/>
        <v>4297920</v>
      </c>
      <c r="K27" s="27">
        <f t="shared" si="4"/>
        <v>0.4898472760428539</v>
      </c>
    </row>
    <row r="28" spans="1:11" ht="12.75">
      <c r="A28" s="38" t="s">
        <v>48</v>
      </c>
      <c r="B28" s="39" t="s">
        <v>67</v>
      </c>
      <c r="C28" s="18" t="s">
        <v>68</v>
      </c>
      <c r="D28" s="47">
        <f>'[1]DC12'!$B$50</f>
        <v>264660000</v>
      </c>
      <c r="E28" s="47">
        <f>'[1]DC12'!$E$50</f>
        <v>282884000</v>
      </c>
      <c r="F28" s="47">
        <f>'[1]DC12'!$Q$50</f>
        <v>188985873</v>
      </c>
      <c r="G28" s="23">
        <f t="shared" si="0"/>
        <v>0.714070403536613</v>
      </c>
      <c r="H28" s="19">
        <f t="shared" si="1"/>
        <v>0.668068441481314</v>
      </c>
      <c r="I28" s="57">
        <f t="shared" si="5"/>
        <v>0</v>
      </c>
      <c r="J28" s="58">
        <f t="shared" si="6"/>
        <v>93898127</v>
      </c>
      <c r="K28" s="27">
        <f t="shared" si="4"/>
        <v>0.3319315585186861</v>
      </c>
    </row>
    <row r="29" spans="1:11" ht="16.5">
      <c r="A29" s="40"/>
      <c r="B29" s="41" t="s">
        <v>605</v>
      </c>
      <c r="C29" s="42"/>
      <c r="D29" s="51">
        <f>SUM(D20:D28)</f>
        <v>795816000</v>
      </c>
      <c r="E29" s="51">
        <f>SUM(E20:E28)</f>
        <v>750999000</v>
      </c>
      <c r="F29" s="51">
        <f>SUM(F20:F28)</f>
        <v>327677356</v>
      </c>
      <c r="G29" s="24">
        <f t="shared" si="0"/>
        <v>0.4117501482754808</v>
      </c>
      <c r="H29" s="22">
        <f t="shared" si="1"/>
        <v>0.43632196048197136</v>
      </c>
      <c r="I29" s="62">
        <f>SUM(I20:I28)</f>
        <v>0</v>
      </c>
      <c r="J29" s="63">
        <f>SUM(J20:J28)</f>
        <v>423321644</v>
      </c>
      <c r="K29" s="28">
        <f t="shared" si="4"/>
        <v>0.5636780395180286</v>
      </c>
    </row>
    <row r="30" spans="1:11" ht="12.75">
      <c r="A30" s="38" t="s">
        <v>29</v>
      </c>
      <c r="B30" s="39" t="s">
        <v>69</v>
      </c>
      <c r="C30" s="18" t="s">
        <v>70</v>
      </c>
      <c r="D30" s="47">
        <f>'[1]EC131'!$B$50</f>
        <v>12316000</v>
      </c>
      <c r="E30" s="47">
        <f>'[1]EC131'!$E$50</f>
        <v>12816000</v>
      </c>
      <c r="F30" s="47">
        <f>'[1]EC131'!$Q$50</f>
        <v>9410667</v>
      </c>
      <c r="G30" s="23">
        <f t="shared" si="0"/>
        <v>0.764100925625203</v>
      </c>
      <c r="H30" s="19">
        <f t="shared" si="1"/>
        <v>0.7342904962546817</v>
      </c>
      <c r="I30" s="57">
        <f aca="true" t="shared" si="7" ref="I30:I38">IF($F30&gt;$E30,$E30-$F30,0)</f>
        <v>0</v>
      </c>
      <c r="J30" s="58">
        <f aca="true" t="shared" si="8" ref="J30:J38">IF($F30&lt;=$E30,$E30-$F30,0)</f>
        <v>3405333</v>
      </c>
      <c r="K30" s="27">
        <f t="shared" si="4"/>
        <v>0.2657095037453184</v>
      </c>
    </row>
    <row r="31" spans="1:11" ht="12.75">
      <c r="A31" s="38" t="s">
        <v>29</v>
      </c>
      <c r="B31" s="39" t="s">
        <v>71</v>
      </c>
      <c r="C31" s="18" t="s">
        <v>72</v>
      </c>
      <c r="D31" s="47">
        <f>'[1]EC132'!$B$50</f>
        <v>19360000</v>
      </c>
      <c r="E31" s="47">
        <f>'[1]EC132'!$E$50</f>
        <v>19360000</v>
      </c>
      <c r="F31" s="47">
        <f>'[1]EC132'!$Q$50</f>
        <v>14069374</v>
      </c>
      <c r="G31" s="23">
        <f t="shared" si="0"/>
        <v>0.7267238636363637</v>
      </c>
      <c r="H31" s="19">
        <f t="shared" si="1"/>
        <v>0.7267238636363637</v>
      </c>
      <c r="I31" s="57">
        <f t="shared" si="7"/>
        <v>0</v>
      </c>
      <c r="J31" s="58">
        <f t="shared" si="8"/>
        <v>5290626</v>
      </c>
      <c r="K31" s="27">
        <f t="shared" si="4"/>
        <v>0.27327613636363635</v>
      </c>
    </row>
    <row r="32" spans="1:11" ht="12.75">
      <c r="A32" s="38" t="s">
        <v>29</v>
      </c>
      <c r="B32" s="39" t="s">
        <v>73</v>
      </c>
      <c r="C32" s="18" t="s">
        <v>74</v>
      </c>
      <c r="D32" s="47">
        <f>'[1]EC133'!$B$50</f>
        <v>8507000</v>
      </c>
      <c r="E32" s="47">
        <f>'[1]EC133'!$E$50</f>
        <v>8507000</v>
      </c>
      <c r="F32" s="47">
        <f>'[1]EC133'!$Q$50</f>
        <v>9848686</v>
      </c>
      <c r="G32" s="23">
        <f t="shared" si="0"/>
        <v>1.157715528388386</v>
      </c>
      <c r="H32" s="19">
        <f t="shared" si="1"/>
        <v>1.157715528388386</v>
      </c>
      <c r="I32" s="57">
        <f t="shared" si="7"/>
        <v>-1341686</v>
      </c>
      <c r="J32" s="58">
        <f t="shared" si="8"/>
        <v>0</v>
      </c>
      <c r="K32" s="27">
        <f t="shared" si="4"/>
        <v>-0.15771552838838604</v>
      </c>
    </row>
    <row r="33" spans="1:11" ht="12.75">
      <c r="A33" s="38" t="s">
        <v>29</v>
      </c>
      <c r="B33" s="39" t="s">
        <v>75</v>
      </c>
      <c r="C33" s="18" t="s">
        <v>76</v>
      </c>
      <c r="D33" s="47">
        <f>'[1]EC134'!$B$50</f>
        <v>23441000</v>
      </c>
      <c r="E33" s="47">
        <f>'[1]EC134'!$E$50</f>
        <v>23800000</v>
      </c>
      <c r="F33" s="47">
        <f>'[1]EC134'!$Q$50</f>
        <v>17258325</v>
      </c>
      <c r="G33" s="23">
        <f t="shared" si="0"/>
        <v>0.7362452540420631</v>
      </c>
      <c r="H33" s="19">
        <f t="shared" si="1"/>
        <v>0.725139705882353</v>
      </c>
      <c r="I33" s="57">
        <f t="shared" si="7"/>
        <v>0</v>
      </c>
      <c r="J33" s="58">
        <f t="shared" si="8"/>
        <v>6541675</v>
      </c>
      <c r="K33" s="27">
        <f t="shared" si="4"/>
        <v>0.27486029411764706</v>
      </c>
    </row>
    <row r="34" spans="1:11" ht="12.75">
      <c r="A34" s="38" t="s">
        <v>29</v>
      </c>
      <c r="B34" s="39" t="s">
        <v>77</v>
      </c>
      <c r="C34" s="18" t="s">
        <v>78</v>
      </c>
      <c r="D34" s="47">
        <f>'[1]EC135'!$B$50</f>
        <v>52958000</v>
      </c>
      <c r="E34" s="47">
        <f>'[1]EC135'!$E$50</f>
        <v>54869000</v>
      </c>
      <c r="F34" s="47">
        <f>'[1]EC135'!$Q$50</f>
        <v>20132308</v>
      </c>
      <c r="G34" s="23">
        <f t="shared" si="0"/>
        <v>0.3801561237206843</v>
      </c>
      <c r="H34" s="19">
        <f t="shared" si="1"/>
        <v>0.3669158905757349</v>
      </c>
      <c r="I34" s="57">
        <f t="shared" si="7"/>
        <v>0</v>
      </c>
      <c r="J34" s="58">
        <f t="shared" si="8"/>
        <v>34736692</v>
      </c>
      <c r="K34" s="27">
        <f t="shared" si="4"/>
        <v>0.6330841094242651</v>
      </c>
    </row>
    <row r="35" spans="1:11" ht="12.75">
      <c r="A35" s="38" t="s">
        <v>29</v>
      </c>
      <c r="B35" s="39" t="s">
        <v>79</v>
      </c>
      <c r="C35" s="18" t="s">
        <v>80</v>
      </c>
      <c r="D35" s="47">
        <f>'[1]EC136'!$B$50</f>
        <v>43344000</v>
      </c>
      <c r="E35" s="47">
        <f>'[1]EC136'!$E$50</f>
        <v>45898000</v>
      </c>
      <c r="F35" s="47">
        <f>'[1]EC136'!$Q$50</f>
        <v>30078114</v>
      </c>
      <c r="G35" s="23">
        <f t="shared" si="0"/>
        <v>0.6939395071982282</v>
      </c>
      <c r="H35" s="19">
        <f t="shared" si="1"/>
        <v>0.6553251557802083</v>
      </c>
      <c r="I35" s="57">
        <f t="shared" si="7"/>
        <v>0</v>
      </c>
      <c r="J35" s="58">
        <f t="shared" si="8"/>
        <v>15819886</v>
      </c>
      <c r="K35" s="27">
        <f t="shared" si="4"/>
        <v>0.3446748442197917</v>
      </c>
    </row>
    <row r="36" spans="1:11" ht="12.75">
      <c r="A36" s="38" t="s">
        <v>29</v>
      </c>
      <c r="B36" s="39" t="s">
        <v>81</v>
      </c>
      <c r="C36" s="18" t="s">
        <v>82</v>
      </c>
      <c r="D36" s="47">
        <f>'[1]EC137'!$B$50</f>
        <v>111074000</v>
      </c>
      <c r="E36" s="47">
        <f>'[1]EC137'!$E$50</f>
        <v>119879000</v>
      </c>
      <c r="F36" s="47">
        <f>'[1]EC137'!$Q$50</f>
        <v>81257242</v>
      </c>
      <c r="G36" s="23">
        <f t="shared" si="0"/>
        <v>0.7315595188793057</v>
      </c>
      <c r="H36" s="19">
        <f t="shared" si="1"/>
        <v>0.6778271590520442</v>
      </c>
      <c r="I36" s="57">
        <f t="shared" si="7"/>
        <v>0</v>
      </c>
      <c r="J36" s="58">
        <f t="shared" si="8"/>
        <v>38621758</v>
      </c>
      <c r="K36" s="27">
        <f t="shared" si="4"/>
        <v>0.32217284094795584</v>
      </c>
    </row>
    <row r="37" spans="1:11" ht="12.75">
      <c r="A37" s="38" t="s">
        <v>29</v>
      </c>
      <c r="B37" s="39" t="s">
        <v>83</v>
      </c>
      <c r="C37" s="18" t="s">
        <v>84</v>
      </c>
      <c r="D37" s="47">
        <f>'[1]EC138'!$B$50</f>
        <v>14045000</v>
      </c>
      <c r="E37" s="47">
        <f>'[1]EC138'!$E$50</f>
        <v>13905000</v>
      </c>
      <c r="F37" s="47">
        <f>'[1]EC138'!$Q$50</f>
        <v>18783790</v>
      </c>
      <c r="G37" s="23">
        <f t="shared" si="0"/>
        <v>1.3374004983980063</v>
      </c>
      <c r="H37" s="19">
        <f t="shared" si="1"/>
        <v>1.3508658755843221</v>
      </c>
      <c r="I37" s="57">
        <f t="shared" si="7"/>
        <v>-4878790</v>
      </c>
      <c r="J37" s="58">
        <f t="shared" si="8"/>
        <v>0</v>
      </c>
      <c r="K37" s="27">
        <f t="shared" si="4"/>
        <v>-0.3508658755843222</v>
      </c>
    </row>
    <row r="38" spans="1:11" ht="12.75">
      <c r="A38" s="38" t="s">
        <v>48</v>
      </c>
      <c r="B38" s="39" t="s">
        <v>85</v>
      </c>
      <c r="C38" s="18" t="s">
        <v>86</v>
      </c>
      <c r="D38" s="47">
        <f>'[1]DC13'!$B$50</f>
        <v>288137000</v>
      </c>
      <c r="E38" s="47">
        <f>'[1]DC13'!$E$50</f>
        <v>284982000</v>
      </c>
      <c r="F38" s="47">
        <f>'[1]DC13'!$Q$50</f>
        <v>170499448</v>
      </c>
      <c r="G38" s="23">
        <f t="shared" si="0"/>
        <v>0.5917304893158463</v>
      </c>
      <c r="H38" s="19">
        <f t="shared" si="1"/>
        <v>0.5982814633906703</v>
      </c>
      <c r="I38" s="57">
        <f t="shared" si="7"/>
        <v>0</v>
      </c>
      <c r="J38" s="58">
        <f t="shared" si="8"/>
        <v>114482552</v>
      </c>
      <c r="K38" s="27">
        <f t="shared" si="4"/>
        <v>0.4017185366093297</v>
      </c>
    </row>
    <row r="39" spans="1:11" ht="16.5">
      <c r="A39" s="40"/>
      <c r="B39" s="41" t="s">
        <v>606</v>
      </c>
      <c r="C39" s="42"/>
      <c r="D39" s="51">
        <f>SUM(D30:D38)</f>
        <v>573182000</v>
      </c>
      <c r="E39" s="51">
        <f>SUM(E30:E38)</f>
        <v>584016000</v>
      </c>
      <c r="F39" s="51">
        <f>SUM(F30:F38)</f>
        <v>371337954</v>
      </c>
      <c r="G39" s="24">
        <f t="shared" si="0"/>
        <v>0.6478534810932653</v>
      </c>
      <c r="H39" s="22">
        <f t="shared" si="1"/>
        <v>0.6358352408153202</v>
      </c>
      <c r="I39" s="62">
        <f>SUM(I30:I38)</f>
        <v>-6220476</v>
      </c>
      <c r="J39" s="63">
        <f>SUM(J30:J38)</f>
        <v>218898522</v>
      </c>
      <c r="K39" s="28">
        <f t="shared" si="4"/>
        <v>0.3641647591846799</v>
      </c>
    </row>
    <row r="40" spans="1:11" ht="12.75">
      <c r="A40" s="38" t="s">
        <v>29</v>
      </c>
      <c r="B40" s="39" t="s">
        <v>87</v>
      </c>
      <c r="C40" s="18" t="s">
        <v>88</v>
      </c>
      <c r="D40" s="47">
        <f>'[1]EC141'!$B$50</f>
        <v>47622000</v>
      </c>
      <c r="E40" s="47">
        <f>'[1]EC141'!$E$50</f>
        <v>48223000</v>
      </c>
      <c r="F40" s="47">
        <f>'[1]EC141'!$Q$50</f>
        <v>18403264</v>
      </c>
      <c r="G40" s="23">
        <f t="shared" si="0"/>
        <v>0.38644458443576496</v>
      </c>
      <c r="H40" s="19">
        <f t="shared" si="1"/>
        <v>0.3816283516164486</v>
      </c>
      <c r="I40" s="57">
        <f>IF($F40&gt;$E40,$E40-$F40,0)</f>
        <v>0</v>
      </c>
      <c r="J40" s="58">
        <f>IF($F40&lt;=$E40,$E40-$F40,0)</f>
        <v>29819736</v>
      </c>
      <c r="K40" s="27">
        <f t="shared" si="4"/>
        <v>0.6183716483835514</v>
      </c>
    </row>
    <row r="41" spans="1:11" ht="12.75">
      <c r="A41" s="38" t="s">
        <v>29</v>
      </c>
      <c r="B41" s="39" t="s">
        <v>89</v>
      </c>
      <c r="C41" s="18" t="s">
        <v>90</v>
      </c>
      <c r="D41" s="47">
        <f>'[1]EC142'!$B$50</f>
        <v>27609000</v>
      </c>
      <c r="E41" s="47">
        <f>'[1]EC142'!$E$50</f>
        <v>23780000</v>
      </c>
      <c r="F41" s="47">
        <f>'[1]EC142'!$Q$50</f>
        <v>20044629</v>
      </c>
      <c r="G41" s="23">
        <f aca="true" t="shared" si="9" ref="G41:G59">IF($D41=0,0,$F41/$D41)</f>
        <v>0.7260179289362164</v>
      </c>
      <c r="H41" s="19">
        <f aca="true" t="shared" si="10" ref="H41:H59">IF($E41=0,0,$F41/$E41)</f>
        <v>0.8429196383515559</v>
      </c>
      <c r="I41" s="57">
        <f>IF($F41&gt;$E41,$E41-$F41,0)</f>
        <v>0</v>
      </c>
      <c r="J41" s="58">
        <f>IF($F41&lt;=$E41,$E41-$F41,0)</f>
        <v>3735371</v>
      </c>
      <c r="K41" s="27">
        <f aca="true" t="shared" si="11" ref="K41:K59">IF($E41=0,0,($E41-$F41)/$E41)</f>
        <v>0.15708036164844408</v>
      </c>
    </row>
    <row r="42" spans="1:11" ht="12.75">
      <c r="A42" s="38" t="s">
        <v>29</v>
      </c>
      <c r="B42" s="39" t="s">
        <v>91</v>
      </c>
      <c r="C42" s="18" t="s">
        <v>92</v>
      </c>
      <c r="D42" s="47">
        <f>'[1]EC143'!$B$50</f>
        <v>13629000</v>
      </c>
      <c r="E42" s="47">
        <f>'[1]EC143'!$E$50</f>
        <v>13629000</v>
      </c>
      <c r="F42" s="47">
        <f>'[1]EC143'!$Q$50</f>
        <v>19834511</v>
      </c>
      <c r="G42" s="23">
        <f t="shared" si="9"/>
        <v>1.4553166776726099</v>
      </c>
      <c r="H42" s="19">
        <f t="shared" si="10"/>
        <v>1.4553166776726099</v>
      </c>
      <c r="I42" s="57">
        <f>IF($F42&gt;$E42,$E42-$F42,0)</f>
        <v>-6205511</v>
      </c>
      <c r="J42" s="58">
        <f>IF($F42&lt;=$E42,$E42-$F42,0)</f>
        <v>0</v>
      </c>
      <c r="K42" s="27">
        <f t="shared" si="11"/>
        <v>-0.45531667767260986</v>
      </c>
    </row>
    <row r="43" spans="1:11" ht="12.75">
      <c r="A43" s="38" t="s">
        <v>29</v>
      </c>
      <c r="B43" s="39" t="s">
        <v>93</v>
      </c>
      <c r="C43" s="18" t="s">
        <v>94</v>
      </c>
      <c r="D43" s="47">
        <f>'[1]EC144'!$B$50</f>
        <v>18723000</v>
      </c>
      <c r="E43" s="47">
        <f>'[1]EC144'!$E$50</f>
        <v>18723000</v>
      </c>
      <c r="F43" s="47">
        <f>'[1]EC144'!$Q$50</f>
        <v>13767147</v>
      </c>
      <c r="G43" s="23">
        <f t="shared" si="9"/>
        <v>0.735306681621535</v>
      </c>
      <c r="H43" s="19">
        <f t="shared" si="10"/>
        <v>0.735306681621535</v>
      </c>
      <c r="I43" s="57">
        <f>IF($F43&gt;$E43,$E43-$F43,0)</f>
        <v>0</v>
      </c>
      <c r="J43" s="58">
        <f>IF($F43&lt;=$E43,$E43-$F43,0)</f>
        <v>4955853</v>
      </c>
      <c r="K43" s="27">
        <f t="shared" si="11"/>
        <v>0.264693318378465</v>
      </c>
    </row>
    <row r="44" spans="1:11" ht="12.75">
      <c r="A44" s="38" t="s">
        <v>48</v>
      </c>
      <c r="B44" s="39" t="s">
        <v>95</v>
      </c>
      <c r="C44" s="18" t="s">
        <v>96</v>
      </c>
      <c r="D44" s="47">
        <f>'[1]DC14'!$B$50</f>
        <v>115978000</v>
      </c>
      <c r="E44" s="47">
        <f>'[1]DC14'!$E$50</f>
        <v>115978000</v>
      </c>
      <c r="F44" s="47">
        <f>'[1]DC14'!$Q$50</f>
        <v>61172413</v>
      </c>
      <c r="G44" s="23">
        <f t="shared" si="9"/>
        <v>0.5274484212523065</v>
      </c>
      <c r="H44" s="19">
        <f t="shared" si="10"/>
        <v>0.5274484212523065</v>
      </c>
      <c r="I44" s="57">
        <f>IF($F44&gt;$E44,$E44-$F44,0)</f>
        <v>0</v>
      </c>
      <c r="J44" s="58">
        <f>IF($F44&lt;=$E44,$E44-$F44,0)</f>
        <v>54805587</v>
      </c>
      <c r="K44" s="27">
        <f t="shared" si="11"/>
        <v>0.47255157874769355</v>
      </c>
    </row>
    <row r="45" spans="1:11" ht="16.5">
      <c r="A45" s="40"/>
      <c r="B45" s="41" t="s">
        <v>607</v>
      </c>
      <c r="C45" s="42"/>
      <c r="D45" s="51">
        <f>SUM(D40:D44)</f>
        <v>223561000</v>
      </c>
      <c r="E45" s="51">
        <f>SUM(E40:E44)</f>
        <v>220333000</v>
      </c>
      <c r="F45" s="51">
        <f>SUM(F40:F44)</f>
        <v>133221964</v>
      </c>
      <c r="G45" s="24">
        <f t="shared" si="9"/>
        <v>0.595908785521625</v>
      </c>
      <c r="H45" s="22">
        <f t="shared" si="10"/>
        <v>0.6046391779715249</v>
      </c>
      <c r="I45" s="62">
        <f>SUM(I40:I44)</f>
        <v>-6205511</v>
      </c>
      <c r="J45" s="63">
        <f>SUM(J40:J44)</f>
        <v>93316547</v>
      </c>
      <c r="K45" s="28">
        <f t="shared" si="11"/>
        <v>0.39536082202847506</v>
      </c>
    </row>
    <row r="46" spans="1:11" ht="12.75">
      <c r="A46" s="38" t="s">
        <v>29</v>
      </c>
      <c r="B46" s="39" t="s">
        <v>97</v>
      </c>
      <c r="C46" s="18" t="s">
        <v>98</v>
      </c>
      <c r="D46" s="47">
        <f>'[1]EC151'!$B$50</f>
        <v>95478000</v>
      </c>
      <c r="E46" s="47">
        <f>'[1]EC151'!$E$50</f>
        <v>79486000</v>
      </c>
      <c r="F46" s="47">
        <f>'[1]EC151'!$Q$50</f>
        <v>25486453</v>
      </c>
      <c r="G46" s="23">
        <f t="shared" si="9"/>
        <v>0.2669353463625128</v>
      </c>
      <c r="H46" s="19">
        <f t="shared" si="10"/>
        <v>0.3206407795083411</v>
      </c>
      <c r="I46" s="57">
        <f aca="true" t="shared" si="12" ref="I46:I53">IF($F46&gt;$E46,$E46-$F46,0)</f>
        <v>0</v>
      </c>
      <c r="J46" s="58">
        <f aca="true" t="shared" si="13" ref="J46:J53">IF($F46&lt;=$E46,$E46-$F46,0)</f>
        <v>53999547</v>
      </c>
      <c r="K46" s="27">
        <f t="shared" si="11"/>
        <v>0.6793592204916589</v>
      </c>
    </row>
    <row r="47" spans="1:11" ht="12.75">
      <c r="A47" s="38" t="s">
        <v>29</v>
      </c>
      <c r="B47" s="39" t="s">
        <v>99</v>
      </c>
      <c r="C47" s="18" t="s">
        <v>100</v>
      </c>
      <c r="D47" s="47">
        <f>'[1]EC152'!$B$50</f>
        <v>27530000</v>
      </c>
      <c r="E47" s="47">
        <f>'[1]EC152'!$E$50</f>
        <v>27634000</v>
      </c>
      <c r="F47" s="47">
        <f>'[1]EC152'!$Q$50</f>
        <v>20349856</v>
      </c>
      <c r="G47" s="23">
        <f t="shared" si="9"/>
        <v>0.7391883763167454</v>
      </c>
      <c r="H47" s="19">
        <f t="shared" si="10"/>
        <v>0.7364064558153</v>
      </c>
      <c r="I47" s="57">
        <f t="shared" si="12"/>
        <v>0</v>
      </c>
      <c r="J47" s="58">
        <f t="shared" si="13"/>
        <v>7284144</v>
      </c>
      <c r="K47" s="27">
        <f t="shared" si="11"/>
        <v>0.2635935441847</v>
      </c>
    </row>
    <row r="48" spans="1:11" ht="12.75">
      <c r="A48" s="38" t="s">
        <v>29</v>
      </c>
      <c r="B48" s="39" t="s">
        <v>101</v>
      </c>
      <c r="C48" s="18" t="s">
        <v>102</v>
      </c>
      <c r="D48" s="47">
        <f>'[1]EC153'!$B$50</f>
        <v>84567000</v>
      </c>
      <c r="E48" s="47">
        <f>'[1]EC153'!$E$50</f>
        <v>86009000</v>
      </c>
      <c r="F48" s="47">
        <f>'[1]EC153'!$Q$50</f>
        <v>34176850</v>
      </c>
      <c r="G48" s="23">
        <f t="shared" si="9"/>
        <v>0.4041393214847399</v>
      </c>
      <c r="H48" s="19">
        <f t="shared" si="10"/>
        <v>0.3973636479903266</v>
      </c>
      <c r="I48" s="57">
        <f t="shared" si="12"/>
        <v>0</v>
      </c>
      <c r="J48" s="58">
        <f t="shared" si="13"/>
        <v>51832150</v>
      </c>
      <c r="K48" s="27">
        <f t="shared" si="11"/>
        <v>0.6026363520096734</v>
      </c>
    </row>
    <row r="49" spans="1:11" ht="12.75">
      <c r="A49" s="38" t="s">
        <v>29</v>
      </c>
      <c r="B49" s="39" t="s">
        <v>103</v>
      </c>
      <c r="C49" s="18" t="s">
        <v>104</v>
      </c>
      <c r="D49" s="47">
        <f>'[1]EC154'!$B$50</f>
        <v>26034000</v>
      </c>
      <c r="E49" s="47">
        <f>'[1]EC154'!$E$50</f>
        <v>25513000</v>
      </c>
      <c r="F49" s="47">
        <f>'[1]EC154'!$Q$50</f>
        <v>1569455</v>
      </c>
      <c r="G49" s="23">
        <f t="shared" si="9"/>
        <v>0.06028481985096412</v>
      </c>
      <c r="H49" s="19">
        <f t="shared" si="10"/>
        <v>0.06151589385803316</v>
      </c>
      <c r="I49" s="57">
        <f t="shared" si="12"/>
        <v>0</v>
      </c>
      <c r="J49" s="58">
        <f t="shared" si="13"/>
        <v>23943545</v>
      </c>
      <c r="K49" s="27">
        <f t="shared" si="11"/>
        <v>0.9384841061419669</v>
      </c>
    </row>
    <row r="50" spans="1:11" ht="12.75">
      <c r="A50" s="38" t="s">
        <v>29</v>
      </c>
      <c r="B50" s="39" t="s">
        <v>105</v>
      </c>
      <c r="C50" s="18" t="s">
        <v>106</v>
      </c>
      <c r="D50" s="47">
        <f>'[1]EC155'!$B$50</f>
        <v>41862000</v>
      </c>
      <c r="E50" s="47">
        <f>'[1]EC155'!$E$50</f>
        <v>44814000</v>
      </c>
      <c r="F50" s="47">
        <f>'[1]EC155'!$Q$50</f>
        <v>18308850</v>
      </c>
      <c r="G50" s="23">
        <f t="shared" si="9"/>
        <v>0.43736204672495343</v>
      </c>
      <c r="H50" s="19">
        <f t="shared" si="10"/>
        <v>0.40855201499531396</v>
      </c>
      <c r="I50" s="57">
        <f t="shared" si="12"/>
        <v>0</v>
      </c>
      <c r="J50" s="58">
        <f t="shared" si="13"/>
        <v>26505150</v>
      </c>
      <c r="K50" s="27">
        <f t="shared" si="11"/>
        <v>0.591447985004686</v>
      </c>
    </row>
    <row r="51" spans="1:11" ht="12.75">
      <c r="A51" s="38" t="s">
        <v>29</v>
      </c>
      <c r="B51" s="39" t="s">
        <v>107</v>
      </c>
      <c r="C51" s="18" t="s">
        <v>108</v>
      </c>
      <c r="D51" s="47">
        <f>'[1]EC156'!$B$50</f>
        <v>103101000</v>
      </c>
      <c r="E51" s="47">
        <f>'[1]EC156'!$E$50</f>
        <v>106094000</v>
      </c>
      <c r="F51" s="47">
        <f>'[1]EC156'!$Q$50</f>
        <v>72053181</v>
      </c>
      <c r="G51" s="23">
        <f t="shared" si="9"/>
        <v>0.6988601565455234</v>
      </c>
      <c r="H51" s="19">
        <f t="shared" si="10"/>
        <v>0.6791447301449658</v>
      </c>
      <c r="I51" s="57">
        <f t="shared" si="12"/>
        <v>0</v>
      </c>
      <c r="J51" s="58">
        <f t="shared" si="13"/>
        <v>34040819</v>
      </c>
      <c r="K51" s="27">
        <f t="shared" si="11"/>
        <v>0.3208552698550342</v>
      </c>
    </row>
    <row r="52" spans="1:11" ht="12.75">
      <c r="A52" s="38" t="s">
        <v>29</v>
      </c>
      <c r="B52" s="39" t="s">
        <v>109</v>
      </c>
      <c r="C52" s="18" t="s">
        <v>110</v>
      </c>
      <c r="D52" s="47">
        <f>'[1]EC157'!$B$50</f>
        <v>103585000</v>
      </c>
      <c r="E52" s="47">
        <f>'[1]EC157'!$E$50</f>
        <v>103373000</v>
      </c>
      <c r="F52" s="47">
        <f>'[1]EC157'!$Q$50</f>
        <v>45514993</v>
      </c>
      <c r="G52" s="23">
        <f t="shared" si="9"/>
        <v>0.4393975285997007</v>
      </c>
      <c r="H52" s="19">
        <f t="shared" si="10"/>
        <v>0.4402986563222505</v>
      </c>
      <c r="I52" s="57">
        <f t="shared" si="12"/>
        <v>0</v>
      </c>
      <c r="J52" s="58">
        <f t="shared" si="13"/>
        <v>57858007</v>
      </c>
      <c r="K52" s="27">
        <f t="shared" si="11"/>
        <v>0.5597013436777495</v>
      </c>
    </row>
    <row r="53" spans="1:11" ht="12.75">
      <c r="A53" s="38" t="s">
        <v>48</v>
      </c>
      <c r="B53" s="39" t="s">
        <v>111</v>
      </c>
      <c r="C53" s="18" t="s">
        <v>112</v>
      </c>
      <c r="D53" s="47">
        <f>'[1]DC15'!$B$50</f>
        <v>553878000</v>
      </c>
      <c r="E53" s="47">
        <f>'[1]DC15'!$E$50</f>
        <v>610589000</v>
      </c>
      <c r="F53" s="47">
        <f>'[1]DC15'!$Q$50</f>
        <v>359713900</v>
      </c>
      <c r="G53" s="23">
        <f t="shared" si="9"/>
        <v>0.6494460874055298</v>
      </c>
      <c r="H53" s="19">
        <f t="shared" si="10"/>
        <v>0.5891260733488484</v>
      </c>
      <c r="I53" s="57">
        <f t="shared" si="12"/>
        <v>0</v>
      </c>
      <c r="J53" s="58">
        <f t="shared" si="13"/>
        <v>250875100</v>
      </c>
      <c r="K53" s="27">
        <f t="shared" si="11"/>
        <v>0.4108739266511516</v>
      </c>
    </row>
    <row r="54" spans="1:11" ht="16.5">
      <c r="A54" s="40"/>
      <c r="B54" s="41" t="s">
        <v>608</v>
      </c>
      <c r="C54" s="42"/>
      <c r="D54" s="51">
        <f>SUM(D46:D53)</f>
        <v>1036035000</v>
      </c>
      <c r="E54" s="51">
        <f>SUM(E46:E53)</f>
        <v>1083512000</v>
      </c>
      <c r="F54" s="51">
        <f>SUM(F46:F53)</f>
        <v>577173538</v>
      </c>
      <c r="G54" s="24">
        <f t="shared" si="9"/>
        <v>0.5570984937767547</v>
      </c>
      <c r="H54" s="22">
        <f t="shared" si="10"/>
        <v>0.5326877210404684</v>
      </c>
      <c r="I54" s="62">
        <f>SUM(I46:I53)</f>
        <v>0</v>
      </c>
      <c r="J54" s="63">
        <f>SUM(J46:J53)</f>
        <v>506338462</v>
      </c>
      <c r="K54" s="28">
        <f t="shared" si="11"/>
        <v>0.4673122789595316</v>
      </c>
    </row>
    <row r="55" spans="1:11" ht="12.75">
      <c r="A55" s="38" t="s">
        <v>29</v>
      </c>
      <c r="B55" s="39" t="s">
        <v>113</v>
      </c>
      <c r="C55" s="18" t="s">
        <v>114</v>
      </c>
      <c r="D55" s="47">
        <f>'[1]EC441'!$B$50</f>
        <v>27971000</v>
      </c>
      <c r="E55" s="47">
        <f>'[1]EC441'!$E$50</f>
        <v>28073000</v>
      </c>
      <c r="F55" s="47">
        <f>'[1]EC441'!$Q$50</f>
        <v>23964688</v>
      </c>
      <c r="G55" s="23">
        <f t="shared" si="9"/>
        <v>0.8567690822637732</v>
      </c>
      <c r="H55" s="19">
        <f t="shared" si="10"/>
        <v>0.8536561108538453</v>
      </c>
      <c r="I55" s="57">
        <f>IF($F55&gt;$E55,$E55-$F55,0)</f>
        <v>0</v>
      </c>
      <c r="J55" s="58">
        <f>IF($F55&lt;=$E55,$E55-$F55,0)</f>
        <v>4108312</v>
      </c>
      <c r="K55" s="27">
        <f t="shared" si="11"/>
        <v>0.14634388914615468</v>
      </c>
    </row>
    <row r="56" spans="1:11" ht="12.75">
      <c r="A56" s="38" t="s">
        <v>29</v>
      </c>
      <c r="B56" s="39" t="s">
        <v>115</v>
      </c>
      <c r="C56" s="18" t="s">
        <v>116</v>
      </c>
      <c r="D56" s="47">
        <f>'[1]EC442'!$B$50</f>
        <v>29082000</v>
      </c>
      <c r="E56" s="47">
        <f>'[1]EC442'!$E$50</f>
        <v>30182000</v>
      </c>
      <c r="F56" s="47">
        <f>'[1]EC442'!$Q$50</f>
        <v>23275115</v>
      </c>
      <c r="G56" s="23">
        <f t="shared" si="9"/>
        <v>0.8003271783233615</v>
      </c>
      <c r="H56" s="19">
        <f t="shared" si="10"/>
        <v>0.7711588032602213</v>
      </c>
      <c r="I56" s="57">
        <f>IF($F56&gt;$E56,$E56-$F56,0)</f>
        <v>0</v>
      </c>
      <c r="J56" s="58">
        <f>IF($F56&lt;=$E56,$E56-$F56,0)</f>
        <v>6906885</v>
      </c>
      <c r="K56" s="27">
        <f t="shared" si="11"/>
        <v>0.22884119673977868</v>
      </c>
    </row>
    <row r="57" spans="1:11" ht="12.75">
      <c r="A57" s="38" t="s">
        <v>48</v>
      </c>
      <c r="B57" s="39" t="s">
        <v>117</v>
      </c>
      <c r="C57" s="18" t="s">
        <v>118</v>
      </c>
      <c r="D57" s="47">
        <f>'[1]DC44'!$B$50</f>
        <v>176606000</v>
      </c>
      <c r="E57" s="47">
        <f>'[1]DC44'!$E$50</f>
        <v>177010000</v>
      </c>
      <c r="F57" s="47">
        <f>'[1]DC44'!$Q$50</f>
        <v>163820945</v>
      </c>
      <c r="G57" s="23">
        <f t="shared" si="9"/>
        <v>0.9276069046351766</v>
      </c>
      <c r="H57" s="19">
        <f t="shared" si="10"/>
        <v>0.9254897745890063</v>
      </c>
      <c r="I57" s="57">
        <f>IF($F57&gt;$E57,$E57-$F57,0)</f>
        <v>0</v>
      </c>
      <c r="J57" s="58">
        <f>IF($F57&lt;=$E57,$E57-$F57,0)</f>
        <v>13189055</v>
      </c>
      <c r="K57" s="27">
        <f t="shared" si="11"/>
        <v>0.07451022541099372</v>
      </c>
    </row>
    <row r="58" spans="1:11" ht="16.5">
      <c r="A58" s="40"/>
      <c r="B58" s="41" t="s">
        <v>609</v>
      </c>
      <c r="C58" s="42"/>
      <c r="D58" s="51">
        <f>SUM(D55:D57)</f>
        <v>233659000</v>
      </c>
      <c r="E58" s="51">
        <f>SUM(E55:E57)</f>
        <v>235265000</v>
      </c>
      <c r="F58" s="51">
        <f>SUM(F55:F57)</f>
        <v>211060748</v>
      </c>
      <c r="G58" s="24">
        <f t="shared" si="9"/>
        <v>0.9032853346115494</v>
      </c>
      <c r="H58" s="22">
        <f t="shared" si="10"/>
        <v>0.8971191975006907</v>
      </c>
      <c r="I58" s="62">
        <f>SUM(I55:I57)</f>
        <v>0</v>
      </c>
      <c r="J58" s="63">
        <f>SUM(J55:J57)</f>
        <v>24204252</v>
      </c>
      <c r="K58" s="28">
        <f t="shared" si="11"/>
        <v>0.1028808024993093</v>
      </c>
    </row>
    <row r="59" spans="1:11" ht="16.5">
      <c r="A59" s="40"/>
      <c r="B59" s="43" t="s">
        <v>610</v>
      </c>
      <c r="C59" s="42"/>
      <c r="D59" s="51">
        <f>SUM(D7,D9:D18,D20:D28,D30:D38,D40:D44,D46:D53,D55:D57)</f>
        <v>3679085000</v>
      </c>
      <c r="E59" s="51">
        <f>SUM(E7,E9:E18,E20:E28,E30:E38,E40:E44,E46:E53,E55:E57)</f>
        <v>3702921000</v>
      </c>
      <c r="F59" s="51">
        <f>SUM(F7,F9:F18,F20:F28,F30:F38,F40:F44,F46:F53,F55:F57)</f>
        <v>2836649262</v>
      </c>
      <c r="G59" s="24">
        <f t="shared" si="9"/>
        <v>0.7710203113002282</v>
      </c>
      <c r="H59" s="22">
        <f t="shared" si="10"/>
        <v>0.7660571916063021</v>
      </c>
      <c r="I59" s="62">
        <f>I58+I54+I45+I39+I29+I19+I8</f>
        <v>-530958453</v>
      </c>
      <c r="J59" s="63">
        <f>J58+J54+J45+J39+J29+J19+J8</f>
        <v>1397230191</v>
      </c>
      <c r="K59" s="28">
        <f t="shared" si="11"/>
        <v>0.23394280839369783</v>
      </c>
    </row>
    <row r="60" spans="1:11" ht="16.5">
      <c r="A60" s="92"/>
      <c r="B60" s="93"/>
      <c r="C60" s="94"/>
      <c r="D60" s="95"/>
      <c r="E60" s="95"/>
      <c r="F60" s="95"/>
      <c r="G60" s="96"/>
      <c r="H60" s="97" t="s">
        <v>603</v>
      </c>
      <c r="I60" s="136">
        <f>I59+J59</f>
        <v>866271738</v>
      </c>
      <c r="J60" s="137"/>
      <c r="K60" s="93"/>
    </row>
    <row r="61" spans="1:11" ht="16.5">
      <c r="A61" s="33"/>
      <c r="B61" s="26"/>
      <c r="C61" s="12"/>
      <c r="D61" s="52"/>
      <c r="E61" s="52"/>
      <c r="F61" s="52"/>
      <c r="G61" s="23"/>
      <c r="H61" s="64"/>
      <c r="I61" s="90"/>
      <c r="J61" s="91"/>
      <c r="K61" s="26"/>
    </row>
    <row r="62" spans="1:11" ht="16.5">
      <c r="A62" s="33"/>
      <c r="B62" s="35" t="s">
        <v>119</v>
      </c>
      <c r="C62" s="36"/>
      <c r="D62" s="52"/>
      <c r="E62" s="52"/>
      <c r="F62" s="52"/>
      <c r="G62" s="23"/>
      <c r="H62" s="19"/>
      <c r="I62" s="59"/>
      <c r="J62" s="60"/>
      <c r="K62" s="26"/>
    </row>
    <row r="63" spans="1:11" ht="12.75">
      <c r="A63" s="38" t="s">
        <v>29</v>
      </c>
      <c r="B63" s="39" t="s">
        <v>120</v>
      </c>
      <c r="C63" s="18" t="s">
        <v>121</v>
      </c>
      <c r="D63" s="47">
        <f>'[2]FS161'!$B$50</f>
        <v>18614000</v>
      </c>
      <c r="E63" s="47">
        <f>'[2]FS161'!$E$50</f>
        <v>18824000</v>
      </c>
      <c r="F63" s="47">
        <f>'[2]FS161'!$Q$50</f>
        <v>650632</v>
      </c>
      <c r="G63" s="23">
        <f aca="true" t="shared" si="14" ref="G63:G93">IF($D63=0,0,$F63/$D63)</f>
        <v>0.03495390566240464</v>
      </c>
      <c r="H63" s="19">
        <f aca="true" t="shared" si="15" ref="H63:H93">IF($E63=0,0,$F63/$E63)</f>
        <v>0.03456396090097748</v>
      </c>
      <c r="I63" s="57">
        <f>IF($F63&gt;$E63,$E63-$F63,0)</f>
        <v>0</v>
      </c>
      <c r="J63" s="58">
        <f>IF($F63&lt;=$E63,$E63-$F63,0)</f>
        <v>18173368</v>
      </c>
      <c r="K63" s="27">
        <f aca="true" t="shared" si="16" ref="K63:K93">IF($E63=0,0,($E63-$F63)/$E63)</f>
        <v>0.9654360390990225</v>
      </c>
    </row>
    <row r="64" spans="1:11" ht="12.75">
      <c r="A64" s="38" t="s">
        <v>29</v>
      </c>
      <c r="B64" s="39" t="s">
        <v>122</v>
      </c>
      <c r="C64" s="18" t="s">
        <v>123</v>
      </c>
      <c r="D64" s="47">
        <f>'[2]FS162'!$B$50</f>
        <v>34025000</v>
      </c>
      <c r="E64" s="47">
        <f>'[2]FS162'!$E$50</f>
        <v>29025000</v>
      </c>
      <c r="F64" s="47">
        <f>'[2]FS162'!$Q$50</f>
        <v>14091064</v>
      </c>
      <c r="G64" s="23">
        <f t="shared" si="14"/>
        <v>0.41413854518736226</v>
      </c>
      <c r="H64" s="19">
        <f t="shared" si="15"/>
        <v>0.485480241171404</v>
      </c>
      <c r="I64" s="57">
        <f>IF($F64&gt;$E64,$E64-$F64,0)</f>
        <v>0</v>
      </c>
      <c r="J64" s="58">
        <f>IF($F64&lt;=$E64,$E64-$F64,0)</f>
        <v>14933936</v>
      </c>
      <c r="K64" s="27">
        <f t="shared" si="16"/>
        <v>0.514519758828596</v>
      </c>
    </row>
    <row r="65" spans="1:11" ht="12.75">
      <c r="A65" s="38" t="s">
        <v>29</v>
      </c>
      <c r="B65" s="39" t="s">
        <v>124</v>
      </c>
      <c r="C65" s="18" t="s">
        <v>125</v>
      </c>
      <c r="D65" s="47">
        <f>'[2]FS163'!$B$50</f>
        <v>15886000</v>
      </c>
      <c r="E65" s="47">
        <f>'[2]FS163'!$E$50</f>
        <v>20272000</v>
      </c>
      <c r="F65" s="47">
        <f>'[2]FS163'!$Q$50</f>
        <v>35068</v>
      </c>
      <c r="G65" s="23">
        <f t="shared" si="14"/>
        <v>0.0022074782827646985</v>
      </c>
      <c r="H65" s="19">
        <f t="shared" si="15"/>
        <v>0.0017298737174427782</v>
      </c>
      <c r="I65" s="57">
        <f>IF($F65&gt;$E65,$E65-$F65,0)</f>
        <v>0</v>
      </c>
      <c r="J65" s="58">
        <f>IF($F65&lt;=$E65,$E65-$F65,0)</f>
        <v>20236932</v>
      </c>
      <c r="K65" s="27">
        <f t="shared" si="16"/>
        <v>0.9982701262825572</v>
      </c>
    </row>
    <row r="66" spans="1:11" ht="12.75">
      <c r="A66" s="38" t="s">
        <v>48</v>
      </c>
      <c r="B66" s="39" t="s">
        <v>126</v>
      </c>
      <c r="C66" s="18" t="s">
        <v>127</v>
      </c>
      <c r="D66" s="47">
        <f>'[2]DC16'!$B$50</f>
        <v>1735000</v>
      </c>
      <c r="E66" s="47">
        <f>'[2]DC16'!$E$50</f>
        <v>1735000</v>
      </c>
      <c r="F66" s="47">
        <f>'[2]DC16'!$Q$50</f>
        <v>1803197</v>
      </c>
      <c r="G66" s="23">
        <f t="shared" si="14"/>
        <v>1.0393066282420749</v>
      </c>
      <c r="H66" s="19">
        <f t="shared" si="15"/>
        <v>1.0393066282420749</v>
      </c>
      <c r="I66" s="57">
        <f>IF($F66&gt;$E66,$E66-$F66,0)</f>
        <v>-68197</v>
      </c>
      <c r="J66" s="58">
        <f>IF($F66&lt;=$E66,$E66-$F66,0)</f>
        <v>0</v>
      </c>
      <c r="K66" s="27">
        <f t="shared" si="16"/>
        <v>-0.039306628242074926</v>
      </c>
    </row>
    <row r="67" spans="1:11" ht="16.5">
      <c r="A67" s="40"/>
      <c r="B67" s="41" t="s">
        <v>611</v>
      </c>
      <c r="C67" s="42"/>
      <c r="D67" s="51">
        <f>SUM(D63:D66)</f>
        <v>70260000</v>
      </c>
      <c r="E67" s="51">
        <f>SUM(E63:E66)</f>
        <v>69856000</v>
      </c>
      <c r="F67" s="51">
        <f>SUM(F63:F66)</f>
        <v>16579961</v>
      </c>
      <c r="G67" s="24">
        <f t="shared" si="14"/>
        <v>0.23598008824366637</v>
      </c>
      <c r="H67" s="22">
        <f t="shared" si="15"/>
        <v>0.23734483795235914</v>
      </c>
      <c r="I67" s="62">
        <f>SUM(I63:I66)</f>
        <v>-68197</v>
      </c>
      <c r="J67" s="63">
        <f>SUM(J63:J66)</f>
        <v>53344236</v>
      </c>
      <c r="K67" s="28">
        <f t="shared" si="16"/>
        <v>0.7626551620476408</v>
      </c>
    </row>
    <row r="68" spans="1:11" ht="12.75">
      <c r="A68" s="38" t="s">
        <v>29</v>
      </c>
      <c r="B68" s="39" t="s">
        <v>128</v>
      </c>
      <c r="C68" s="18" t="s">
        <v>129</v>
      </c>
      <c r="D68" s="47">
        <f>'[2]FS171'!$B$50</f>
        <v>14452000</v>
      </c>
      <c r="E68" s="47">
        <f>'[2]FS171'!$E$50</f>
        <v>14344000</v>
      </c>
      <c r="F68" s="47">
        <f>'[2]FS171'!$Q$50</f>
        <v>13206400</v>
      </c>
      <c r="G68" s="23">
        <f t="shared" si="14"/>
        <v>0.9138112371990036</v>
      </c>
      <c r="H68" s="19">
        <f t="shared" si="15"/>
        <v>0.92069157836029</v>
      </c>
      <c r="I68" s="57">
        <f>IF($F68&gt;$E68,$E68-$F68,0)</f>
        <v>0</v>
      </c>
      <c r="J68" s="58">
        <f>IF($F68&lt;=$E68,$E68-$F68,0)</f>
        <v>1137600</v>
      </c>
      <c r="K68" s="27">
        <f t="shared" si="16"/>
        <v>0.07930842163970998</v>
      </c>
    </row>
    <row r="69" spans="1:11" ht="12.75">
      <c r="A69" s="38" t="s">
        <v>29</v>
      </c>
      <c r="B69" s="39" t="s">
        <v>130</v>
      </c>
      <c r="C69" s="18" t="s">
        <v>131</v>
      </c>
      <c r="D69" s="47">
        <f>'[2]FS172'!$B$50</f>
        <v>352124000</v>
      </c>
      <c r="E69" s="47">
        <f>'[2]FS172'!$E$50</f>
        <v>352239000</v>
      </c>
      <c r="F69" s="47">
        <f>'[2]FS172'!$Q$50</f>
        <v>374449705</v>
      </c>
      <c r="G69" s="23">
        <f t="shared" si="14"/>
        <v>1.0634029631607047</v>
      </c>
      <c r="H69" s="19">
        <f t="shared" si="15"/>
        <v>1.0630557803082565</v>
      </c>
      <c r="I69" s="57">
        <f>IF($F69&gt;$E69,$E69-$F69,0)</f>
        <v>-22210705</v>
      </c>
      <c r="J69" s="58">
        <f>IF($F69&lt;=$E69,$E69-$F69,0)</f>
        <v>0</v>
      </c>
      <c r="K69" s="27">
        <f t="shared" si="16"/>
        <v>-0.0630557803082566</v>
      </c>
    </row>
    <row r="70" spans="1:11" ht="12.75">
      <c r="A70" s="38" t="s">
        <v>29</v>
      </c>
      <c r="B70" s="39" t="s">
        <v>132</v>
      </c>
      <c r="C70" s="18" t="s">
        <v>133</v>
      </c>
      <c r="D70" s="47">
        <f>'[2]FS173'!$B$50</f>
        <v>20294000</v>
      </c>
      <c r="E70" s="47">
        <f>'[2]FS173'!$E$50</f>
        <v>20294000</v>
      </c>
      <c r="F70" s="47">
        <f>'[2]FS173'!$Q$50</f>
        <v>18990616</v>
      </c>
      <c r="G70" s="23">
        <f t="shared" si="14"/>
        <v>0.9357749088400512</v>
      </c>
      <c r="H70" s="19">
        <f t="shared" si="15"/>
        <v>0.9357749088400512</v>
      </c>
      <c r="I70" s="57">
        <f>IF($F70&gt;$E70,$E70-$F70,0)</f>
        <v>0</v>
      </c>
      <c r="J70" s="58">
        <f>IF($F70&lt;=$E70,$E70-$F70,0)</f>
        <v>1303384</v>
      </c>
      <c r="K70" s="27">
        <f t="shared" si="16"/>
        <v>0.06422509115994875</v>
      </c>
    </row>
    <row r="71" spans="1:11" ht="12.75">
      <c r="A71" s="38" t="s">
        <v>48</v>
      </c>
      <c r="B71" s="39" t="s">
        <v>134</v>
      </c>
      <c r="C71" s="18" t="s">
        <v>135</v>
      </c>
      <c r="D71" s="47">
        <f>'[2]DC17'!$B$50</f>
        <v>1485000</v>
      </c>
      <c r="E71" s="47">
        <f>'[2]DC17'!$E$50</f>
        <v>1485000</v>
      </c>
      <c r="F71" s="47">
        <f>'[2]DC17'!$Q$50</f>
        <v>1720700</v>
      </c>
      <c r="G71" s="23">
        <f t="shared" si="14"/>
        <v>1.1587205387205388</v>
      </c>
      <c r="H71" s="19">
        <f t="shared" si="15"/>
        <v>1.1587205387205388</v>
      </c>
      <c r="I71" s="57">
        <f>IF($F71&gt;$E71,$E71-$F71,0)</f>
        <v>-235700</v>
      </c>
      <c r="J71" s="58">
        <f>IF($F71&lt;=$E71,$E71-$F71,0)</f>
        <v>0</v>
      </c>
      <c r="K71" s="27">
        <f t="shared" si="16"/>
        <v>-0.15872053872053873</v>
      </c>
    </row>
    <row r="72" spans="1:11" ht="16.5">
      <c r="A72" s="40"/>
      <c r="B72" s="41" t="s">
        <v>612</v>
      </c>
      <c r="C72" s="42"/>
      <c r="D72" s="51">
        <f>SUM(D68:D71)</f>
        <v>388355000</v>
      </c>
      <c r="E72" s="51">
        <f>SUM(E68:E71)</f>
        <v>388362000</v>
      </c>
      <c r="F72" s="51">
        <f>SUM(F68:F71)</f>
        <v>408367421</v>
      </c>
      <c r="G72" s="24">
        <f t="shared" si="14"/>
        <v>1.0515312561960062</v>
      </c>
      <c r="H72" s="22">
        <f t="shared" si="15"/>
        <v>1.05151230295446</v>
      </c>
      <c r="I72" s="62">
        <f>SUM(I68:I71)</f>
        <v>-22446405</v>
      </c>
      <c r="J72" s="63">
        <f>SUM(J68:J71)</f>
        <v>2440984</v>
      </c>
      <c r="K72" s="28">
        <f t="shared" si="16"/>
        <v>-0.051512302954460014</v>
      </c>
    </row>
    <row r="73" spans="1:11" ht="12.75">
      <c r="A73" s="38" t="s">
        <v>29</v>
      </c>
      <c r="B73" s="39" t="s">
        <v>136</v>
      </c>
      <c r="C73" s="18" t="s">
        <v>137</v>
      </c>
      <c r="D73" s="47">
        <f>'[2]FS181'!$B$50</f>
        <v>25185000</v>
      </c>
      <c r="E73" s="47">
        <f>'[2]FS181'!$E$50</f>
        <v>25185000</v>
      </c>
      <c r="F73" s="47">
        <f>'[2]FS181'!$Q$50</f>
        <v>21378274</v>
      </c>
      <c r="G73" s="23">
        <f t="shared" si="14"/>
        <v>0.8488494738931904</v>
      </c>
      <c r="H73" s="19">
        <f t="shared" si="15"/>
        <v>0.8488494738931904</v>
      </c>
      <c r="I73" s="57">
        <f aca="true" t="shared" si="17" ref="I73:I78">IF($F73&gt;$E73,$E73-$F73,0)</f>
        <v>0</v>
      </c>
      <c r="J73" s="58">
        <f aca="true" t="shared" si="18" ref="J73:J78">IF($F73&lt;=$E73,$E73-$F73,0)</f>
        <v>3806726</v>
      </c>
      <c r="K73" s="27">
        <f t="shared" si="16"/>
        <v>0.1511505261068096</v>
      </c>
    </row>
    <row r="74" spans="1:11" ht="12.75">
      <c r="A74" s="38" t="s">
        <v>29</v>
      </c>
      <c r="B74" s="39" t="s">
        <v>138</v>
      </c>
      <c r="C74" s="18" t="s">
        <v>139</v>
      </c>
      <c r="D74" s="47">
        <f>'[2]FS182'!$B$50</f>
        <v>15735000</v>
      </c>
      <c r="E74" s="47">
        <f>'[2]FS182'!$E$50</f>
        <v>15735000</v>
      </c>
      <c r="F74" s="47">
        <f>'[2]FS182'!$Q$50</f>
        <v>40146051</v>
      </c>
      <c r="G74" s="23">
        <f t="shared" si="14"/>
        <v>2.551385510009533</v>
      </c>
      <c r="H74" s="19">
        <f t="shared" si="15"/>
        <v>2.551385510009533</v>
      </c>
      <c r="I74" s="57">
        <f t="shared" si="17"/>
        <v>-24411051</v>
      </c>
      <c r="J74" s="58">
        <f t="shared" si="18"/>
        <v>0</v>
      </c>
      <c r="K74" s="27">
        <f t="shared" si="16"/>
        <v>-1.5513855100095328</v>
      </c>
    </row>
    <row r="75" spans="1:11" ht="12.75">
      <c r="A75" s="38" t="s">
        <v>29</v>
      </c>
      <c r="B75" s="39" t="s">
        <v>140</v>
      </c>
      <c r="C75" s="18" t="s">
        <v>141</v>
      </c>
      <c r="D75" s="47">
        <f>'[2]FS183'!$B$50</f>
        <v>19418000</v>
      </c>
      <c r="E75" s="47">
        <f>'[2]FS183'!$E$50</f>
        <v>19514000</v>
      </c>
      <c r="F75" s="47">
        <f>'[2]FS183'!$Q$50</f>
        <v>2810832</v>
      </c>
      <c r="G75" s="23">
        <f t="shared" si="14"/>
        <v>0.14475393964362962</v>
      </c>
      <c r="H75" s="19">
        <f t="shared" si="15"/>
        <v>0.14404181613200778</v>
      </c>
      <c r="I75" s="57">
        <f t="shared" si="17"/>
        <v>0</v>
      </c>
      <c r="J75" s="58">
        <f t="shared" si="18"/>
        <v>16703168</v>
      </c>
      <c r="K75" s="27">
        <f t="shared" si="16"/>
        <v>0.8559581838679922</v>
      </c>
    </row>
    <row r="76" spans="1:11" ht="12.75">
      <c r="A76" s="38" t="s">
        <v>29</v>
      </c>
      <c r="B76" s="39" t="s">
        <v>142</v>
      </c>
      <c r="C76" s="18" t="s">
        <v>143</v>
      </c>
      <c r="D76" s="47">
        <f>'[2]FS184'!$B$50</f>
        <v>158563000</v>
      </c>
      <c r="E76" s="47">
        <f>'[2]FS184'!$E$50</f>
        <v>174340000</v>
      </c>
      <c r="F76" s="47">
        <f>'[2]FS184'!$Q$50</f>
        <v>142524285</v>
      </c>
      <c r="G76" s="23">
        <f t="shared" si="14"/>
        <v>0.898849573986365</v>
      </c>
      <c r="H76" s="19">
        <f t="shared" si="15"/>
        <v>0.8175076574509579</v>
      </c>
      <c r="I76" s="57">
        <f t="shared" si="17"/>
        <v>0</v>
      </c>
      <c r="J76" s="58">
        <f t="shared" si="18"/>
        <v>31815715</v>
      </c>
      <c r="K76" s="27">
        <f t="shared" si="16"/>
        <v>0.1824923425490421</v>
      </c>
    </row>
    <row r="77" spans="1:11" ht="12.75">
      <c r="A77" s="38" t="s">
        <v>29</v>
      </c>
      <c r="B77" s="39" t="s">
        <v>144</v>
      </c>
      <c r="C77" s="18" t="s">
        <v>145</v>
      </c>
      <c r="D77" s="47">
        <f>'[2]FS185'!$B$50</f>
        <v>34811000</v>
      </c>
      <c r="E77" s="47">
        <f>'[2]FS185'!$E$50</f>
        <v>40011000</v>
      </c>
      <c r="F77" s="47">
        <f>'[2]FS185'!$Q$50</f>
        <v>13623122</v>
      </c>
      <c r="G77" s="23">
        <f t="shared" si="14"/>
        <v>0.3913453218810146</v>
      </c>
      <c r="H77" s="19">
        <f t="shared" si="15"/>
        <v>0.340484416785384</v>
      </c>
      <c r="I77" s="57">
        <f t="shared" si="17"/>
        <v>0</v>
      </c>
      <c r="J77" s="58">
        <f t="shared" si="18"/>
        <v>26387878</v>
      </c>
      <c r="K77" s="27">
        <f t="shared" si="16"/>
        <v>0.659515583214616</v>
      </c>
    </row>
    <row r="78" spans="1:11" ht="12.75">
      <c r="A78" s="38" t="s">
        <v>48</v>
      </c>
      <c r="B78" s="39" t="s">
        <v>146</v>
      </c>
      <c r="C78" s="18" t="s">
        <v>147</v>
      </c>
      <c r="D78" s="47">
        <f>'[2]DC18'!$B$50</f>
        <v>8730000</v>
      </c>
      <c r="E78" s="47">
        <f>'[2]DC18'!$E$50</f>
        <v>8730000</v>
      </c>
      <c r="F78" s="47">
        <f>'[2]DC18'!$Q$50</f>
        <v>1569765</v>
      </c>
      <c r="G78" s="23">
        <f t="shared" si="14"/>
        <v>0.1798127147766323</v>
      </c>
      <c r="H78" s="19">
        <f t="shared" si="15"/>
        <v>0.1798127147766323</v>
      </c>
      <c r="I78" s="57">
        <f t="shared" si="17"/>
        <v>0</v>
      </c>
      <c r="J78" s="58">
        <f t="shared" si="18"/>
        <v>7160235</v>
      </c>
      <c r="K78" s="27">
        <f t="shared" si="16"/>
        <v>0.8201872852233677</v>
      </c>
    </row>
    <row r="79" spans="1:11" ht="16.5">
      <c r="A79" s="40"/>
      <c r="B79" s="41" t="s">
        <v>613</v>
      </c>
      <c r="C79" s="42"/>
      <c r="D79" s="51">
        <f>SUM(D73:D78)</f>
        <v>262442000</v>
      </c>
      <c r="E79" s="51">
        <f>SUM(E73:E78)</f>
        <v>283515000</v>
      </c>
      <c r="F79" s="51">
        <f>SUM(F73:F78)</f>
        <v>222052329</v>
      </c>
      <c r="G79" s="24">
        <f t="shared" si="14"/>
        <v>0.8461005822238818</v>
      </c>
      <c r="H79" s="22">
        <f t="shared" si="15"/>
        <v>0.783211925294958</v>
      </c>
      <c r="I79" s="62">
        <f>SUM(I73:I78)</f>
        <v>-24411051</v>
      </c>
      <c r="J79" s="63">
        <f>SUM(J73:J78)</f>
        <v>85873722</v>
      </c>
      <c r="K79" s="28">
        <f t="shared" si="16"/>
        <v>0.21678807470504205</v>
      </c>
    </row>
    <row r="80" spans="1:11" ht="12.75">
      <c r="A80" s="38" t="s">
        <v>29</v>
      </c>
      <c r="B80" s="39" t="s">
        <v>148</v>
      </c>
      <c r="C80" s="18" t="s">
        <v>149</v>
      </c>
      <c r="D80" s="47">
        <f>'[2]FS191'!$B$50</f>
        <v>55026000</v>
      </c>
      <c r="E80" s="47">
        <f>'[2]FS191'!$E$50</f>
        <v>53808000</v>
      </c>
      <c r="F80" s="47">
        <f>'[2]FS191'!$Q$50</f>
        <v>218925</v>
      </c>
      <c r="G80" s="23">
        <f t="shared" si="14"/>
        <v>0.003978573765129212</v>
      </c>
      <c r="H80" s="19">
        <f t="shared" si="15"/>
        <v>0.004068632917038358</v>
      </c>
      <c r="I80" s="57">
        <f aca="true" t="shared" si="19" ref="I80:I85">IF($F80&gt;$E80,$E80-$F80,0)</f>
        <v>0</v>
      </c>
      <c r="J80" s="58">
        <f aca="true" t="shared" si="20" ref="J80:J85">IF($F80&lt;=$E80,$E80-$F80,0)</f>
        <v>53589075</v>
      </c>
      <c r="K80" s="27">
        <f t="shared" si="16"/>
        <v>0.9959313670829616</v>
      </c>
    </row>
    <row r="81" spans="1:11" ht="12.75">
      <c r="A81" s="38" t="s">
        <v>29</v>
      </c>
      <c r="B81" s="39" t="s">
        <v>150</v>
      </c>
      <c r="C81" s="18" t="s">
        <v>151</v>
      </c>
      <c r="D81" s="47">
        <f>'[2]FS192'!$B$50</f>
        <v>31950000</v>
      </c>
      <c r="E81" s="47">
        <f>'[2]FS192'!$E$50</f>
        <v>32200000</v>
      </c>
      <c r="F81" s="47">
        <f>'[2]FS192'!$Q$50</f>
        <v>31816395</v>
      </c>
      <c r="G81" s="23">
        <f t="shared" si="14"/>
        <v>0.995818309859155</v>
      </c>
      <c r="H81" s="19">
        <f t="shared" si="15"/>
        <v>0.988086801242236</v>
      </c>
      <c r="I81" s="57">
        <f t="shared" si="19"/>
        <v>0</v>
      </c>
      <c r="J81" s="58">
        <f t="shared" si="20"/>
        <v>383605</v>
      </c>
      <c r="K81" s="27">
        <f t="shared" si="16"/>
        <v>0.011913198757763975</v>
      </c>
    </row>
    <row r="82" spans="1:11" ht="12.75">
      <c r="A82" s="38" t="s">
        <v>29</v>
      </c>
      <c r="B82" s="39" t="s">
        <v>152</v>
      </c>
      <c r="C82" s="18" t="s">
        <v>153</v>
      </c>
      <c r="D82" s="47">
        <f>'[2]FS193'!$B$50</f>
        <v>21568000</v>
      </c>
      <c r="E82" s="47">
        <f>'[2]FS193'!$E$50</f>
        <v>21568000</v>
      </c>
      <c r="F82" s="47">
        <f>'[2]FS193'!$Q$50</f>
        <v>24362114</v>
      </c>
      <c r="G82" s="23">
        <f t="shared" si="14"/>
        <v>1.1295490541543027</v>
      </c>
      <c r="H82" s="19">
        <f t="shared" si="15"/>
        <v>1.1295490541543027</v>
      </c>
      <c r="I82" s="57">
        <f t="shared" si="19"/>
        <v>-2794114</v>
      </c>
      <c r="J82" s="58">
        <f t="shared" si="20"/>
        <v>0</v>
      </c>
      <c r="K82" s="27">
        <f t="shared" si="16"/>
        <v>-0.12954905415430268</v>
      </c>
    </row>
    <row r="83" spans="1:11" ht="12.75">
      <c r="A83" s="38" t="s">
        <v>29</v>
      </c>
      <c r="B83" s="39" t="s">
        <v>154</v>
      </c>
      <c r="C83" s="18" t="s">
        <v>155</v>
      </c>
      <c r="D83" s="47">
        <f>'[2]FS194'!$B$50</f>
        <v>183588000</v>
      </c>
      <c r="E83" s="47">
        <f>'[2]FS194'!$E$50</f>
        <v>190002000</v>
      </c>
      <c r="F83" s="47">
        <f>'[2]FS194'!$Q$50</f>
        <v>154986877</v>
      </c>
      <c r="G83" s="23">
        <f t="shared" si="14"/>
        <v>0.8442102806283636</v>
      </c>
      <c r="H83" s="19">
        <f t="shared" si="15"/>
        <v>0.8157118188229597</v>
      </c>
      <c r="I83" s="57">
        <f t="shared" si="19"/>
        <v>0</v>
      </c>
      <c r="J83" s="58">
        <f t="shared" si="20"/>
        <v>35015123</v>
      </c>
      <c r="K83" s="27">
        <f t="shared" si="16"/>
        <v>0.18428818117704024</v>
      </c>
    </row>
    <row r="84" spans="1:11" ht="12.75">
      <c r="A84" s="38" t="s">
        <v>29</v>
      </c>
      <c r="B84" s="39" t="s">
        <v>156</v>
      </c>
      <c r="C84" s="18" t="s">
        <v>157</v>
      </c>
      <c r="D84" s="47">
        <f>'[2]FS195'!$B$50</f>
        <v>19510000</v>
      </c>
      <c r="E84" s="47">
        <f>'[2]FS195'!$E$50</f>
        <v>19510000</v>
      </c>
      <c r="F84" s="47">
        <f>'[2]FS195'!$Q$50</f>
        <v>22115765</v>
      </c>
      <c r="G84" s="23">
        <f t="shared" si="14"/>
        <v>1.1335604818042029</v>
      </c>
      <c r="H84" s="19">
        <f t="shared" si="15"/>
        <v>1.1335604818042029</v>
      </c>
      <c r="I84" s="57">
        <f t="shared" si="19"/>
        <v>-2605765</v>
      </c>
      <c r="J84" s="58">
        <f t="shared" si="20"/>
        <v>0</v>
      </c>
      <c r="K84" s="27">
        <f t="shared" si="16"/>
        <v>-0.13356048180420296</v>
      </c>
    </row>
    <row r="85" spans="1:11" ht="12.75">
      <c r="A85" s="38" t="s">
        <v>48</v>
      </c>
      <c r="B85" s="39" t="s">
        <v>158</v>
      </c>
      <c r="C85" s="18" t="s">
        <v>159</v>
      </c>
      <c r="D85" s="47">
        <f>'[2]DC19'!$B$50</f>
        <v>13025000</v>
      </c>
      <c r="E85" s="47">
        <f>'[2]DC19'!$E$50</f>
        <v>13025000</v>
      </c>
      <c r="F85" s="47">
        <f>'[2]DC19'!$Q$50</f>
        <v>1571346</v>
      </c>
      <c r="G85" s="23">
        <f t="shared" si="14"/>
        <v>0.12064076775431862</v>
      </c>
      <c r="H85" s="19">
        <f t="shared" si="15"/>
        <v>0.12064076775431862</v>
      </c>
      <c r="I85" s="57">
        <f t="shared" si="19"/>
        <v>0</v>
      </c>
      <c r="J85" s="58">
        <f t="shared" si="20"/>
        <v>11453654</v>
      </c>
      <c r="K85" s="27">
        <f t="shared" si="16"/>
        <v>0.8793592322456814</v>
      </c>
    </row>
    <row r="86" spans="1:11" ht="16.5">
      <c r="A86" s="40"/>
      <c r="B86" s="41" t="s">
        <v>614</v>
      </c>
      <c r="C86" s="42"/>
      <c r="D86" s="51">
        <f>SUM(D80:D85)</f>
        <v>324667000</v>
      </c>
      <c r="E86" s="51">
        <f>SUM(E80:E85)</f>
        <v>330113000</v>
      </c>
      <c r="F86" s="51">
        <f>SUM(F80:F85)</f>
        <v>235071422</v>
      </c>
      <c r="G86" s="24">
        <f t="shared" si="14"/>
        <v>0.724038544108271</v>
      </c>
      <c r="H86" s="22">
        <f t="shared" si="15"/>
        <v>0.7120938042427896</v>
      </c>
      <c r="I86" s="62">
        <f>SUM(I80:I85)</f>
        <v>-5399879</v>
      </c>
      <c r="J86" s="63">
        <f>SUM(J80:J85)</f>
        <v>100441457</v>
      </c>
      <c r="K86" s="28">
        <f t="shared" si="16"/>
        <v>0.28790619575721044</v>
      </c>
    </row>
    <row r="87" spans="1:11" ht="12.75">
      <c r="A87" s="38" t="s">
        <v>29</v>
      </c>
      <c r="B87" s="39" t="s">
        <v>160</v>
      </c>
      <c r="C87" s="18" t="s">
        <v>161</v>
      </c>
      <c r="D87" s="47">
        <f>'[2]FS201'!$B$50</f>
        <v>29104000</v>
      </c>
      <c r="E87" s="47">
        <f>'[2]FS201'!$E$50</f>
        <v>29104000</v>
      </c>
      <c r="F87" s="47">
        <f>'[2]FS201'!$Q$50</f>
        <v>30646930</v>
      </c>
      <c r="G87" s="23">
        <f t="shared" si="14"/>
        <v>1.0530143622869708</v>
      </c>
      <c r="H87" s="19">
        <f t="shared" si="15"/>
        <v>1.0530143622869708</v>
      </c>
      <c r="I87" s="57">
        <f>IF($F87&gt;$E87,$E87-$F87,0)</f>
        <v>-1542930</v>
      </c>
      <c r="J87" s="58">
        <f>IF($F87&lt;=$E87,$E87-$F87,0)</f>
        <v>0</v>
      </c>
      <c r="K87" s="27">
        <f t="shared" si="16"/>
        <v>-0.053014362286970866</v>
      </c>
    </row>
    <row r="88" spans="1:11" ht="12.75">
      <c r="A88" s="38" t="s">
        <v>29</v>
      </c>
      <c r="B88" s="39" t="s">
        <v>162</v>
      </c>
      <c r="C88" s="18" t="s">
        <v>163</v>
      </c>
      <c r="D88" s="47">
        <f>'[2]FS203'!$B$50</f>
        <v>42613000</v>
      </c>
      <c r="E88" s="47">
        <f>'[2]FS203'!$E$50</f>
        <v>50665000</v>
      </c>
      <c r="F88" s="47">
        <f>'[2]FS203'!$Q$50</f>
        <v>44280529</v>
      </c>
      <c r="G88" s="23">
        <f t="shared" si="14"/>
        <v>1.0391319315701781</v>
      </c>
      <c r="H88" s="19">
        <f t="shared" si="15"/>
        <v>0.8739865587683805</v>
      </c>
      <c r="I88" s="57">
        <f>IF($F88&gt;$E88,$E88-$F88,0)</f>
        <v>0</v>
      </c>
      <c r="J88" s="58">
        <f>IF($F88&lt;=$E88,$E88-$F88,0)</f>
        <v>6384471</v>
      </c>
      <c r="K88" s="27">
        <f t="shared" si="16"/>
        <v>0.12601344123161945</v>
      </c>
    </row>
    <row r="89" spans="1:11" ht="12.75">
      <c r="A89" s="38" t="s">
        <v>29</v>
      </c>
      <c r="B89" s="39" t="s">
        <v>164</v>
      </c>
      <c r="C89" s="18" t="s">
        <v>165</v>
      </c>
      <c r="D89" s="47">
        <f>'[2]FS204'!$B$50</f>
        <v>41902000</v>
      </c>
      <c r="E89" s="47">
        <f>'[2]FS204'!$E$50</f>
        <v>41961000</v>
      </c>
      <c r="F89" s="47">
        <f>'[2]FS204'!$Q$50</f>
        <v>30453251</v>
      </c>
      <c r="G89" s="23">
        <f t="shared" si="14"/>
        <v>0.7267732089160422</v>
      </c>
      <c r="H89" s="19">
        <f t="shared" si="15"/>
        <v>0.7257513166988394</v>
      </c>
      <c r="I89" s="57">
        <f>IF($F89&gt;$E89,$E89-$F89,0)</f>
        <v>0</v>
      </c>
      <c r="J89" s="58">
        <f>IF($F89&lt;=$E89,$E89-$F89,0)</f>
        <v>11507749</v>
      </c>
      <c r="K89" s="27">
        <f t="shared" si="16"/>
        <v>0.2742486833011606</v>
      </c>
    </row>
    <row r="90" spans="1:11" ht="12.75">
      <c r="A90" s="38" t="s">
        <v>29</v>
      </c>
      <c r="B90" s="39" t="s">
        <v>166</v>
      </c>
      <c r="C90" s="18" t="s">
        <v>167</v>
      </c>
      <c r="D90" s="47">
        <f>'[2]FS205'!$B$50</f>
        <v>16782000</v>
      </c>
      <c r="E90" s="47">
        <f>'[2]FS205'!$E$50</f>
        <v>20063000</v>
      </c>
      <c r="F90" s="47">
        <f>'[2]FS205'!$Q$50</f>
        <v>23669496</v>
      </c>
      <c r="G90" s="23">
        <f t="shared" si="14"/>
        <v>1.4104097247050411</v>
      </c>
      <c r="H90" s="19">
        <f t="shared" si="15"/>
        <v>1.1797585605343168</v>
      </c>
      <c r="I90" s="57">
        <f>IF($F90&gt;$E90,$E90-$F90,0)</f>
        <v>-3606496</v>
      </c>
      <c r="J90" s="58">
        <f>IF($F90&lt;=$E90,$E90-$F90,0)</f>
        <v>0</v>
      </c>
      <c r="K90" s="27">
        <f t="shared" si="16"/>
        <v>-0.1797585605343169</v>
      </c>
    </row>
    <row r="91" spans="1:11" ht="12.75">
      <c r="A91" s="38" t="s">
        <v>48</v>
      </c>
      <c r="B91" s="39" t="s">
        <v>168</v>
      </c>
      <c r="C91" s="18" t="s">
        <v>169</v>
      </c>
      <c r="D91" s="47">
        <f>'[2]DC20'!$B$50</f>
        <v>6510000</v>
      </c>
      <c r="E91" s="47">
        <f>'[2]DC20'!$E$50</f>
        <v>9010000</v>
      </c>
      <c r="F91" s="47">
        <f>'[2]DC20'!$Q$50</f>
        <v>1485000</v>
      </c>
      <c r="G91" s="23">
        <f t="shared" si="14"/>
        <v>0.22811059907834103</v>
      </c>
      <c r="H91" s="19">
        <f t="shared" si="15"/>
        <v>0.16481687014428412</v>
      </c>
      <c r="I91" s="57">
        <f>IF($F91&gt;$E91,$E91-$F91,0)</f>
        <v>0</v>
      </c>
      <c r="J91" s="58">
        <f>IF($F91&lt;=$E91,$E91-$F91,0)</f>
        <v>7525000</v>
      </c>
      <c r="K91" s="27">
        <f t="shared" si="16"/>
        <v>0.8351831298557159</v>
      </c>
    </row>
    <row r="92" spans="1:11" ht="16.5">
      <c r="A92" s="40"/>
      <c r="B92" s="41" t="s">
        <v>615</v>
      </c>
      <c r="C92" s="42"/>
      <c r="D92" s="51">
        <f>SUM(D87:D91)</f>
        <v>136911000</v>
      </c>
      <c r="E92" s="51">
        <f>SUM(E87:E91)</f>
        <v>150803000</v>
      </c>
      <c r="F92" s="51">
        <f>SUM(F87:F91)</f>
        <v>130535206</v>
      </c>
      <c r="G92" s="24">
        <f t="shared" si="14"/>
        <v>0.9534311048783516</v>
      </c>
      <c r="H92" s="22">
        <f t="shared" si="15"/>
        <v>0.8656008567468817</v>
      </c>
      <c r="I92" s="62">
        <f>SUM(I87:I91)</f>
        <v>-5149426</v>
      </c>
      <c r="J92" s="63">
        <f>SUM(J87:J91)</f>
        <v>25417220</v>
      </c>
      <c r="K92" s="28">
        <f t="shared" si="16"/>
        <v>0.1343991432531183</v>
      </c>
    </row>
    <row r="93" spans="1:11" ht="16.5">
      <c r="A93" s="44"/>
      <c r="B93" s="45" t="s">
        <v>616</v>
      </c>
      <c r="C93" s="46"/>
      <c r="D93" s="53">
        <f>SUM(D63:D66,D68:D71,D73:D78,D80:D85,D87:D91)</f>
        <v>1182635000</v>
      </c>
      <c r="E93" s="53">
        <f>SUM(E63:E66,E68:E71,E73:E78,E80:E85,E87:E91)</f>
        <v>1222649000</v>
      </c>
      <c r="F93" s="53">
        <f>SUM(F63:F66,F68:F71,F73:F78,F80:F85,F87:F91)</f>
        <v>1012606339</v>
      </c>
      <c r="G93" s="29">
        <f t="shared" si="14"/>
        <v>0.8562289624440339</v>
      </c>
      <c r="H93" s="30">
        <f t="shared" si="15"/>
        <v>0.8282069007540185</v>
      </c>
      <c r="I93" s="62">
        <f>I92+I86+I79+I72+I67</f>
        <v>-57474958</v>
      </c>
      <c r="J93" s="63">
        <f>J92+J86+J79+J72+J67</f>
        <v>267517619</v>
      </c>
      <c r="K93" s="31">
        <f t="shared" si="16"/>
        <v>0.17179309924598146</v>
      </c>
    </row>
    <row r="94" spans="1:11" ht="16.5">
      <c r="A94" s="92"/>
      <c r="B94" s="93"/>
      <c r="C94" s="94"/>
      <c r="D94" s="95"/>
      <c r="E94" s="95"/>
      <c r="F94" s="95"/>
      <c r="G94" s="96"/>
      <c r="H94" s="97" t="s">
        <v>603</v>
      </c>
      <c r="I94" s="136">
        <f>I93+J93</f>
        <v>210042661</v>
      </c>
      <c r="J94" s="137"/>
      <c r="K94" s="98"/>
    </row>
    <row r="95" spans="1:11" ht="16.5">
      <c r="A95" s="33"/>
      <c r="B95" s="26"/>
      <c r="C95" s="12"/>
      <c r="D95" s="52"/>
      <c r="E95" s="52"/>
      <c r="F95" s="52"/>
      <c r="G95" s="23"/>
      <c r="H95" s="64"/>
      <c r="I95" s="90"/>
      <c r="J95" s="91"/>
      <c r="K95" s="27"/>
    </row>
    <row r="96" spans="1:11" ht="16.5">
      <c r="A96" s="33"/>
      <c r="B96" s="35" t="s">
        <v>170</v>
      </c>
      <c r="C96" s="36"/>
      <c r="D96" s="52"/>
      <c r="E96" s="52"/>
      <c r="F96" s="52"/>
      <c r="G96" s="23"/>
      <c r="H96" s="19"/>
      <c r="I96" s="59"/>
      <c r="J96" s="60"/>
      <c r="K96" s="27"/>
    </row>
    <row r="97" spans="1:11" ht="12.75">
      <c r="A97" s="38" t="s">
        <v>26</v>
      </c>
      <c r="B97" s="39" t="s">
        <v>171</v>
      </c>
      <c r="C97" s="18" t="s">
        <v>172</v>
      </c>
      <c r="D97" s="47">
        <f>'[3]EKU'!$B$50</f>
        <v>524296000</v>
      </c>
      <c r="E97" s="47">
        <f>'[3]EKU'!$E$50</f>
        <v>556528000</v>
      </c>
      <c r="F97" s="47">
        <f>'[3]EKU'!$Q$50</f>
        <v>483874224</v>
      </c>
      <c r="G97" s="23">
        <f>IF($D97=0,0,$F97/$D97)</f>
        <v>0.9229027572211117</v>
      </c>
      <c r="H97" s="19">
        <f>IF($E97=0,0,$F97/$E97)</f>
        <v>0.8694517149182072</v>
      </c>
      <c r="I97" s="57">
        <f>IF($F97&gt;$E97,$E97-$F97,0)</f>
        <v>0</v>
      </c>
      <c r="J97" s="58">
        <f>IF($F97&lt;=$E97,$E97-$F97,0)</f>
        <v>72653776</v>
      </c>
      <c r="K97" s="27">
        <f>IF($E97=0,0,($E97-$F97)/$E97)</f>
        <v>0.13054828508179284</v>
      </c>
    </row>
    <row r="98" spans="1:11" ht="12.75">
      <c r="A98" s="38" t="s">
        <v>26</v>
      </c>
      <c r="B98" s="39" t="s">
        <v>173</v>
      </c>
      <c r="C98" s="18" t="s">
        <v>174</v>
      </c>
      <c r="D98" s="47">
        <f>'[3]JHB'!$B$50</f>
        <v>1586618000</v>
      </c>
      <c r="E98" s="47">
        <f>'[3]JHB'!$E$50</f>
        <v>1656307000</v>
      </c>
      <c r="F98" s="47">
        <f>'[3]JHB'!$Q$50</f>
        <v>2150774538</v>
      </c>
      <c r="G98" s="23">
        <f>IF($D98=0,0,$F98/$D98)</f>
        <v>1.3555717494696267</v>
      </c>
      <c r="H98" s="19">
        <f>IF($E98=0,0,$F98/$E98)</f>
        <v>1.298536163887492</v>
      </c>
      <c r="I98" s="57">
        <f>IF($F98&gt;$E98,$E98-$F98,0)</f>
        <v>-494467538</v>
      </c>
      <c r="J98" s="58">
        <f>IF($F98&lt;=$E98,$E98-$F98,0)</f>
        <v>0</v>
      </c>
      <c r="K98" s="27">
        <f>IF($E98=0,0,($E98-$F98)/$E98)</f>
        <v>-0.2985361638874919</v>
      </c>
    </row>
    <row r="99" spans="1:11" ht="12.75">
      <c r="A99" s="38" t="s">
        <v>26</v>
      </c>
      <c r="B99" s="39" t="s">
        <v>175</v>
      </c>
      <c r="C99" s="18" t="s">
        <v>176</v>
      </c>
      <c r="D99" s="47">
        <f>'[3]TSH'!$B$50</f>
        <v>1039385000</v>
      </c>
      <c r="E99" s="47">
        <f>'[3]TSH'!$E$50</f>
        <v>1046562000</v>
      </c>
      <c r="F99" s="47">
        <f>'[3]TSH'!$Q$50</f>
        <v>829205201</v>
      </c>
      <c r="G99" s="23">
        <f>IF($D99=0,0,$F99/$D99)</f>
        <v>0.7977844600412745</v>
      </c>
      <c r="H99" s="19">
        <f>IF($E99=0,0,$F99/$E99)</f>
        <v>0.7923134998213197</v>
      </c>
      <c r="I99" s="57">
        <f>IF($F99&gt;$E99,$E99-$F99,0)</f>
        <v>0</v>
      </c>
      <c r="J99" s="58">
        <f aca="true" t="shared" si="21" ref="J99:J114">IF($F99&lt;=$E99,$E99-$F99,0)</f>
        <v>217356799</v>
      </c>
      <c r="K99" s="27">
        <f>IF($E99=0,0,($E99-$F99)/$E99)</f>
        <v>0.2076865001786803</v>
      </c>
    </row>
    <row r="100" spans="1:11" ht="16.5">
      <c r="A100" s="40"/>
      <c r="B100" s="41" t="s">
        <v>617</v>
      </c>
      <c r="C100" s="42"/>
      <c r="D100" s="51">
        <f>SUM(D97:D99)</f>
        <v>3150299000</v>
      </c>
      <c r="E100" s="51">
        <f>SUM(E97:E99)</f>
        <v>3259397000</v>
      </c>
      <c r="F100" s="51">
        <f>SUM(F97:F99)</f>
        <v>3463853963</v>
      </c>
      <c r="G100" s="24">
        <f>IF($D100=0,0,$F100/$D100)</f>
        <v>1.0995318104725933</v>
      </c>
      <c r="H100" s="22">
        <f>IF($E100=0,0,$F100/$E100)</f>
        <v>1.0627284626573565</v>
      </c>
      <c r="I100" s="62">
        <f>SUM(I97:I99)</f>
        <v>-494467538</v>
      </c>
      <c r="J100" s="63">
        <f>SUM(J97:J99)</f>
        <v>290010575</v>
      </c>
      <c r="K100" s="28">
        <f>IF($E100=0,0,($E100-$F100)/$E100)</f>
        <v>-0.06272846265735656</v>
      </c>
    </row>
    <row r="101" spans="1:11" ht="12.75">
      <c r="A101" s="38" t="s">
        <v>29</v>
      </c>
      <c r="B101" s="39" t="s">
        <v>177</v>
      </c>
      <c r="C101" s="18" t="s">
        <v>178</v>
      </c>
      <c r="D101" s="47">
        <f>'[3]GT461'!$B$50</f>
        <v>29654000</v>
      </c>
      <c r="E101" s="47">
        <f>'[3]GT461'!$E$50</f>
        <v>29654000</v>
      </c>
      <c r="F101" s="47">
        <f>'[3]GT461'!$Q$50</f>
        <v>18439000</v>
      </c>
      <c r="G101" s="23">
        <f aca="true" t="shared" si="22" ref="G101:G116">IF($D101=0,0,$F101/$D101)</f>
        <v>0.621804815539219</v>
      </c>
      <c r="H101" s="19">
        <f aca="true" t="shared" si="23" ref="H101:H116">IF($E101=0,0,$F101/$E101)</f>
        <v>0.621804815539219</v>
      </c>
      <c r="I101" s="57">
        <f>IF($F101&gt;$E101,$E101-$F101,0)</f>
        <v>0</v>
      </c>
      <c r="J101" s="58">
        <f t="shared" si="21"/>
        <v>11215000</v>
      </c>
      <c r="K101" s="27">
        <f aca="true" t="shared" si="24" ref="K101:K116">IF($E101=0,0,($E101-$F101)/$E101)</f>
        <v>0.378195184460781</v>
      </c>
    </row>
    <row r="102" spans="1:11" ht="12.75">
      <c r="A102" s="38" t="s">
        <v>29</v>
      </c>
      <c r="B102" s="39" t="s">
        <v>179</v>
      </c>
      <c r="C102" s="18" t="s">
        <v>180</v>
      </c>
      <c r="D102" s="47">
        <f>'[3]GT422'!$B$50</f>
        <v>96731000</v>
      </c>
      <c r="E102" s="47">
        <f>'[3]GT422'!$E$50</f>
        <v>86117000</v>
      </c>
      <c r="F102" s="47">
        <f>'[3]GT422'!$Q$50</f>
        <v>22364388</v>
      </c>
      <c r="G102" s="23">
        <f t="shared" si="22"/>
        <v>0.2312018691009087</v>
      </c>
      <c r="H102" s="19">
        <f t="shared" si="23"/>
        <v>0.25969771357571675</v>
      </c>
      <c r="I102" s="57">
        <f>IF($F102&gt;$E102,$E102-$F102,0)</f>
        <v>0</v>
      </c>
      <c r="J102" s="58">
        <f t="shared" si="21"/>
        <v>63752612</v>
      </c>
      <c r="K102" s="27">
        <f t="shared" si="24"/>
        <v>0.7403022864242832</v>
      </c>
    </row>
    <row r="103" spans="1:11" ht="12.75">
      <c r="A103" s="38" t="s">
        <v>29</v>
      </c>
      <c r="B103" s="39" t="s">
        <v>181</v>
      </c>
      <c r="C103" s="18" t="s">
        <v>182</v>
      </c>
      <c r="D103" s="47">
        <f>'[3]GT423'!$B$50</f>
        <v>20087000</v>
      </c>
      <c r="E103" s="47">
        <f>'[3]GT423'!$E$50</f>
        <v>20087000</v>
      </c>
      <c r="F103" s="47">
        <f>'[3]GT423'!$Q$50</f>
        <v>13347247</v>
      </c>
      <c r="G103" s="23">
        <f t="shared" si="22"/>
        <v>0.6644718972469756</v>
      </c>
      <c r="H103" s="19">
        <f t="shared" si="23"/>
        <v>0.6644718972469756</v>
      </c>
      <c r="I103" s="57">
        <f>IF($F103&gt;$E103,$E103-$F103,0)</f>
        <v>0</v>
      </c>
      <c r="J103" s="58">
        <f t="shared" si="21"/>
        <v>6739753</v>
      </c>
      <c r="K103" s="27">
        <f t="shared" si="24"/>
        <v>0.33552810275302436</v>
      </c>
    </row>
    <row r="104" spans="1:11" ht="12.75">
      <c r="A104" s="38" t="s">
        <v>48</v>
      </c>
      <c r="B104" s="39" t="s">
        <v>183</v>
      </c>
      <c r="C104" s="18" t="s">
        <v>184</v>
      </c>
      <c r="D104" s="47">
        <f>'[3]DC42'!$B$50</f>
        <v>11795000</v>
      </c>
      <c r="E104" s="47">
        <f>'[3]DC42'!$E$50</f>
        <v>30668000</v>
      </c>
      <c r="F104" s="47">
        <f>'[3]DC42'!$Q$50</f>
        <v>5943502</v>
      </c>
      <c r="G104" s="23">
        <f t="shared" si="22"/>
        <v>0.5039001271725307</v>
      </c>
      <c r="H104" s="19">
        <f t="shared" si="23"/>
        <v>0.19380142167731837</v>
      </c>
      <c r="I104" s="57">
        <f>IF($F104&gt;$E104,$E104-$F104,0)</f>
        <v>0</v>
      </c>
      <c r="J104" s="58">
        <f t="shared" si="21"/>
        <v>24724498</v>
      </c>
      <c r="K104" s="27">
        <f t="shared" si="24"/>
        <v>0.8061985783226816</v>
      </c>
    </row>
    <row r="105" spans="1:11" ht="16.5">
      <c r="A105" s="40"/>
      <c r="B105" s="41" t="s">
        <v>618</v>
      </c>
      <c r="C105" s="42"/>
      <c r="D105" s="51">
        <f>SUM(D101:D104)</f>
        <v>158267000</v>
      </c>
      <c r="E105" s="51">
        <f>SUM(E101:E104)</f>
        <v>166526000</v>
      </c>
      <c r="F105" s="51">
        <f>SUM(F101:F104)</f>
        <v>60094137</v>
      </c>
      <c r="G105" s="24">
        <f t="shared" si="22"/>
        <v>0.3797009926263845</v>
      </c>
      <c r="H105" s="22">
        <f t="shared" si="23"/>
        <v>0.3608693957700299</v>
      </c>
      <c r="I105" s="62">
        <f>SUM(I101:I104)</f>
        <v>0</v>
      </c>
      <c r="J105" s="63">
        <f>SUM(J101:J104)</f>
        <v>106431863</v>
      </c>
      <c r="K105" s="28">
        <f t="shared" si="24"/>
        <v>0.6391306042299701</v>
      </c>
    </row>
    <row r="106" spans="1:11" ht="12.75">
      <c r="A106" s="38" t="s">
        <v>29</v>
      </c>
      <c r="B106" s="39" t="s">
        <v>185</v>
      </c>
      <c r="C106" s="18" t="s">
        <v>186</v>
      </c>
      <c r="D106" s="47">
        <f>'[3]GT461'!$B$50</f>
        <v>29654000</v>
      </c>
      <c r="E106" s="47">
        <f>'[3]GT461'!$E$50</f>
        <v>29654000</v>
      </c>
      <c r="F106" s="47">
        <f>'[3]GT461'!$Q$50</f>
        <v>18439000</v>
      </c>
      <c r="G106" s="23">
        <f t="shared" si="22"/>
        <v>0.621804815539219</v>
      </c>
      <c r="H106" s="19">
        <f t="shared" si="23"/>
        <v>0.621804815539219</v>
      </c>
      <c r="I106" s="57">
        <f>IF($F106&gt;$E106,$E106-$F106,0)</f>
        <v>0</v>
      </c>
      <c r="J106" s="58">
        <f t="shared" si="21"/>
        <v>11215000</v>
      </c>
      <c r="K106" s="27">
        <f t="shared" si="24"/>
        <v>0.378195184460781</v>
      </c>
    </row>
    <row r="107" spans="1:11" ht="12.75">
      <c r="A107" s="38" t="s">
        <v>29</v>
      </c>
      <c r="B107" s="39" t="s">
        <v>187</v>
      </c>
      <c r="C107" s="18" t="s">
        <v>188</v>
      </c>
      <c r="D107" s="47">
        <f>'[3]GT462'!$B$50</f>
        <v>40583000</v>
      </c>
      <c r="E107" s="47">
        <f>'[3]GT462'!$E$50</f>
        <v>36772000</v>
      </c>
      <c r="F107" s="47">
        <f>'[3]GT462'!$Q$50</f>
        <v>13508869</v>
      </c>
      <c r="G107" s="23">
        <f t="shared" si="22"/>
        <v>0.33287014267057635</v>
      </c>
      <c r="H107" s="19">
        <f t="shared" si="23"/>
        <v>0.36736835091917763</v>
      </c>
      <c r="I107" s="57">
        <f>IF($F107&gt;$E107,$E107-$F107,0)</f>
        <v>0</v>
      </c>
      <c r="J107" s="58">
        <f t="shared" si="21"/>
        <v>23263131</v>
      </c>
      <c r="K107" s="27">
        <f t="shared" si="24"/>
        <v>0.6326316490808224</v>
      </c>
    </row>
    <row r="108" spans="1:11" ht="12.75">
      <c r="A108" s="38" t="s">
        <v>48</v>
      </c>
      <c r="B108" s="39" t="s">
        <v>189</v>
      </c>
      <c r="C108" s="18" t="s">
        <v>190</v>
      </c>
      <c r="D108" s="47">
        <f>'[3]DC46'!$B$50</f>
        <v>10085000</v>
      </c>
      <c r="E108" s="47">
        <f>'[3]DC46'!$E$50</f>
        <v>9735000</v>
      </c>
      <c r="F108" s="47">
        <f>'[3]DC46'!$Q$50</f>
        <v>2017112</v>
      </c>
      <c r="G108" s="23">
        <f t="shared" si="22"/>
        <v>0.20001110560237978</v>
      </c>
      <c r="H108" s="19">
        <f t="shared" si="23"/>
        <v>0.2072020544427324</v>
      </c>
      <c r="I108" s="57">
        <f>IF($F108&gt;$E108,$E108-$F108,0)</f>
        <v>0</v>
      </c>
      <c r="J108" s="58">
        <f t="shared" si="21"/>
        <v>7717888</v>
      </c>
      <c r="K108" s="27">
        <f t="shared" si="24"/>
        <v>0.7927979455572676</v>
      </c>
    </row>
    <row r="109" spans="1:11" ht="16.5">
      <c r="A109" s="40"/>
      <c r="B109" s="41" t="s">
        <v>619</v>
      </c>
      <c r="C109" s="42"/>
      <c r="D109" s="51">
        <f>SUM(D106:D108)</f>
        <v>80322000</v>
      </c>
      <c r="E109" s="51">
        <f>SUM(E106:E108)</f>
        <v>76161000</v>
      </c>
      <c r="F109" s="51">
        <f>SUM(F106:F108)</f>
        <v>33964981</v>
      </c>
      <c r="G109" s="24">
        <f t="shared" si="22"/>
        <v>0.42286024999377503</v>
      </c>
      <c r="H109" s="22">
        <f t="shared" si="23"/>
        <v>0.4459629075248487</v>
      </c>
      <c r="I109" s="62">
        <f>SUM(I106:I108)</f>
        <v>0</v>
      </c>
      <c r="J109" s="63">
        <f>SUM(J106:J108)</f>
        <v>42196019</v>
      </c>
      <c r="K109" s="28">
        <f t="shared" si="24"/>
        <v>0.5540370924751513</v>
      </c>
    </row>
    <row r="110" spans="1:11" ht="12.75">
      <c r="A110" s="38" t="s">
        <v>29</v>
      </c>
      <c r="B110" s="39" t="s">
        <v>191</v>
      </c>
      <c r="C110" s="18" t="s">
        <v>192</v>
      </c>
      <c r="D110" s="47">
        <f>'[3]GT481'!$B$50</f>
        <v>86718000</v>
      </c>
      <c r="E110" s="47">
        <f>'[3]GT481'!$E$50</f>
        <v>68199000</v>
      </c>
      <c r="F110" s="47">
        <f>'[3]GT481'!$Q$50</f>
        <v>598730</v>
      </c>
      <c r="G110" s="23">
        <f t="shared" si="22"/>
        <v>0.006904333587029222</v>
      </c>
      <c r="H110" s="19">
        <f t="shared" si="23"/>
        <v>0.008779160984765173</v>
      </c>
      <c r="I110" s="57">
        <f>IF($F110&gt;$E110,$E110-$F110,0)</f>
        <v>0</v>
      </c>
      <c r="J110" s="58">
        <f t="shared" si="21"/>
        <v>67600270</v>
      </c>
      <c r="K110" s="27">
        <f t="shared" si="24"/>
        <v>0.9912208390152348</v>
      </c>
    </row>
    <row r="111" spans="1:11" ht="12.75">
      <c r="A111" s="38" t="s">
        <v>29</v>
      </c>
      <c r="B111" s="39" t="s">
        <v>193</v>
      </c>
      <c r="C111" s="18" t="s">
        <v>194</v>
      </c>
      <c r="D111" s="47">
        <f>'[3]GT482'!$B$50</f>
        <v>22423000</v>
      </c>
      <c r="E111" s="47">
        <f>'[3]GT482'!$E$50</f>
        <v>22423000</v>
      </c>
      <c r="F111" s="47">
        <f>'[3]GT482'!$Q$50</f>
        <v>1761443</v>
      </c>
      <c r="G111" s="23">
        <f t="shared" si="22"/>
        <v>0.07855518886857245</v>
      </c>
      <c r="H111" s="19">
        <f t="shared" si="23"/>
        <v>0.07855518886857245</v>
      </c>
      <c r="I111" s="57">
        <f>IF($F111&gt;$E111,$E111-$F111,0)</f>
        <v>0</v>
      </c>
      <c r="J111" s="58">
        <f t="shared" si="21"/>
        <v>20661557</v>
      </c>
      <c r="K111" s="27">
        <f t="shared" si="24"/>
        <v>0.9214448111314275</v>
      </c>
    </row>
    <row r="112" spans="1:11" ht="12.75">
      <c r="A112" s="38" t="s">
        <v>29</v>
      </c>
      <c r="B112" s="39" t="s">
        <v>195</v>
      </c>
      <c r="C112" s="18" t="s">
        <v>196</v>
      </c>
      <c r="D112" s="47">
        <f>'[3]GT483'!$B$50</f>
        <v>40624000</v>
      </c>
      <c r="E112" s="47">
        <f>'[3]GT483'!$E$50</f>
        <v>47324000</v>
      </c>
      <c r="F112" s="47">
        <f>'[3]GT483'!$Q$50</f>
        <v>40096464</v>
      </c>
      <c r="G112" s="23">
        <f t="shared" si="22"/>
        <v>0.9870141788105553</v>
      </c>
      <c r="H112" s="19">
        <f t="shared" si="23"/>
        <v>0.8472754627673063</v>
      </c>
      <c r="I112" s="57">
        <f>IF($F112&gt;$E112,$E112-$F112,0)</f>
        <v>0</v>
      </c>
      <c r="J112" s="58">
        <f t="shared" si="21"/>
        <v>7227536</v>
      </c>
      <c r="K112" s="27">
        <f t="shared" si="24"/>
        <v>0.15272453723269377</v>
      </c>
    </row>
    <row r="113" spans="1:11" ht="12.75">
      <c r="A113" s="38" t="s">
        <v>29</v>
      </c>
      <c r="B113" s="39" t="s">
        <v>197</v>
      </c>
      <c r="C113" s="18" t="s">
        <v>198</v>
      </c>
      <c r="D113" s="47">
        <f>'[3]GT484'!$B$50</f>
        <v>47460000</v>
      </c>
      <c r="E113" s="47">
        <f>'[3]GT484'!$E$50</f>
        <v>47460000</v>
      </c>
      <c r="F113" s="47">
        <f>'[3]GT484'!$Q$50</f>
        <v>22243667</v>
      </c>
      <c r="G113" s="23">
        <f t="shared" si="22"/>
        <v>0.468682406236831</v>
      </c>
      <c r="H113" s="19">
        <f t="shared" si="23"/>
        <v>0.468682406236831</v>
      </c>
      <c r="I113" s="57">
        <f>IF($F113&gt;$E113,$E113-$F113,0)</f>
        <v>0</v>
      </c>
      <c r="J113" s="58">
        <f t="shared" si="21"/>
        <v>25216333</v>
      </c>
      <c r="K113" s="27">
        <f t="shared" si="24"/>
        <v>0.531317593763169</v>
      </c>
    </row>
    <row r="114" spans="1:11" ht="12.75">
      <c r="A114" s="38" t="s">
        <v>48</v>
      </c>
      <c r="B114" s="39" t="s">
        <v>199</v>
      </c>
      <c r="C114" s="18" t="s">
        <v>200</v>
      </c>
      <c r="D114" s="47">
        <f>'[3]DC48'!$B$50</f>
        <v>8922000</v>
      </c>
      <c r="E114" s="47">
        <f>'[3]DC48'!$E$50</f>
        <v>10167000</v>
      </c>
      <c r="F114" s="47">
        <f>'[3]DC48'!$Q$50</f>
        <v>1563459</v>
      </c>
      <c r="G114" s="23">
        <f t="shared" si="22"/>
        <v>0.17523638197713517</v>
      </c>
      <c r="H114" s="19">
        <f t="shared" si="23"/>
        <v>0.15377781056358808</v>
      </c>
      <c r="I114" s="57">
        <f>IF($F114&gt;$E114,$E114-$F114,0)</f>
        <v>0</v>
      </c>
      <c r="J114" s="58">
        <f t="shared" si="21"/>
        <v>8603541</v>
      </c>
      <c r="K114" s="27">
        <f t="shared" si="24"/>
        <v>0.8462221894364119</v>
      </c>
    </row>
    <row r="115" spans="1:11" ht="16.5">
      <c r="A115" s="40"/>
      <c r="B115" s="41" t="s">
        <v>620</v>
      </c>
      <c r="C115" s="42"/>
      <c r="D115" s="51">
        <f>SUM(D110:D114)</f>
        <v>206147000</v>
      </c>
      <c r="E115" s="51">
        <f>SUM(E110:E114)</f>
        <v>195573000</v>
      </c>
      <c r="F115" s="51">
        <f>SUM(F110:F114)</f>
        <v>66263763</v>
      </c>
      <c r="G115" s="24">
        <f t="shared" si="22"/>
        <v>0.3214393757852406</v>
      </c>
      <c r="H115" s="22">
        <f t="shared" si="23"/>
        <v>0.33881856391219645</v>
      </c>
      <c r="I115" s="62">
        <f>SUM(I110:I114)</f>
        <v>0</v>
      </c>
      <c r="J115" s="63">
        <f>SUM(J110:J114)</f>
        <v>129309237</v>
      </c>
      <c r="K115" s="28">
        <f t="shared" si="24"/>
        <v>0.6611814360878036</v>
      </c>
    </row>
    <row r="116" spans="1:11" ht="16.5">
      <c r="A116" s="44"/>
      <c r="B116" s="45" t="s">
        <v>621</v>
      </c>
      <c r="C116" s="46"/>
      <c r="D116" s="53">
        <f>SUM(D97:D99,D101:D104,D106:D108,D110:D114)</f>
        <v>3595035000</v>
      </c>
      <c r="E116" s="53">
        <f>SUM(E97:E99,E101:E104,E106:E108,E110:E114)</f>
        <v>3697657000</v>
      </c>
      <c r="F116" s="53">
        <f>SUM(F97:F99,F101:F104,F106:F108,F110:F114)</f>
        <v>3624176844</v>
      </c>
      <c r="G116" s="29">
        <f t="shared" si="22"/>
        <v>1.008106136379757</v>
      </c>
      <c r="H116" s="30">
        <f t="shared" si="23"/>
        <v>0.9801279145145155</v>
      </c>
      <c r="I116" s="62">
        <f>I115+I109+I105+I100</f>
        <v>-494467538</v>
      </c>
      <c r="J116" s="63">
        <f>J115+J109+J105+J100</f>
        <v>567947694</v>
      </c>
      <c r="K116" s="31">
        <f t="shared" si="24"/>
        <v>0.019872085485484456</v>
      </c>
    </row>
    <row r="117" spans="1:11" ht="16.5">
      <c r="A117" s="92"/>
      <c r="B117" s="93"/>
      <c r="C117" s="94"/>
      <c r="D117" s="95"/>
      <c r="E117" s="95"/>
      <c r="F117" s="95"/>
      <c r="G117" s="96"/>
      <c r="H117" s="97" t="s">
        <v>603</v>
      </c>
      <c r="I117" s="136">
        <f>I116+J116</f>
        <v>73480156</v>
      </c>
      <c r="J117" s="137"/>
      <c r="K117" s="98"/>
    </row>
    <row r="118" spans="1:11" ht="16.5">
      <c r="A118" s="33"/>
      <c r="B118" s="26"/>
      <c r="C118" s="12"/>
      <c r="D118" s="52"/>
      <c r="E118" s="52"/>
      <c r="F118" s="52"/>
      <c r="G118" s="23"/>
      <c r="H118" s="64"/>
      <c r="I118" s="90"/>
      <c r="J118" s="91"/>
      <c r="K118" s="27"/>
    </row>
    <row r="119" spans="1:11" ht="16.5">
      <c r="A119" s="33"/>
      <c r="B119" s="35" t="s">
        <v>201</v>
      </c>
      <c r="C119" s="36"/>
      <c r="D119" s="52"/>
      <c r="E119" s="52"/>
      <c r="F119" s="52"/>
      <c r="G119" s="23"/>
      <c r="H119" s="19"/>
      <c r="I119" s="59"/>
      <c r="J119" s="60"/>
      <c r="K119" s="27"/>
    </row>
    <row r="120" spans="1:11" ht="12.75">
      <c r="A120" s="38" t="s">
        <v>26</v>
      </c>
      <c r="B120" s="39" t="s">
        <v>202</v>
      </c>
      <c r="C120" s="18" t="s">
        <v>203</v>
      </c>
      <c r="D120" s="47">
        <f>'[4]ETH'!$B$50</f>
        <v>1586241000</v>
      </c>
      <c r="E120" s="47">
        <f>'[4]ETH'!$E$50</f>
        <v>1599900000</v>
      </c>
      <c r="F120" s="47">
        <f>'[4]ETH'!$Q$50</f>
        <v>2058908069</v>
      </c>
      <c r="G120" s="23">
        <f aca="true" t="shared" si="25" ref="G120:G151">IF($D120=0,0,$F120/$D120)</f>
        <v>1.297979354335186</v>
      </c>
      <c r="H120" s="19">
        <f aca="true" t="shared" si="26" ref="H120:H151">IF($E120=0,0,$F120/$E120)</f>
        <v>1.2868979742483906</v>
      </c>
      <c r="I120" s="57">
        <f>IF($F120&gt;$E120,$E120-$F120,0)</f>
        <v>-459008069</v>
      </c>
      <c r="J120" s="58">
        <f aca="true" t="shared" si="27" ref="J120:J137">IF($F120&lt;=$E120,$E120-$F120,0)</f>
        <v>0</v>
      </c>
      <c r="K120" s="27">
        <f aca="true" t="shared" si="28" ref="K120:K151">IF($E120=0,0,($E120-$F120)/$E120)</f>
        <v>-0.28689797424839053</v>
      </c>
    </row>
    <row r="121" spans="1:11" ht="16.5">
      <c r="A121" s="40"/>
      <c r="B121" s="41" t="s">
        <v>602</v>
      </c>
      <c r="C121" s="42"/>
      <c r="D121" s="51">
        <f>D120</f>
        <v>1586241000</v>
      </c>
      <c r="E121" s="51">
        <f>E120</f>
        <v>1599900000</v>
      </c>
      <c r="F121" s="51">
        <f>F120</f>
        <v>2058908069</v>
      </c>
      <c r="G121" s="24">
        <f t="shared" si="25"/>
        <v>1.297979354335186</v>
      </c>
      <c r="H121" s="22">
        <f t="shared" si="26"/>
        <v>1.2868979742483906</v>
      </c>
      <c r="I121" s="62">
        <f>SUM(I120)</f>
        <v>-459008069</v>
      </c>
      <c r="J121" s="63">
        <f>SUM(J120)</f>
        <v>0</v>
      </c>
      <c r="K121" s="28">
        <f t="shared" si="28"/>
        <v>-0.28689797424839053</v>
      </c>
    </row>
    <row r="122" spans="1:11" ht="12.75">
      <c r="A122" s="38" t="s">
        <v>29</v>
      </c>
      <c r="B122" s="39" t="s">
        <v>204</v>
      </c>
      <c r="C122" s="18" t="s">
        <v>205</v>
      </c>
      <c r="D122" s="47">
        <f>'[4]KZN211'!$B$50</f>
        <v>17004000</v>
      </c>
      <c r="E122" s="47">
        <f>'[4]KZN211'!$E$50</f>
        <v>16470000</v>
      </c>
      <c r="F122" s="47">
        <f>'[4]KZN211'!$Q$50</f>
        <v>11207186</v>
      </c>
      <c r="G122" s="23">
        <f t="shared" si="25"/>
        <v>0.6590911550223477</v>
      </c>
      <c r="H122" s="19">
        <f t="shared" si="26"/>
        <v>0.6804605950212508</v>
      </c>
      <c r="I122" s="57">
        <f aca="true" t="shared" si="29" ref="I122:I128">IF($F122&gt;$E122,$E122-$F122,0)</f>
        <v>0</v>
      </c>
      <c r="J122" s="58">
        <f t="shared" si="27"/>
        <v>5262814</v>
      </c>
      <c r="K122" s="27">
        <f t="shared" si="28"/>
        <v>0.3195394049787492</v>
      </c>
    </row>
    <row r="123" spans="1:11" ht="12.75">
      <c r="A123" s="38" t="s">
        <v>29</v>
      </c>
      <c r="B123" s="39" t="s">
        <v>206</v>
      </c>
      <c r="C123" s="18" t="s">
        <v>207</v>
      </c>
      <c r="D123" s="47">
        <f>'[4]KZN212'!$B$50</f>
        <v>220425000</v>
      </c>
      <c r="E123" s="47">
        <f>'[4]KZN212'!$E$50</f>
        <v>212002000</v>
      </c>
      <c r="F123" s="47">
        <f>'[4]KZN212'!$Q$50</f>
        <v>7926028</v>
      </c>
      <c r="G123" s="23">
        <f t="shared" si="25"/>
        <v>0.03595793580582965</v>
      </c>
      <c r="H123" s="19">
        <f t="shared" si="26"/>
        <v>0.03738657182479411</v>
      </c>
      <c r="I123" s="57">
        <f t="shared" si="29"/>
        <v>0</v>
      </c>
      <c r="J123" s="58">
        <f t="shared" si="27"/>
        <v>204075972</v>
      </c>
      <c r="K123" s="27">
        <f t="shared" si="28"/>
        <v>0.9626134281752059</v>
      </c>
    </row>
    <row r="124" spans="1:11" ht="12.75">
      <c r="A124" s="38" t="s">
        <v>29</v>
      </c>
      <c r="B124" s="39" t="s">
        <v>208</v>
      </c>
      <c r="C124" s="18" t="s">
        <v>209</v>
      </c>
      <c r="D124" s="47">
        <f>'[4]KZN213'!$B$50</f>
        <v>36728000</v>
      </c>
      <c r="E124" s="47">
        <f>'[4]KZN213'!$E$50</f>
        <v>33969000</v>
      </c>
      <c r="F124" s="47">
        <f>'[4]KZN213'!$Q$50</f>
        <v>22678839</v>
      </c>
      <c r="G124" s="23">
        <f t="shared" si="25"/>
        <v>0.6174809137442823</v>
      </c>
      <c r="H124" s="19">
        <f t="shared" si="26"/>
        <v>0.6676334010421267</v>
      </c>
      <c r="I124" s="57">
        <f t="shared" si="29"/>
        <v>0</v>
      </c>
      <c r="J124" s="58">
        <f t="shared" si="27"/>
        <v>11290161</v>
      </c>
      <c r="K124" s="27">
        <f t="shared" si="28"/>
        <v>0.33236659895787335</v>
      </c>
    </row>
    <row r="125" spans="1:11" ht="12.75">
      <c r="A125" s="38" t="s">
        <v>29</v>
      </c>
      <c r="B125" s="39" t="s">
        <v>210</v>
      </c>
      <c r="C125" s="18" t="s">
        <v>211</v>
      </c>
      <c r="D125" s="47">
        <f>'[4]KZN214'!$B$50</f>
        <v>16238000</v>
      </c>
      <c r="E125" s="47">
        <f>'[4]KZN214'!$E$50</f>
        <v>16670000</v>
      </c>
      <c r="F125" s="47">
        <f>'[4]KZN214'!$Q$50</f>
        <v>12437506</v>
      </c>
      <c r="G125" s="23">
        <f t="shared" si="25"/>
        <v>0.7659506096809952</v>
      </c>
      <c r="H125" s="19">
        <f t="shared" si="26"/>
        <v>0.7461011397720456</v>
      </c>
      <c r="I125" s="57">
        <f t="shared" si="29"/>
        <v>0</v>
      </c>
      <c r="J125" s="58">
        <f t="shared" si="27"/>
        <v>4232494</v>
      </c>
      <c r="K125" s="27">
        <f t="shared" si="28"/>
        <v>0.2538988602279544</v>
      </c>
    </row>
    <row r="126" spans="1:11" ht="12.75">
      <c r="A126" s="38" t="s">
        <v>29</v>
      </c>
      <c r="B126" s="39" t="s">
        <v>212</v>
      </c>
      <c r="C126" s="18" t="s">
        <v>213</v>
      </c>
      <c r="D126" s="47">
        <f>'[4]KZN215'!$B$50</f>
        <v>16608000</v>
      </c>
      <c r="E126" s="47">
        <f>'[4]KZN215'!$E$50</f>
        <v>16608000</v>
      </c>
      <c r="F126" s="47">
        <f>'[4]KZN215'!$Q$50</f>
        <v>7218042</v>
      </c>
      <c r="G126" s="23">
        <f t="shared" si="25"/>
        <v>0.4346123554913295</v>
      </c>
      <c r="H126" s="19">
        <f t="shared" si="26"/>
        <v>0.4346123554913295</v>
      </c>
      <c r="I126" s="57">
        <f t="shared" si="29"/>
        <v>0</v>
      </c>
      <c r="J126" s="58">
        <f t="shared" si="27"/>
        <v>9389958</v>
      </c>
      <c r="K126" s="27">
        <f t="shared" si="28"/>
        <v>0.5653876445086705</v>
      </c>
    </row>
    <row r="127" spans="1:11" ht="12.75">
      <c r="A127" s="38" t="s">
        <v>29</v>
      </c>
      <c r="B127" s="39" t="s">
        <v>214</v>
      </c>
      <c r="C127" s="18" t="s">
        <v>215</v>
      </c>
      <c r="D127" s="47">
        <f>'[4]KZN216'!$B$50</f>
        <v>69796000</v>
      </c>
      <c r="E127" s="47">
        <f>'[4]KZN216'!$E$50</f>
        <v>69737000</v>
      </c>
      <c r="F127" s="47">
        <f>'[4]KZN216'!$Q$50</f>
        <v>25093314</v>
      </c>
      <c r="G127" s="23">
        <f t="shared" si="25"/>
        <v>0.35952366897816496</v>
      </c>
      <c r="H127" s="19">
        <f t="shared" si="26"/>
        <v>0.3598278388803648</v>
      </c>
      <c r="I127" s="57">
        <f t="shared" si="29"/>
        <v>0</v>
      </c>
      <c r="J127" s="58">
        <f t="shared" si="27"/>
        <v>44643686</v>
      </c>
      <c r="K127" s="27">
        <f t="shared" si="28"/>
        <v>0.6401721611196352</v>
      </c>
    </row>
    <row r="128" spans="1:11" ht="12.75">
      <c r="A128" s="38" t="s">
        <v>48</v>
      </c>
      <c r="B128" s="39" t="s">
        <v>216</v>
      </c>
      <c r="C128" s="18" t="s">
        <v>217</v>
      </c>
      <c r="D128" s="47">
        <f>'[4]DC21'!$B$50</f>
        <v>178380000</v>
      </c>
      <c r="E128" s="47">
        <f>'[4]DC21'!$E$50</f>
        <v>187250000</v>
      </c>
      <c r="F128" s="47">
        <f>'[4]DC21'!$Q$50</f>
        <v>206550789</v>
      </c>
      <c r="G128" s="23">
        <f t="shared" si="25"/>
        <v>1.1579257147662294</v>
      </c>
      <c r="H128" s="19">
        <f t="shared" si="26"/>
        <v>1.1030749746328439</v>
      </c>
      <c r="I128" s="57">
        <f t="shared" si="29"/>
        <v>-19300789</v>
      </c>
      <c r="J128" s="58">
        <f t="shared" si="27"/>
        <v>0</v>
      </c>
      <c r="K128" s="27">
        <f t="shared" si="28"/>
        <v>-0.10307497463284379</v>
      </c>
    </row>
    <row r="129" spans="1:11" ht="16.5">
      <c r="A129" s="40"/>
      <c r="B129" s="41" t="s">
        <v>622</v>
      </c>
      <c r="C129" s="42"/>
      <c r="D129" s="51">
        <f>SUM(D122:D128)</f>
        <v>555179000</v>
      </c>
      <c r="E129" s="51">
        <f>SUM(E122:E128)</f>
        <v>552706000</v>
      </c>
      <c r="F129" s="51">
        <f>SUM(F122:F128)</f>
        <v>293111704</v>
      </c>
      <c r="G129" s="24">
        <f t="shared" si="25"/>
        <v>0.5279589177544539</v>
      </c>
      <c r="H129" s="22">
        <f t="shared" si="26"/>
        <v>0.5303211906510875</v>
      </c>
      <c r="I129" s="62">
        <f>SUM(I122:I128)</f>
        <v>-19300789</v>
      </c>
      <c r="J129" s="63">
        <f>SUM(J122:J128)</f>
        <v>278895085</v>
      </c>
      <c r="K129" s="28">
        <f t="shared" si="28"/>
        <v>0.46967880934891243</v>
      </c>
    </row>
    <row r="130" spans="1:11" ht="12.75">
      <c r="A130" s="38" t="s">
        <v>29</v>
      </c>
      <c r="B130" s="39" t="s">
        <v>218</v>
      </c>
      <c r="C130" s="18" t="s">
        <v>219</v>
      </c>
      <c r="D130" s="47">
        <f>'[4]KZN221'!$B$50</f>
        <v>12969000</v>
      </c>
      <c r="E130" s="47">
        <f>'[4]KZN221'!$E$50</f>
        <v>13124000</v>
      </c>
      <c r="F130" s="47">
        <f>'[4]KZN221'!$Q$50</f>
        <v>12633186</v>
      </c>
      <c r="G130" s="23">
        <f t="shared" si="25"/>
        <v>0.9741064075873236</v>
      </c>
      <c r="H130" s="19">
        <f t="shared" si="26"/>
        <v>0.9626017982322462</v>
      </c>
      <c r="I130" s="57">
        <f aca="true" t="shared" si="30" ref="I130:I137">IF($F130&gt;$E130,$E130-$F130,0)</f>
        <v>0</v>
      </c>
      <c r="J130" s="58">
        <f t="shared" si="27"/>
        <v>490814</v>
      </c>
      <c r="K130" s="27">
        <f t="shared" si="28"/>
        <v>0.037398201767753735</v>
      </c>
    </row>
    <row r="131" spans="1:11" ht="12.75">
      <c r="A131" s="38" t="s">
        <v>29</v>
      </c>
      <c r="B131" s="39" t="s">
        <v>220</v>
      </c>
      <c r="C131" s="18" t="s">
        <v>221</v>
      </c>
      <c r="D131" s="47">
        <f>'[4]KZN222'!$B$50</f>
        <v>29176000</v>
      </c>
      <c r="E131" s="47">
        <f>'[4]KZN222'!$E$50</f>
        <v>31945000</v>
      </c>
      <c r="F131" s="47">
        <f>'[4]KZN222'!$Q$50</f>
        <v>24120425</v>
      </c>
      <c r="G131" s="23">
        <f t="shared" si="25"/>
        <v>0.8267214491362764</v>
      </c>
      <c r="H131" s="19">
        <f t="shared" si="26"/>
        <v>0.7550610424166536</v>
      </c>
      <c r="I131" s="57">
        <f t="shared" si="30"/>
        <v>0</v>
      </c>
      <c r="J131" s="58">
        <f t="shared" si="27"/>
        <v>7824575</v>
      </c>
      <c r="K131" s="27">
        <f t="shared" si="28"/>
        <v>0.24493895758334638</v>
      </c>
    </row>
    <row r="132" spans="1:11" ht="12.75">
      <c r="A132" s="38" t="s">
        <v>29</v>
      </c>
      <c r="B132" s="39" t="s">
        <v>222</v>
      </c>
      <c r="C132" s="18" t="s">
        <v>223</v>
      </c>
      <c r="D132" s="47">
        <f>'[4]KZN223'!$B$50</f>
        <v>9274000</v>
      </c>
      <c r="E132" s="47">
        <f>'[4]KZN223'!$E$50</f>
        <v>9274000</v>
      </c>
      <c r="F132" s="47">
        <f>'[4]KZN223'!$Q$50</f>
        <v>16812924</v>
      </c>
      <c r="G132" s="23">
        <f t="shared" si="25"/>
        <v>1.8129096398533535</v>
      </c>
      <c r="H132" s="19">
        <f t="shared" si="26"/>
        <v>1.8129096398533535</v>
      </c>
      <c r="I132" s="57">
        <f t="shared" si="30"/>
        <v>-7538924</v>
      </c>
      <c r="J132" s="58">
        <f t="shared" si="27"/>
        <v>0</v>
      </c>
      <c r="K132" s="27">
        <f t="shared" si="28"/>
        <v>-0.8129096398533535</v>
      </c>
    </row>
    <row r="133" spans="1:11" ht="12.75">
      <c r="A133" s="38" t="s">
        <v>29</v>
      </c>
      <c r="B133" s="39" t="s">
        <v>224</v>
      </c>
      <c r="C133" s="18" t="s">
        <v>225</v>
      </c>
      <c r="D133" s="47">
        <f>'[4]KZN224'!$B$50</f>
        <v>8876000</v>
      </c>
      <c r="E133" s="47">
        <f>'[4]KZN224'!$E$50</f>
        <v>8272000</v>
      </c>
      <c r="F133" s="47">
        <f>'[4]KZN224'!$Q$50</f>
        <v>9381635</v>
      </c>
      <c r="G133" s="23">
        <f t="shared" si="25"/>
        <v>1.0569665389815233</v>
      </c>
      <c r="H133" s="19">
        <f t="shared" si="26"/>
        <v>1.134143496131528</v>
      </c>
      <c r="I133" s="57">
        <f t="shared" si="30"/>
        <v>-1109635</v>
      </c>
      <c r="J133" s="58">
        <f t="shared" si="27"/>
        <v>0</v>
      </c>
      <c r="K133" s="27">
        <f t="shared" si="28"/>
        <v>-0.13414349613152804</v>
      </c>
    </row>
    <row r="134" spans="1:11" ht="12.75">
      <c r="A134" s="38" t="s">
        <v>29</v>
      </c>
      <c r="B134" s="39" t="s">
        <v>226</v>
      </c>
      <c r="C134" s="18" t="s">
        <v>227</v>
      </c>
      <c r="D134" s="47">
        <f>'[4]KZN225'!$B$50</f>
        <v>118133000</v>
      </c>
      <c r="E134" s="47">
        <f>'[4]KZN225'!$E$50</f>
        <v>113496000</v>
      </c>
      <c r="F134" s="47">
        <f>'[4]KZN225'!$Q$50</f>
        <v>74881592</v>
      </c>
      <c r="G134" s="23">
        <f t="shared" si="25"/>
        <v>0.6338753100319132</v>
      </c>
      <c r="H134" s="19">
        <f t="shared" si="26"/>
        <v>0.6597729611616269</v>
      </c>
      <c r="I134" s="57">
        <f t="shared" si="30"/>
        <v>0</v>
      </c>
      <c r="J134" s="58">
        <f t="shared" si="27"/>
        <v>38614408</v>
      </c>
      <c r="K134" s="27">
        <f t="shared" si="28"/>
        <v>0.3402270388383732</v>
      </c>
    </row>
    <row r="135" spans="1:11" ht="12.75">
      <c r="A135" s="38" t="s">
        <v>29</v>
      </c>
      <c r="B135" s="39" t="s">
        <v>228</v>
      </c>
      <c r="C135" s="18" t="s">
        <v>229</v>
      </c>
      <c r="D135" s="47">
        <f>'[4]KZN226'!$B$50</f>
        <v>10174000</v>
      </c>
      <c r="E135" s="47">
        <f>'[4]KZN226'!$E$50</f>
        <v>11133000</v>
      </c>
      <c r="F135" s="47">
        <f>'[4]KZN226'!$Q$50</f>
        <v>10736173</v>
      </c>
      <c r="G135" s="23">
        <f t="shared" si="25"/>
        <v>1.0552558482406134</v>
      </c>
      <c r="H135" s="19">
        <f t="shared" si="26"/>
        <v>0.9643557890954819</v>
      </c>
      <c r="I135" s="57">
        <f t="shared" si="30"/>
        <v>0</v>
      </c>
      <c r="J135" s="58">
        <f t="shared" si="27"/>
        <v>396827</v>
      </c>
      <c r="K135" s="27">
        <f t="shared" si="28"/>
        <v>0.0356442109045181</v>
      </c>
    </row>
    <row r="136" spans="1:11" ht="12.75">
      <c r="A136" s="38" t="s">
        <v>29</v>
      </c>
      <c r="B136" s="39" t="s">
        <v>230</v>
      </c>
      <c r="C136" s="18" t="s">
        <v>231</v>
      </c>
      <c r="D136" s="47">
        <f>'[4]KZN227'!$B$50</f>
        <v>43401000</v>
      </c>
      <c r="E136" s="47">
        <f>'[4]KZN227'!$E$50</f>
        <v>50807000</v>
      </c>
      <c r="F136" s="47">
        <f>'[4]KZN227'!$Q$50</f>
        <v>16208276</v>
      </c>
      <c r="G136" s="23">
        <f t="shared" si="25"/>
        <v>0.3734539757148453</v>
      </c>
      <c r="H136" s="19">
        <f t="shared" si="26"/>
        <v>0.31901659220186196</v>
      </c>
      <c r="I136" s="57">
        <f t="shared" si="30"/>
        <v>0</v>
      </c>
      <c r="J136" s="58">
        <f t="shared" si="27"/>
        <v>34598724</v>
      </c>
      <c r="K136" s="27">
        <f t="shared" si="28"/>
        <v>0.680983407798138</v>
      </c>
    </row>
    <row r="137" spans="1:11" ht="12.75">
      <c r="A137" s="38" t="s">
        <v>48</v>
      </c>
      <c r="B137" s="39" t="s">
        <v>232</v>
      </c>
      <c r="C137" s="18" t="s">
        <v>233</v>
      </c>
      <c r="D137" s="47">
        <f>'[4]DC22'!$B$50</f>
        <v>67676000</v>
      </c>
      <c r="E137" s="47">
        <f>'[4]DC22'!$E$50</f>
        <v>67676000</v>
      </c>
      <c r="F137" s="47">
        <f>'[4]DC22'!$Q$50</f>
        <v>75318220</v>
      </c>
      <c r="G137" s="23">
        <f t="shared" si="25"/>
        <v>1.1129236361487085</v>
      </c>
      <c r="H137" s="19">
        <f t="shared" si="26"/>
        <v>1.1129236361487085</v>
      </c>
      <c r="I137" s="57">
        <f t="shared" si="30"/>
        <v>-7642220</v>
      </c>
      <c r="J137" s="58">
        <f t="shared" si="27"/>
        <v>0</v>
      </c>
      <c r="K137" s="27">
        <f t="shared" si="28"/>
        <v>-0.11292363614870855</v>
      </c>
    </row>
    <row r="138" spans="1:11" ht="16.5">
      <c r="A138" s="40"/>
      <c r="B138" s="41" t="s">
        <v>623</v>
      </c>
      <c r="C138" s="42"/>
      <c r="D138" s="51">
        <f>SUM(D130:D137)</f>
        <v>299679000</v>
      </c>
      <c r="E138" s="51">
        <f>SUM(E130:E137)</f>
        <v>305727000</v>
      </c>
      <c r="F138" s="51">
        <f>SUM(F130:F137)</f>
        <v>240092431</v>
      </c>
      <c r="G138" s="24">
        <f t="shared" si="25"/>
        <v>0.8011653502581095</v>
      </c>
      <c r="H138" s="22">
        <f t="shared" si="26"/>
        <v>0.7853164130089917</v>
      </c>
      <c r="I138" s="62">
        <f>SUM(I130:I137)</f>
        <v>-16290779</v>
      </c>
      <c r="J138" s="63">
        <f>SUM(J130:J137)</f>
        <v>81925348</v>
      </c>
      <c r="K138" s="28">
        <f t="shared" si="28"/>
        <v>0.2146835869910083</v>
      </c>
    </row>
    <row r="139" spans="1:11" ht="12.75">
      <c r="A139" s="38" t="s">
        <v>29</v>
      </c>
      <c r="B139" s="39" t="s">
        <v>234</v>
      </c>
      <c r="C139" s="18" t="s">
        <v>235</v>
      </c>
      <c r="D139" s="47">
        <f>'[4]KZN232'!$B$50</f>
        <v>31518000</v>
      </c>
      <c r="E139" s="47">
        <f>'[4]KZN232'!$E$50</f>
        <v>27530000</v>
      </c>
      <c r="F139" s="47">
        <f>'[4]KZN232'!$Q$50</f>
        <v>16299307</v>
      </c>
      <c r="G139" s="23">
        <f t="shared" si="25"/>
        <v>0.5171428072847262</v>
      </c>
      <c r="H139" s="19">
        <f t="shared" si="26"/>
        <v>0.5920561932437342</v>
      </c>
      <c r="I139" s="57">
        <f aca="true" t="shared" si="31" ref="I139:I162">IF($F139&gt;$E139,$E139-$F139,0)</f>
        <v>0</v>
      </c>
      <c r="J139" s="58">
        <f aca="true" t="shared" si="32" ref="J139:J144">IF($F139&lt;=$E139,$E139-$F139,0)</f>
        <v>11230693</v>
      </c>
      <c r="K139" s="27">
        <f t="shared" si="28"/>
        <v>0.4079438067562659</v>
      </c>
    </row>
    <row r="140" spans="1:11" ht="12.75">
      <c r="A140" s="38" t="s">
        <v>29</v>
      </c>
      <c r="B140" s="39" t="s">
        <v>236</v>
      </c>
      <c r="C140" s="18" t="s">
        <v>237</v>
      </c>
      <c r="D140" s="47">
        <f>'[4]KZN233'!$B$50</f>
        <v>18219000</v>
      </c>
      <c r="E140" s="47">
        <f>'[4]KZN233'!$E$50</f>
        <v>17534000</v>
      </c>
      <c r="F140" s="47">
        <f>'[4]KZN233'!$Q$50</f>
        <v>14040153</v>
      </c>
      <c r="G140" s="23">
        <f t="shared" si="25"/>
        <v>0.770632471595587</v>
      </c>
      <c r="H140" s="19">
        <f t="shared" si="26"/>
        <v>0.8007387361697273</v>
      </c>
      <c r="I140" s="57">
        <f t="shared" si="31"/>
        <v>0</v>
      </c>
      <c r="J140" s="58">
        <f t="shared" si="32"/>
        <v>3493847</v>
      </c>
      <c r="K140" s="27">
        <f t="shared" si="28"/>
        <v>0.19926126383027262</v>
      </c>
    </row>
    <row r="141" spans="1:11" ht="12.75">
      <c r="A141" s="38" t="s">
        <v>29</v>
      </c>
      <c r="B141" s="39" t="s">
        <v>238</v>
      </c>
      <c r="C141" s="18" t="s">
        <v>239</v>
      </c>
      <c r="D141" s="47">
        <f>'[4]KZN234'!$B$50</f>
        <v>11727000</v>
      </c>
      <c r="E141" s="47">
        <f>'[4]KZN234'!$E$50</f>
        <v>11188000</v>
      </c>
      <c r="F141" s="47">
        <f>'[4]KZN234'!$Q$50</f>
        <v>14350306</v>
      </c>
      <c r="G141" s="23">
        <f t="shared" si="25"/>
        <v>1.2236979619681079</v>
      </c>
      <c r="H141" s="19">
        <f t="shared" si="26"/>
        <v>1.2826515909903469</v>
      </c>
      <c r="I141" s="57">
        <f t="shared" si="31"/>
        <v>-3162306</v>
      </c>
      <c r="J141" s="58">
        <f t="shared" si="32"/>
        <v>0</v>
      </c>
      <c r="K141" s="27">
        <f t="shared" si="28"/>
        <v>-0.2826515909903468</v>
      </c>
    </row>
    <row r="142" spans="1:11" ht="12.75">
      <c r="A142" s="38" t="s">
        <v>29</v>
      </c>
      <c r="B142" s="39" t="s">
        <v>240</v>
      </c>
      <c r="C142" s="18" t="s">
        <v>241</v>
      </c>
      <c r="D142" s="47">
        <f>'[4]KZN235'!$B$50</f>
        <v>60328000</v>
      </c>
      <c r="E142" s="47">
        <f>'[4]KZN235'!$E$50</f>
        <v>48643000</v>
      </c>
      <c r="F142" s="47">
        <f>'[4]KZN235'!$Q$50</f>
        <v>14986526</v>
      </c>
      <c r="G142" s="23">
        <f t="shared" si="25"/>
        <v>0.24841741811430845</v>
      </c>
      <c r="H142" s="19">
        <f t="shared" si="26"/>
        <v>0.3080921406985589</v>
      </c>
      <c r="I142" s="57">
        <f t="shared" si="31"/>
        <v>0</v>
      </c>
      <c r="J142" s="58">
        <f t="shared" si="32"/>
        <v>33656474</v>
      </c>
      <c r="K142" s="27">
        <f t="shared" si="28"/>
        <v>0.6919078593014412</v>
      </c>
    </row>
    <row r="143" spans="1:11" ht="12.75">
      <c r="A143" s="38" t="s">
        <v>29</v>
      </c>
      <c r="B143" s="39" t="s">
        <v>242</v>
      </c>
      <c r="C143" s="18" t="s">
        <v>243</v>
      </c>
      <c r="D143" s="47">
        <f>'[4]KZN236'!$B$50</f>
        <v>18818000</v>
      </c>
      <c r="E143" s="47">
        <f>'[4]KZN236'!$E$50</f>
        <v>18130000</v>
      </c>
      <c r="F143" s="47">
        <f>'[4]KZN236'!$Q$50</f>
        <v>10236335</v>
      </c>
      <c r="G143" s="23">
        <f t="shared" si="25"/>
        <v>0.5439650866191944</v>
      </c>
      <c r="H143" s="19">
        <f t="shared" si="26"/>
        <v>0.5646075565361279</v>
      </c>
      <c r="I143" s="57">
        <f t="shared" si="31"/>
        <v>0</v>
      </c>
      <c r="J143" s="58">
        <f t="shared" si="32"/>
        <v>7893665</v>
      </c>
      <c r="K143" s="27">
        <f t="shared" si="28"/>
        <v>0.435392443463872</v>
      </c>
    </row>
    <row r="144" spans="1:11" ht="12.75">
      <c r="A144" s="38" t="s">
        <v>48</v>
      </c>
      <c r="B144" s="39" t="s">
        <v>244</v>
      </c>
      <c r="C144" s="18" t="s">
        <v>245</v>
      </c>
      <c r="D144" s="47">
        <f>'[4]DC23'!$B$50</f>
        <v>118888000</v>
      </c>
      <c r="E144" s="47">
        <f>'[4]DC23'!$E$50</f>
        <v>121645000</v>
      </c>
      <c r="F144" s="47">
        <f>'[4]DC23'!$Q$50</f>
        <v>99844760</v>
      </c>
      <c r="G144" s="23">
        <f t="shared" si="25"/>
        <v>0.8398220173608775</v>
      </c>
      <c r="H144" s="19">
        <f t="shared" si="26"/>
        <v>0.8207880307452012</v>
      </c>
      <c r="I144" s="57">
        <f t="shared" si="31"/>
        <v>0</v>
      </c>
      <c r="J144" s="58">
        <f t="shared" si="32"/>
        <v>21800240</v>
      </c>
      <c r="K144" s="27">
        <f t="shared" si="28"/>
        <v>0.1792119692547988</v>
      </c>
    </row>
    <row r="145" spans="1:11" ht="16.5">
      <c r="A145" s="40"/>
      <c r="B145" s="41" t="s">
        <v>624</v>
      </c>
      <c r="C145" s="42"/>
      <c r="D145" s="51">
        <f>SUM(D139:D144)</f>
        <v>259498000</v>
      </c>
      <c r="E145" s="51">
        <f>SUM(E139:E144)</f>
        <v>244670000</v>
      </c>
      <c r="F145" s="51">
        <f>SUM(F139:F144)</f>
        <v>169757387</v>
      </c>
      <c r="G145" s="24">
        <f t="shared" si="25"/>
        <v>0.6541760899891329</v>
      </c>
      <c r="H145" s="22">
        <f t="shared" si="26"/>
        <v>0.6938218294028692</v>
      </c>
      <c r="I145" s="62">
        <f>SUM(I139:I144)</f>
        <v>-3162306</v>
      </c>
      <c r="J145" s="63">
        <f>SUM(J139:J144)</f>
        <v>78074919</v>
      </c>
      <c r="K145" s="28">
        <f t="shared" si="28"/>
        <v>0.3061781705971308</v>
      </c>
    </row>
    <row r="146" spans="1:11" ht="12.75">
      <c r="A146" s="38" t="s">
        <v>29</v>
      </c>
      <c r="B146" s="39" t="s">
        <v>246</v>
      </c>
      <c r="C146" s="18" t="s">
        <v>247</v>
      </c>
      <c r="D146" s="47">
        <f>'[4]KZN241'!$B$50</f>
        <v>9023000</v>
      </c>
      <c r="E146" s="47">
        <f>'[4]KZN241'!$E$50</f>
        <v>9371000</v>
      </c>
      <c r="F146" s="47">
        <f>'[4]KZN241'!$Q$50</f>
        <v>8611961</v>
      </c>
      <c r="G146" s="23">
        <f t="shared" si="25"/>
        <v>0.9544454172669844</v>
      </c>
      <c r="H146" s="19">
        <f t="shared" si="26"/>
        <v>0.9190012805463664</v>
      </c>
      <c r="I146" s="57">
        <f t="shared" si="31"/>
        <v>0</v>
      </c>
      <c r="J146" s="58">
        <f>IF($F146&lt;=$E146,$E146-$F146,0)</f>
        <v>759039</v>
      </c>
      <c r="K146" s="27">
        <f t="shared" si="28"/>
        <v>0.08099871945363354</v>
      </c>
    </row>
    <row r="147" spans="1:11" ht="12.75">
      <c r="A147" s="38" t="s">
        <v>29</v>
      </c>
      <c r="B147" s="39" t="s">
        <v>248</v>
      </c>
      <c r="C147" s="18" t="s">
        <v>249</v>
      </c>
      <c r="D147" s="47">
        <f>'[4]KZN242'!$B$50</f>
        <v>40772000</v>
      </c>
      <c r="E147" s="47">
        <f>'[4]KZN242'!$E$50</f>
        <v>40157000</v>
      </c>
      <c r="F147" s="47">
        <f>'[4]KZN242'!$Q$50</f>
        <v>17173218</v>
      </c>
      <c r="G147" s="23">
        <f t="shared" si="25"/>
        <v>0.4212012655744138</v>
      </c>
      <c r="H147" s="19">
        <f t="shared" si="26"/>
        <v>0.42765191622880194</v>
      </c>
      <c r="I147" s="57">
        <f t="shared" si="31"/>
        <v>0</v>
      </c>
      <c r="J147" s="58">
        <f>IF($F147&lt;=$E147,$E147-$F147,0)</f>
        <v>22983782</v>
      </c>
      <c r="K147" s="27">
        <f t="shared" si="28"/>
        <v>0.5723480837711981</v>
      </c>
    </row>
    <row r="148" spans="1:11" ht="12.75">
      <c r="A148" s="38" t="s">
        <v>29</v>
      </c>
      <c r="B148" s="39" t="s">
        <v>250</v>
      </c>
      <c r="C148" s="18" t="s">
        <v>251</v>
      </c>
      <c r="D148" s="47">
        <f>'[4]KZN244'!$B$50</f>
        <v>36776000</v>
      </c>
      <c r="E148" s="47">
        <f>'[4]KZN244'!$E$50</f>
        <v>35191000</v>
      </c>
      <c r="F148" s="47">
        <f>'[4]KZN244'!$Q$50</f>
        <v>19229210</v>
      </c>
      <c r="G148" s="23">
        <f t="shared" si="25"/>
        <v>0.5228738851424842</v>
      </c>
      <c r="H148" s="19">
        <f t="shared" si="26"/>
        <v>0.546424085703731</v>
      </c>
      <c r="I148" s="57">
        <f t="shared" si="31"/>
        <v>0</v>
      </c>
      <c r="J148" s="58">
        <f>IF($F148&lt;=$E148,$E148-$F148,0)</f>
        <v>15961790</v>
      </c>
      <c r="K148" s="27">
        <f t="shared" si="28"/>
        <v>0.4535759142962689</v>
      </c>
    </row>
    <row r="149" spans="1:11" ht="12.75">
      <c r="A149" s="38" t="s">
        <v>29</v>
      </c>
      <c r="B149" s="39" t="s">
        <v>252</v>
      </c>
      <c r="C149" s="18" t="s">
        <v>253</v>
      </c>
      <c r="D149" s="47">
        <f>'[4]KZN245'!$B$50</f>
        <v>22715000</v>
      </c>
      <c r="E149" s="47">
        <f>'[4]KZN245'!$E$50</f>
        <v>11471000</v>
      </c>
      <c r="F149" s="47">
        <f>'[4]KZN245'!$Q$50</f>
        <v>8629356</v>
      </c>
      <c r="G149" s="23">
        <f t="shared" si="25"/>
        <v>0.37989680827646927</v>
      </c>
      <c r="H149" s="19">
        <f t="shared" si="26"/>
        <v>0.7522758259959899</v>
      </c>
      <c r="I149" s="57">
        <f t="shared" si="31"/>
        <v>0</v>
      </c>
      <c r="J149" s="58">
        <f>IF($F149&lt;=$E149,$E149-$F149,0)</f>
        <v>2841644</v>
      </c>
      <c r="K149" s="27">
        <f t="shared" si="28"/>
        <v>0.24772417400401012</v>
      </c>
    </row>
    <row r="150" spans="1:11" ht="12.75">
      <c r="A150" s="38" t="s">
        <v>48</v>
      </c>
      <c r="B150" s="39" t="s">
        <v>254</v>
      </c>
      <c r="C150" s="18" t="s">
        <v>255</v>
      </c>
      <c r="D150" s="47">
        <f>'[4]DC24'!$B$50</f>
        <v>129709000</v>
      </c>
      <c r="E150" s="47">
        <f>'[4]DC24'!$E$50</f>
        <v>139959000</v>
      </c>
      <c r="F150" s="47">
        <f>'[4]DC24'!$Q$50</f>
        <v>108065151</v>
      </c>
      <c r="G150" s="23">
        <f t="shared" si="25"/>
        <v>0.8331353337085322</v>
      </c>
      <c r="H150" s="19">
        <f t="shared" si="26"/>
        <v>0.7721200565880008</v>
      </c>
      <c r="I150" s="57">
        <f t="shared" si="31"/>
        <v>0</v>
      </c>
      <c r="J150" s="58">
        <f>IF($F150&lt;=$E150,$E150-$F150,0)</f>
        <v>31893849</v>
      </c>
      <c r="K150" s="27">
        <f t="shared" si="28"/>
        <v>0.22787994341199924</v>
      </c>
    </row>
    <row r="151" spans="1:11" ht="16.5">
      <c r="A151" s="40"/>
      <c r="B151" s="41" t="s">
        <v>625</v>
      </c>
      <c r="C151" s="42"/>
      <c r="D151" s="51">
        <f>SUM(D146:D150)</f>
        <v>238995000</v>
      </c>
      <c r="E151" s="51">
        <f>SUM(E146:E150)</f>
        <v>236149000</v>
      </c>
      <c r="F151" s="51">
        <f>SUM(F146:F150)</f>
        <v>161708896</v>
      </c>
      <c r="G151" s="24">
        <f t="shared" si="25"/>
        <v>0.6766204146530262</v>
      </c>
      <c r="H151" s="22">
        <f t="shared" si="26"/>
        <v>0.6847748497770475</v>
      </c>
      <c r="I151" s="62">
        <f>SUM(I146:I150)</f>
        <v>0</v>
      </c>
      <c r="J151" s="63">
        <f>SUM(J146:J150)</f>
        <v>74440104</v>
      </c>
      <c r="K151" s="28">
        <f t="shared" si="28"/>
        <v>0.31522515022295244</v>
      </c>
    </row>
    <row r="152" spans="1:11" ht="12.75">
      <c r="A152" s="38" t="s">
        <v>29</v>
      </c>
      <c r="B152" s="39" t="s">
        <v>256</v>
      </c>
      <c r="C152" s="18" t="s">
        <v>257</v>
      </c>
      <c r="D152" s="47">
        <f>'[4]KZN252'!$B$50</f>
        <v>81474000</v>
      </c>
      <c r="E152" s="47">
        <f>'[4]KZN252'!$E$50</f>
        <v>62964000</v>
      </c>
      <c r="F152" s="47">
        <f>'[4]KZN252'!$Q$50</f>
        <v>82232506</v>
      </c>
      <c r="G152" s="23">
        <f aca="true" t="shared" si="33" ref="G152:G183">IF($D152=0,0,$F152/$D152)</f>
        <v>1.0093097920809093</v>
      </c>
      <c r="H152" s="19">
        <f aca="true" t="shared" si="34" ref="H152:H183">IF($E152=0,0,$F152/$E152)</f>
        <v>1.3060241725430404</v>
      </c>
      <c r="I152" s="57">
        <f t="shared" si="31"/>
        <v>-19268506</v>
      </c>
      <c r="J152" s="58">
        <f>IF($F152&lt;=$E152,$E152-$F152,0)</f>
        <v>0</v>
      </c>
      <c r="K152" s="27">
        <f aca="true" t="shared" si="35" ref="K152:K183">IF($E152=0,0,($E152-$F152)/$E152)</f>
        <v>-0.3060241725430405</v>
      </c>
    </row>
    <row r="153" spans="1:11" ht="12.75">
      <c r="A153" s="38" t="s">
        <v>29</v>
      </c>
      <c r="B153" s="39" t="s">
        <v>258</v>
      </c>
      <c r="C153" s="18" t="s">
        <v>259</v>
      </c>
      <c r="D153" s="47">
        <f>'[4]KZN253'!$B$50</f>
        <v>8209000</v>
      </c>
      <c r="E153" s="47">
        <f>'[4]KZN253'!$E$50</f>
        <v>8181000</v>
      </c>
      <c r="F153" s="47">
        <f>'[4]KZN253'!$Q$50</f>
        <v>7434737</v>
      </c>
      <c r="G153" s="23">
        <f t="shared" si="33"/>
        <v>0.9056812035570715</v>
      </c>
      <c r="H153" s="19">
        <f t="shared" si="34"/>
        <v>0.9087809558733652</v>
      </c>
      <c r="I153" s="57">
        <f t="shared" si="31"/>
        <v>0</v>
      </c>
      <c r="J153" s="58">
        <f>IF($F153&lt;=$E153,$E153-$F153,0)</f>
        <v>746263</v>
      </c>
      <c r="K153" s="27">
        <f t="shared" si="35"/>
        <v>0.09121904412663488</v>
      </c>
    </row>
    <row r="154" spans="1:11" ht="12.75">
      <c r="A154" s="38" t="s">
        <v>29</v>
      </c>
      <c r="B154" s="39" t="s">
        <v>260</v>
      </c>
      <c r="C154" s="18" t="s">
        <v>261</v>
      </c>
      <c r="D154" s="47">
        <f>'[4]KZN254'!$B$50</f>
        <v>19077000</v>
      </c>
      <c r="E154" s="47">
        <f>'[4]KZN254'!$E$50</f>
        <v>19077000</v>
      </c>
      <c r="F154" s="47">
        <f>'[4]KZN254'!$Q$50</f>
        <v>11113934</v>
      </c>
      <c r="G154" s="23">
        <f t="shared" si="33"/>
        <v>0.5825829008753997</v>
      </c>
      <c r="H154" s="19">
        <f t="shared" si="34"/>
        <v>0.5825829008753997</v>
      </c>
      <c r="I154" s="57">
        <f t="shared" si="31"/>
        <v>0</v>
      </c>
      <c r="J154" s="58">
        <f>IF($F154&lt;=$E154,$E154-$F154,0)</f>
        <v>7963066</v>
      </c>
      <c r="K154" s="27">
        <f t="shared" si="35"/>
        <v>0.4174170991246003</v>
      </c>
    </row>
    <row r="155" spans="1:11" ht="12.75">
      <c r="A155" s="38" t="s">
        <v>48</v>
      </c>
      <c r="B155" s="39" t="s">
        <v>262</v>
      </c>
      <c r="C155" s="18" t="s">
        <v>263</v>
      </c>
      <c r="D155" s="47">
        <f>'[4]DC25'!$B$50</f>
        <v>31180000</v>
      </c>
      <c r="E155" s="47">
        <f>'[4]DC25'!$E$50</f>
        <v>40721000</v>
      </c>
      <c r="F155" s="47">
        <f>'[4]DC25'!$Q$50</f>
        <v>28509627</v>
      </c>
      <c r="G155" s="23">
        <f t="shared" si="33"/>
        <v>0.9143562219371392</v>
      </c>
      <c r="H155" s="19">
        <f t="shared" si="34"/>
        <v>0.7001209940816777</v>
      </c>
      <c r="I155" s="57">
        <f t="shared" si="31"/>
        <v>0</v>
      </c>
      <c r="J155" s="58">
        <f>IF($F155&lt;=$E155,$E155-$F155,0)</f>
        <v>12211373</v>
      </c>
      <c r="K155" s="27">
        <f t="shared" si="35"/>
        <v>0.29987900591832223</v>
      </c>
    </row>
    <row r="156" spans="1:11" ht="16.5">
      <c r="A156" s="40"/>
      <c r="B156" s="41" t="s">
        <v>626</v>
      </c>
      <c r="C156" s="42"/>
      <c r="D156" s="51">
        <f>SUM(D152:D155)</f>
        <v>139940000</v>
      </c>
      <c r="E156" s="51">
        <f>SUM(E152:E155)</f>
        <v>130943000</v>
      </c>
      <c r="F156" s="51">
        <f>SUM(F152:F155)</f>
        <v>129290804</v>
      </c>
      <c r="G156" s="24">
        <f t="shared" si="33"/>
        <v>0.9239017007288838</v>
      </c>
      <c r="H156" s="22">
        <f t="shared" si="34"/>
        <v>0.9873823266612191</v>
      </c>
      <c r="I156" s="62">
        <f>SUM(I152:I155)</f>
        <v>-19268506</v>
      </c>
      <c r="J156" s="63">
        <f>SUM(J152:J155)</f>
        <v>20920702</v>
      </c>
      <c r="K156" s="28">
        <f t="shared" si="35"/>
        <v>0.012617673338780996</v>
      </c>
    </row>
    <row r="157" spans="1:11" ht="12.75">
      <c r="A157" s="38" t="s">
        <v>29</v>
      </c>
      <c r="B157" s="39" t="s">
        <v>264</v>
      </c>
      <c r="C157" s="18" t="s">
        <v>265</v>
      </c>
      <c r="D157" s="47">
        <f>'[4]KZN261'!$B$50</f>
        <v>30923000</v>
      </c>
      <c r="E157" s="47">
        <f>'[4]KZN261'!$E$50</f>
        <v>35620000</v>
      </c>
      <c r="F157" s="47">
        <f>'[4]KZN261'!$Q$50</f>
        <v>8874645</v>
      </c>
      <c r="G157" s="23">
        <f t="shared" si="33"/>
        <v>0.2869917213724412</v>
      </c>
      <c r="H157" s="19">
        <f t="shared" si="34"/>
        <v>0.2491478102189781</v>
      </c>
      <c r="I157" s="57">
        <f t="shared" si="31"/>
        <v>0</v>
      </c>
      <c r="J157" s="58">
        <f aca="true" t="shared" si="36" ref="J157:J162">IF($F157&lt;=$E157,$E157-$F157,0)</f>
        <v>26745355</v>
      </c>
      <c r="K157" s="27">
        <f t="shared" si="35"/>
        <v>0.7508521897810219</v>
      </c>
    </row>
    <row r="158" spans="1:11" ht="12.75">
      <c r="A158" s="38" t="s">
        <v>29</v>
      </c>
      <c r="B158" s="39" t="s">
        <v>266</v>
      </c>
      <c r="C158" s="18" t="s">
        <v>267</v>
      </c>
      <c r="D158" s="47">
        <f>'[4]KZN262'!$B$50</f>
        <v>38628000</v>
      </c>
      <c r="E158" s="47">
        <f>'[4]KZN262'!$E$50</f>
        <v>37684000</v>
      </c>
      <c r="F158" s="47">
        <f>'[4]KZN262'!$Q$50</f>
        <v>10200110</v>
      </c>
      <c r="G158" s="23">
        <f t="shared" si="33"/>
        <v>0.2640600082841462</v>
      </c>
      <c r="H158" s="19">
        <f t="shared" si="34"/>
        <v>0.27067482220571065</v>
      </c>
      <c r="I158" s="57">
        <f t="shared" si="31"/>
        <v>0</v>
      </c>
      <c r="J158" s="58">
        <f t="shared" si="36"/>
        <v>27483890</v>
      </c>
      <c r="K158" s="27">
        <f t="shared" si="35"/>
        <v>0.7293251777942894</v>
      </c>
    </row>
    <row r="159" spans="1:11" ht="12.75">
      <c r="A159" s="38" t="s">
        <v>29</v>
      </c>
      <c r="B159" s="39" t="s">
        <v>268</v>
      </c>
      <c r="C159" s="18" t="s">
        <v>269</v>
      </c>
      <c r="D159" s="47">
        <f>'[4]KZN263'!$B$50</f>
        <v>49430000</v>
      </c>
      <c r="E159" s="47">
        <f>'[4]KZN263'!$E$50</f>
        <v>39547000</v>
      </c>
      <c r="F159" s="47">
        <f>'[4]KZN263'!$Q$50</f>
        <v>23970364</v>
      </c>
      <c r="G159" s="23">
        <f t="shared" si="33"/>
        <v>0.4849355452154562</v>
      </c>
      <c r="H159" s="19">
        <f t="shared" si="34"/>
        <v>0.6061234480491567</v>
      </c>
      <c r="I159" s="57">
        <f t="shared" si="31"/>
        <v>0</v>
      </c>
      <c r="J159" s="58">
        <f t="shared" si="36"/>
        <v>15576636</v>
      </c>
      <c r="K159" s="27">
        <f t="shared" si="35"/>
        <v>0.3938765519508433</v>
      </c>
    </row>
    <row r="160" spans="1:11" ht="12.75">
      <c r="A160" s="38" t="s">
        <v>29</v>
      </c>
      <c r="B160" s="39" t="s">
        <v>270</v>
      </c>
      <c r="C160" s="18" t="s">
        <v>271</v>
      </c>
      <c r="D160" s="47">
        <f>'[4]KZN265'!$B$50</f>
        <v>40137000</v>
      </c>
      <c r="E160" s="47">
        <f>'[4]KZN265'!$E$50</f>
        <v>52609000</v>
      </c>
      <c r="F160" s="47">
        <f>'[4]KZN265'!$Q$50</f>
        <v>12600929</v>
      </c>
      <c r="G160" s="23">
        <f t="shared" si="33"/>
        <v>0.31394795326008423</v>
      </c>
      <c r="H160" s="19">
        <f t="shared" si="34"/>
        <v>0.2395204052538539</v>
      </c>
      <c r="I160" s="57">
        <f t="shared" si="31"/>
        <v>0</v>
      </c>
      <c r="J160" s="58">
        <f t="shared" si="36"/>
        <v>40008071</v>
      </c>
      <c r="K160" s="27">
        <f t="shared" si="35"/>
        <v>0.7604795947461461</v>
      </c>
    </row>
    <row r="161" spans="1:11" ht="12.75">
      <c r="A161" s="38" t="s">
        <v>29</v>
      </c>
      <c r="B161" s="39" t="s">
        <v>272</v>
      </c>
      <c r="C161" s="18" t="s">
        <v>273</v>
      </c>
      <c r="D161" s="47">
        <f>'[4]KZN266'!$B$50</f>
        <v>22355000</v>
      </c>
      <c r="E161" s="47">
        <f>'[4]KZN266'!$E$50</f>
        <v>24185000</v>
      </c>
      <c r="F161" s="47">
        <f>'[4]KZN266'!$Q$50</f>
        <v>25601542</v>
      </c>
      <c r="G161" s="23">
        <f t="shared" si="33"/>
        <v>1.1452266607023038</v>
      </c>
      <c r="H161" s="19">
        <f t="shared" si="34"/>
        <v>1.058571097787885</v>
      </c>
      <c r="I161" s="57">
        <f t="shared" si="31"/>
        <v>-1416542</v>
      </c>
      <c r="J161" s="58">
        <f t="shared" si="36"/>
        <v>0</v>
      </c>
      <c r="K161" s="27">
        <f t="shared" si="35"/>
        <v>-0.05857109778788505</v>
      </c>
    </row>
    <row r="162" spans="1:11" ht="12.75">
      <c r="A162" s="38" t="s">
        <v>48</v>
      </c>
      <c r="B162" s="39" t="s">
        <v>274</v>
      </c>
      <c r="C162" s="18" t="s">
        <v>275</v>
      </c>
      <c r="D162" s="47">
        <f>'[4]DC26'!$B$50</f>
        <v>191579000</v>
      </c>
      <c r="E162" s="47">
        <f>'[4]DC26'!$E$50</f>
        <v>207287000</v>
      </c>
      <c r="F162" s="47">
        <f>'[4]DC26'!$Q$50</f>
        <v>203036673</v>
      </c>
      <c r="G162" s="23">
        <f t="shared" si="33"/>
        <v>1.0598065184597476</v>
      </c>
      <c r="H162" s="19">
        <f t="shared" si="34"/>
        <v>0.9794954483397416</v>
      </c>
      <c r="I162" s="57">
        <f t="shared" si="31"/>
        <v>0</v>
      </c>
      <c r="J162" s="58">
        <f t="shared" si="36"/>
        <v>4250327</v>
      </c>
      <c r="K162" s="27">
        <f t="shared" si="35"/>
        <v>0.020504551660258483</v>
      </c>
    </row>
    <row r="163" spans="1:11" ht="16.5">
      <c r="A163" s="40"/>
      <c r="B163" s="41" t="s">
        <v>627</v>
      </c>
      <c r="C163" s="42"/>
      <c r="D163" s="51">
        <f>SUM(D157:D162)</f>
        <v>373052000</v>
      </c>
      <c r="E163" s="51">
        <f>SUM(E157:E162)</f>
        <v>396932000</v>
      </c>
      <c r="F163" s="51">
        <f>SUM(F157:F162)</f>
        <v>284284263</v>
      </c>
      <c r="G163" s="24">
        <f t="shared" si="33"/>
        <v>0.7620499635439564</v>
      </c>
      <c r="H163" s="22">
        <f t="shared" si="34"/>
        <v>0.7162039417330929</v>
      </c>
      <c r="I163" s="62">
        <f>SUM(I157:I162)</f>
        <v>-1416542</v>
      </c>
      <c r="J163" s="63">
        <f>SUM(J157:J162)</f>
        <v>114064279</v>
      </c>
      <c r="K163" s="28">
        <f t="shared" si="35"/>
        <v>0.2837960582669072</v>
      </c>
    </row>
    <row r="164" spans="1:11" ht="12.75">
      <c r="A164" s="38" t="s">
        <v>29</v>
      </c>
      <c r="B164" s="39" t="s">
        <v>276</v>
      </c>
      <c r="C164" s="18" t="s">
        <v>277</v>
      </c>
      <c r="D164" s="47">
        <f>'[4]KZN271'!$B$50</f>
        <v>16328000</v>
      </c>
      <c r="E164" s="47">
        <f>'[4]KZN271'!$E$50</f>
        <v>26469000</v>
      </c>
      <c r="F164" s="47">
        <f>'[4]KZN271'!$Q$50</f>
        <v>19155701</v>
      </c>
      <c r="G164" s="23">
        <f t="shared" si="33"/>
        <v>1.1731810999510044</v>
      </c>
      <c r="H164" s="19">
        <f t="shared" si="34"/>
        <v>0.7237032377498206</v>
      </c>
      <c r="I164" s="57">
        <f aca="true" t="shared" si="37" ref="I164:I169">IF($F164&gt;$E164,$E164-$F164,0)</f>
        <v>0</v>
      </c>
      <c r="J164" s="58">
        <f aca="true" t="shared" si="38" ref="J164:J169">IF($F164&lt;=$E164,$E164-$F164,0)</f>
        <v>7313299</v>
      </c>
      <c r="K164" s="27">
        <f t="shared" si="35"/>
        <v>0.27629676225017946</v>
      </c>
    </row>
    <row r="165" spans="1:11" ht="12.75">
      <c r="A165" s="38" t="s">
        <v>29</v>
      </c>
      <c r="B165" s="39" t="s">
        <v>278</v>
      </c>
      <c r="C165" s="18" t="s">
        <v>279</v>
      </c>
      <c r="D165" s="47">
        <f>'[4]KZN272'!$B$50</f>
        <v>21024000</v>
      </c>
      <c r="E165" s="47">
        <f>'[4]KZN272'!$E$50</f>
        <v>21594000</v>
      </c>
      <c r="F165" s="47">
        <f>'[4]KZN272'!$Q$50</f>
        <v>26929617</v>
      </c>
      <c r="G165" s="23">
        <f t="shared" si="33"/>
        <v>1.2808988299086759</v>
      </c>
      <c r="H165" s="19">
        <f t="shared" si="34"/>
        <v>1.2470879410947486</v>
      </c>
      <c r="I165" s="57">
        <f t="shared" si="37"/>
        <v>-5335617</v>
      </c>
      <c r="J165" s="58">
        <f t="shared" si="38"/>
        <v>0</v>
      </c>
      <c r="K165" s="27">
        <f t="shared" si="35"/>
        <v>-0.24708794109474855</v>
      </c>
    </row>
    <row r="166" spans="1:11" ht="12.75">
      <c r="A166" s="38" t="s">
        <v>29</v>
      </c>
      <c r="B166" s="39" t="s">
        <v>280</v>
      </c>
      <c r="C166" s="18" t="s">
        <v>281</v>
      </c>
      <c r="D166" s="47">
        <f>'[4]KZN273'!$B$50</f>
        <v>12198000</v>
      </c>
      <c r="E166" s="47">
        <f>'[4]KZN273'!$E$50</f>
        <v>8698000</v>
      </c>
      <c r="F166" s="47">
        <f>'[4]KZN273'!$Q$50</f>
        <v>48413445</v>
      </c>
      <c r="G166" s="23">
        <f t="shared" si="33"/>
        <v>3.96896581406788</v>
      </c>
      <c r="H166" s="19">
        <f t="shared" si="34"/>
        <v>5.566043343297309</v>
      </c>
      <c r="I166" s="57">
        <f t="shared" si="37"/>
        <v>-39715445</v>
      </c>
      <c r="J166" s="58">
        <f t="shared" si="38"/>
        <v>0</v>
      </c>
      <c r="K166" s="27">
        <f t="shared" si="35"/>
        <v>-4.566043343297309</v>
      </c>
    </row>
    <row r="167" spans="1:11" ht="12.75">
      <c r="A167" s="38" t="s">
        <v>29</v>
      </c>
      <c r="B167" s="39" t="s">
        <v>282</v>
      </c>
      <c r="C167" s="18" t="s">
        <v>283</v>
      </c>
      <c r="D167" s="47">
        <f>'[4]KZN274'!$B$50</f>
        <v>33598000</v>
      </c>
      <c r="E167" s="47">
        <f>'[4]KZN274'!$E$50</f>
        <v>16890000</v>
      </c>
      <c r="F167" s="47">
        <f>'[4]KZN274'!$Q$50</f>
        <v>19621335</v>
      </c>
      <c r="G167" s="23">
        <f t="shared" si="33"/>
        <v>0.5840030656586701</v>
      </c>
      <c r="H167" s="19">
        <f t="shared" si="34"/>
        <v>1.1617131438721138</v>
      </c>
      <c r="I167" s="57">
        <f t="shared" si="37"/>
        <v>-2731335</v>
      </c>
      <c r="J167" s="58">
        <f t="shared" si="38"/>
        <v>0</v>
      </c>
      <c r="K167" s="27">
        <f t="shared" si="35"/>
        <v>-0.1617131438721137</v>
      </c>
    </row>
    <row r="168" spans="1:11" ht="12.75">
      <c r="A168" s="38" t="s">
        <v>29</v>
      </c>
      <c r="B168" s="39" t="s">
        <v>284</v>
      </c>
      <c r="C168" s="18" t="s">
        <v>285</v>
      </c>
      <c r="D168" s="47">
        <f>'[4]KZN275'!$B$50</f>
        <v>10884000</v>
      </c>
      <c r="E168" s="47">
        <f>'[4]KZN275'!$E$50</f>
        <v>10415000</v>
      </c>
      <c r="F168" s="47">
        <f>'[4]KZN275'!$Q$50</f>
        <v>7388334</v>
      </c>
      <c r="G168" s="23">
        <f t="shared" si="33"/>
        <v>0.6788252480705623</v>
      </c>
      <c r="H168" s="19">
        <f t="shared" si="34"/>
        <v>0.7093935669707153</v>
      </c>
      <c r="I168" s="57">
        <f t="shared" si="37"/>
        <v>0</v>
      </c>
      <c r="J168" s="58">
        <f t="shared" si="38"/>
        <v>3026666</v>
      </c>
      <c r="K168" s="27">
        <f t="shared" si="35"/>
        <v>0.2906064330292847</v>
      </c>
    </row>
    <row r="169" spans="1:11" ht="12.75">
      <c r="A169" s="38" t="s">
        <v>48</v>
      </c>
      <c r="B169" s="39" t="s">
        <v>286</v>
      </c>
      <c r="C169" s="18" t="s">
        <v>287</v>
      </c>
      <c r="D169" s="47">
        <f>'[4]DC27'!$B$50</f>
        <v>149661000</v>
      </c>
      <c r="E169" s="47">
        <f>'[4]DC27'!$E$50</f>
        <v>174633000</v>
      </c>
      <c r="F169" s="47">
        <f>'[4]DC27'!$Q$50</f>
        <v>119696086</v>
      </c>
      <c r="G169" s="23">
        <f t="shared" si="33"/>
        <v>0.7997814126592766</v>
      </c>
      <c r="H169" s="19">
        <f t="shared" si="34"/>
        <v>0.6854150475568764</v>
      </c>
      <c r="I169" s="57">
        <f t="shared" si="37"/>
        <v>0</v>
      </c>
      <c r="J169" s="58">
        <f t="shared" si="38"/>
        <v>54936914</v>
      </c>
      <c r="K169" s="27">
        <f t="shared" si="35"/>
        <v>0.31458495244312357</v>
      </c>
    </row>
    <row r="170" spans="1:11" ht="16.5">
      <c r="A170" s="40"/>
      <c r="B170" s="41" t="s">
        <v>628</v>
      </c>
      <c r="C170" s="42"/>
      <c r="D170" s="51">
        <f>SUM(D164:D169)</f>
        <v>243693000</v>
      </c>
      <c r="E170" s="51">
        <f>SUM(E164:E169)</f>
        <v>258699000</v>
      </c>
      <c r="F170" s="51">
        <f>SUM(F164:F169)</f>
        <v>241204518</v>
      </c>
      <c r="G170" s="24">
        <f t="shared" si="33"/>
        <v>0.9897884551464342</v>
      </c>
      <c r="H170" s="22">
        <f t="shared" si="34"/>
        <v>0.9323751464056683</v>
      </c>
      <c r="I170" s="62">
        <f>SUM(I164:I169)</f>
        <v>-47782397</v>
      </c>
      <c r="J170" s="63">
        <f>SUM(J164:J169)</f>
        <v>65276879</v>
      </c>
      <c r="K170" s="28">
        <f t="shared" si="35"/>
        <v>0.06762485359433164</v>
      </c>
    </row>
    <row r="171" spans="1:11" ht="12.75">
      <c r="A171" s="38" t="s">
        <v>29</v>
      </c>
      <c r="B171" s="39" t="s">
        <v>288</v>
      </c>
      <c r="C171" s="18" t="s">
        <v>289</v>
      </c>
      <c r="D171" s="47">
        <f>'[4]KZN281'!$B$50</f>
        <v>50873000</v>
      </c>
      <c r="E171" s="47">
        <f>'[4]KZN281'!$E$50</f>
        <v>54424000</v>
      </c>
      <c r="F171" s="47">
        <f>'[4]KZN281'!$Q$50</f>
        <v>14662769</v>
      </c>
      <c r="G171" s="23">
        <f t="shared" si="33"/>
        <v>0.2882230063098304</v>
      </c>
      <c r="H171" s="19">
        <f t="shared" si="34"/>
        <v>0.26941733426429515</v>
      </c>
      <c r="I171" s="57">
        <f aca="true" t="shared" si="39" ref="I171:I177">IF($F171&gt;$E171,$E171-$F171,0)</f>
        <v>0</v>
      </c>
      <c r="J171" s="58">
        <f aca="true" t="shared" si="40" ref="J171:J177">IF($F171&lt;=$E171,$E171-$F171,0)</f>
        <v>39761231</v>
      </c>
      <c r="K171" s="27">
        <f t="shared" si="35"/>
        <v>0.7305826657357049</v>
      </c>
    </row>
    <row r="172" spans="1:11" ht="12.75">
      <c r="A172" s="38" t="s">
        <v>29</v>
      </c>
      <c r="B172" s="39" t="s">
        <v>290</v>
      </c>
      <c r="C172" s="18" t="s">
        <v>291</v>
      </c>
      <c r="D172" s="47">
        <f>'[4]KZN282'!$B$50</f>
        <v>56237000</v>
      </c>
      <c r="E172" s="47">
        <f>'[4]KZN282'!$E$50</f>
        <v>56097000</v>
      </c>
      <c r="F172" s="47">
        <f>'[4]KZN282'!$Q$50</f>
        <v>55163052</v>
      </c>
      <c r="G172" s="23">
        <f t="shared" si="33"/>
        <v>0.980903177623273</v>
      </c>
      <c r="H172" s="19">
        <f t="shared" si="34"/>
        <v>0.9833511952510829</v>
      </c>
      <c r="I172" s="57">
        <f t="shared" si="39"/>
        <v>0</v>
      </c>
      <c r="J172" s="58">
        <f t="shared" si="40"/>
        <v>933948</v>
      </c>
      <c r="K172" s="27">
        <f t="shared" si="35"/>
        <v>0.016648804748917053</v>
      </c>
    </row>
    <row r="173" spans="1:11" ht="12.75">
      <c r="A173" s="38" t="s">
        <v>29</v>
      </c>
      <c r="B173" s="39" t="s">
        <v>292</v>
      </c>
      <c r="C173" s="18" t="s">
        <v>293</v>
      </c>
      <c r="D173" s="47">
        <f>'[4]KZN283'!$B$50</f>
        <v>27896000</v>
      </c>
      <c r="E173" s="47">
        <f>'[4]KZN283'!$E$50</f>
        <v>28088000</v>
      </c>
      <c r="F173" s="47">
        <f>'[4]KZN283'!$Q$50</f>
        <v>26100507</v>
      </c>
      <c r="G173" s="23">
        <f t="shared" si="33"/>
        <v>0.935636184399197</v>
      </c>
      <c r="H173" s="19">
        <f t="shared" si="34"/>
        <v>0.9292404941612077</v>
      </c>
      <c r="I173" s="57">
        <f t="shared" si="39"/>
        <v>0</v>
      </c>
      <c r="J173" s="58">
        <f t="shared" si="40"/>
        <v>1987493</v>
      </c>
      <c r="K173" s="27">
        <f t="shared" si="35"/>
        <v>0.07075950583879237</v>
      </c>
    </row>
    <row r="174" spans="1:11" ht="12.75">
      <c r="A174" s="38" t="s">
        <v>29</v>
      </c>
      <c r="B174" s="39" t="s">
        <v>294</v>
      </c>
      <c r="C174" s="18" t="s">
        <v>295</v>
      </c>
      <c r="D174" s="47">
        <f>'[4]KZN284'!$B$50</f>
        <v>34093000</v>
      </c>
      <c r="E174" s="47">
        <f>'[4]KZN284'!$E$50</f>
        <v>32422000</v>
      </c>
      <c r="F174" s="47">
        <f>'[4]KZN284'!$Q$50</f>
        <v>17324658</v>
      </c>
      <c r="G174" s="23">
        <f t="shared" si="33"/>
        <v>0.5081588009268765</v>
      </c>
      <c r="H174" s="19">
        <f t="shared" si="34"/>
        <v>0.5343488372093024</v>
      </c>
      <c r="I174" s="57">
        <f t="shared" si="39"/>
        <v>0</v>
      </c>
      <c r="J174" s="58">
        <f t="shared" si="40"/>
        <v>15097342</v>
      </c>
      <c r="K174" s="27">
        <f t="shared" si="35"/>
        <v>0.4656511627906977</v>
      </c>
    </row>
    <row r="175" spans="1:11" ht="12.75">
      <c r="A175" s="38" t="s">
        <v>29</v>
      </c>
      <c r="B175" s="39" t="s">
        <v>296</v>
      </c>
      <c r="C175" s="18" t="s">
        <v>297</v>
      </c>
      <c r="D175" s="47">
        <f>'[4]KZN285'!$B$50</f>
        <v>53997000</v>
      </c>
      <c r="E175" s="47">
        <f>'[4]KZN285'!$E$50</f>
        <v>64667000</v>
      </c>
      <c r="F175" s="47">
        <f>'[4]KZN285'!$Q$50</f>
        <v>15088401</v>
      </c>
      <c r="G175" s="23">
        <f t="shared" si="33"/>
        <v>0.279430357242069</v>
      </c>
      <c r="H175" s="19">
        <f t="shared" si="34"/>
        <v>0.2333245859557425</v>
      </c>
      <c r="I175" s="57">
        <f t="shared" si="39"/>
        <v>0</v>
      </c>
      <c r="J175" s="58">
        <f t="shared" si="40"/>
        <v>49578599</v>
      </c>
      <c r="K175" s="27">
        <f t="shared" si="35"/>
        <v>0.7666754140442575</v>
      </c>
    </row>
    <row r="176" spans="1:11" ht="12.75">
      <c r="A176" s="38" t="s">
        <v>29</v>
      </c>
      <c r="B176" s="39" t="s">
        <v>298</v>
      </c>
      <c r="C176" s="18" t="s">
        <v>299</v>
      </c>
      <c r="D176" s="47">
        <f>'[4]KZN286'!$B$50</f>
        <v>18291000</v>
      </c>
      <c r="E176" s="47">
        <f>'[4]KZN286'!$E$50</f>
        <v>20347000</v>
      </c>
      <c r="F176" s="47">
        <f>'[4]KZN286'!$Q$50</f>
        <v>7921855</v>
      </c>
      <c r="G176" s="23">
        <f t="shared" si="33"/>
        <v>0.433101251981849</v>
      </c>
      <c r="H176" s="19">
        <f t="shared" si="34"/>
        <v>0.3893377402074016</v>
      </c>
      <c r="I176" s="57">
        <f t="shared" si="39"/>
        <v>0</v>
      </c>
      <c r="J176" s="58">
        <f t="shared" si="40"/>
        <v>12425145</v>
      </c>
      <c r="K176" s="27">
        <f t="shared" si="35"/>
        <v>0.6106622597925985</v>
      </c>
    </row>
    <row r="177" spans="1:11" ht="12.75">
      <c r="A177" s="38" t="s">
        <v>48</v>
      </c>
      <c r="B177" s="39" t="s">
        <v>300</v>
      </c>
      <c r="C177" s="18" t="s">
        <v>301</v>
      </c>
      <c r="D177" s="47">
        <f>'[4]DC28'!$B$50</f>
        <v>124374000</v>
      </c>
      <c r="E177" s="47">
        <f>'[4]DC28'!$E$50</f>
        <v>125587000</v>
      </c>
      <c r="F177" s="47">
        <f>'[4]DC28'!$Q$50</f>
        <v>105849368</v>
      </c>
      <c r="G177" s="23">
        <f t="shared" si="33"/>
        <v>0.8510570376445238</v>
      </c>
      <c r="H177" s="19">
        <f t="shared" si="34"/>
        <v>0.842836981534713</v>
      </c>
      <c r="I177" s="57">
        <f t="shared" si="39"/>
        <v>0</v>
      </c>
      <c r="J177" s="58">
        <f t="shared" si="40"/>
        <v>19737632</v>
      </c>
      <c r="K177" s="27">
        <f t="shared" si="35"/>
        <v>0.15716301846528702</v>
      </c>
    </row>
    <row r="178" spans="1:11" ht="16.5">
      <c r="A178" s="40"/>
      <c r="B178" s="41" t="s">
        <v>629</v>
      </c>
      <c r="C178" s="42"/>
      <c r="D178" s="51">
        <f>SUM(D171:D177)</f>
        <v>365761000</v>
      </c>
      <c r="E178" s="51">
        <f>SUM(E171:E177)</f>
        <v>381632000</v>
      </c>
      <c r="F178" s="51">
        <f>SUM(F171:F177)</f>
        <v>242110610</v>
      </c>
      <c r="G178" s="24">
        <f t="shared" si="33"/>
        <v>0.6619366471548361</v>
      </c>
      <c r="H178" s="22">
        <f t="shared" si="34"/>
        <v>0.6344085663676002</v>
      </c>
      <c r="I178" s="62">
        <f>SUM(I171:I177)</f>
        <v>0</v>
      </c>
      <c r="J178" s="63">
        <f>SUM(J171:J177)</f>
        <v>139521390</v>
      </c>
      <c r="K178" s="28">
        <f t="shared" si="35"/>
        <v>0.3655914336323998</v>
      </c>
    </row>
    <row r="179" spans="1:11" ht="12.75">
      <c r="A179" s="38" t="s">
        <v>29</v>
      </c>
      <c r="B179" s="39" t="s">
        <v>302</v>
      </c>
      <c r="C179" s="18" t="s">
        <v>303</v>
      </c>
      <c r="D179" s="47">
        <f>'[4]KZN291'!$B$50</f>
        <v>31511000</v>
      </c>
      <c r="E179" s="47">
        <f>'[4]KZN291'!$E$50</f>
        <v>32437000</v>
      </c>
      <c r="F179" s="47">
        <f>'[4]KZN291'!$Q$50</f>
        <v>21039194</v>
      </c>
      <c r="G179" s="23">
        <f t="shared" si="33"/>
        <v>0.6676777633207451</v>
      </c>
      <c r="H179" s="19">
        <f t="shared" si="34"/>
        <v>0.6486171347535222</v>
      </c>
      <c r="I179" s="57">
        <f>IF($F179&gt;$E179,$E179-$F179,0)</f>
        <v>0</v>
      </c>
      <c r="J179" s="58">
        <f>IF($F179&lt;=$E179,$E179-$F179,0)</f>
        <v>11397806</v>
      </c>
      <c r="K179" s="27">
        <f t="shared" si="35"/>
        <v>0.35138286524647777</v>
      </c>
    </row>
    <row r="180" spans="1:11" ht="12.75">
      <c r="A180" s="38" t="s">
        <v>29</v>
      </c>
      <c r="B180" s="39" t="s">
        <v>304</v>
      </c>
      <c r="C180" s="18" t="s">
        <v>305</v>
      </c>
      <c r="D180" s="47">
        <f>'[4]KZN292'!$B$50</f>
        <v>41809000</v>
      </c>
      <c r="E180" s="47">
        <f>'[4]KZN292'!$E$50</f>
        <v>27021000</v>
      </c>
      <c r="F180" s="47">
        <f>'[4]KZN292'!$Q$50</f>
        <v>19999276</v>
      </c>
      <c r="G180" s="23">
        <f t="shared" si="33"/>
        <v>0.4783485852328446</v>
      </c>
      <c r="H180" s="19">
        <f t="shared" si="34"/>
        <v>0.7401382628326116</v>
      </c>
      <c r="I180" s="57">
        <f>IF($F180&gt;$E180,$E180-$F180,0)</f>
        <v>0</v>
      </c>
      <c r="J180" s="58">
        <f>IF($F180&lt;=$E180,$E180-$F180,0)</f>
        <v>7021724</v>
      </c>
      <c r="K180" s="27">
        <f t="shared" si="35"/>
        <v>0.2598617371673883</v>
      </c>
    </row>
    <row r="181" spans="1:11" ht="12.75">
      <c r="A181" s="38" t="s">
        <v>29</v>
      </c>
      <c r="B181" s="39" t="s">
        <v>306</v>
      </c>
      <c r="C181" s="18" t="s">
        <v>307</v>
      </c>
      <c r="D181" s="47">
        <f>'[4]KZN293'!$B$50</f>
        <v>34040000</v>
      </c>
      <c r="E181" s="47">
        <f>'[4]KZN293'!$E$50</f>
        <v>27778000</v>
      </c>
      <c r="F181" s="47">
        <f>'[4]KZN293'!$Q$50</f>
        <v>19440</v>
      </c>
      <c r="G181" s="23">
        <f t="shared" si="33"/>
        <v>0.0005710928319623971</v>
      </c>
      <c r="H181" s="19">
        <f t="shared" si="34"/>
        <v>0.0006998344013247894</v>
      </c>
      <c r="I181" s="57">
        <f>IF($F181&gt;$E181,$E181-$F181,0)</f>
        <v>0</v>
      </c>
      <c r="J181" s="58">
        <f>IF($F181&lt;=$E181,$E181-$F181,0)</f>
        <v>27758560</v>
      </c>
      <c r="K181" s="27">
        <f t="shared" si="35"/>
        <v>0.9993001655986752</v>
      </c>
    </row>
    <row r="182" spans="1:11" ht="12.75">
      <c r="A182" s="38" t="s">
        <v>29</v>
      </c>
      <c r="B182" s="39" t="s">
        <v>308</v>
      </c>
      <c r="C182" s="18" t="s">
        <v>309</v>
      </c>
      <c r="D182" s="47">
        <f>'[4]KZN294'!$B$50</f>
        <v>26596000</v>
      </c>
      <c r="E182" s="47">
        <f>'[4]KZN294'!$E$50</f>
        <v>26800000</v>
      </c>
      <c r="F182" s="47">
        <f>'[4]KZN294'!$Q$50</f>
        <v>13608430</v>
      </c>
      <c r="G182" s="23">
        <f t="shared" si="33"/>
        <v>0.5116720559482629</v>
      </c>
      <c r="H182" s="19">
        <f t="shared" si="34"/>
        <v>0.5077772388059701</v>
      </c>
      <c r="I182" s="57">
        <f>IF($F182&gt;$E182,$E182-$F182,0)</f>
        <v>0</v>
      </c>
      <c r="J182" s="58">
        <f>IF($F182&lt;=$E182,$E182-$F182,0)</f>
        <v>13191570</v>
      </c>
      <c r="K182" s="27">
        <f t="shared" si="35"/>
        <v>0.49222276119402986</v>
      </c>
    </row>
    <row r="183" spans="1:11" ht="12.75">
      <c r="A183" s="38" t="s">
        <v>48</v>
      </c>
      <c r="B183" s="39" t="s">
        <v>310</v>
      </c>
      <c r="C183" s="18" t="s">
        <v>311</v>
      </c>
      <c r="D183" s="47">
        <f>'[4]DC29'!$B$50</f>
        <v>113861000</v>
      </c>
      <c r="E183" s="47">
        <f>'[4]DC29'!$E$50</f>
        <v>115526000</v>
      </c>
      <c r="F183" s="47">
        <f>'[4]DC29'!$Q$50</f>
        <v>116013116</v>
      </c>
      <c r="G183" s="23">
        <f t="shared" si="33"/>
        <v>1.0189012567955664</v>
      </c>
      <c r="H183" s="19">
        <f t="shared" si="34"/>
        <v>1.0042165053754133</v>
      </c>
      <c r="I183" s="57">
        <f>IF($F183&gt;$E183,$E183-$F183,0)</f>
        <v>-487116</v>
      </c>
      <c r="J183" s="58">
        <f>IF($F183&lt;=$E183,$E183-$F183,0)</f>
        <v>0</v>
      </c>
      <c r="K183" s="27">
        <f t="shared" si="35"/>
        <v>-0.004216505375413327</v>
      </c>
    </row>
    <row r="184" spans="1:11" ht="16.5">
      <c r="A184" s="40"/>
      <c r="B184" s="41" t="s">
        <v>630</v>
      </c>
      <c r="C184" s="42"/>
      <c r="D184" s="51">
        <f>SUM(D179:D183)</f>
        <v>247817000</v>
      </c>
      <c r="E184" s="51">
        <f>SUM(E179:E183)</f>
        <v>229562000</v>
      </c>
      <c r="F184" s="51">
        <f>SUM(F179:F183)</f>
        <v>170679456</v>
      </c>
      <c r="G184" s="24">
        <f aca="true" t="shared" si="41" ref="G184:G192">IF($D184=0,0,$F184/$D184)</f>
        <v>0.6887318303425511</v>
      </c>
      <c r="H184" s="22">
        <f aca="true" t="shared" si="42" ref="H184:H192">IF($E184=0,0,$F184/$E184)</f>
        <v>0.7435004748172607</v>
      </c>
      <c r="I184" s="62">
        <f>SUM(I179:I183)</f>
        <v>-487116</v>
      </c>
      <c r="J184" s="63">
        <f>SUM(J179:J183)</f>
        <v>59369660</v>
      </c>
      <c r="K184" s="28">
        <f aca="true" t="shared" si="43" ref="K184:K192">IF($E184=0,0,($E184-$F184)/$E184)</f>
        <v>0.25649952518273933</v>
      </c>
    </row>
    <row r="185" spans="1:11" ht="12.75">
      <c r="A185" s="38" t="s">
        <v>29</v>
      </c>
      <c r="B185" s="39" t="s">
        <v>312</v>
      </c>
      <c r="C185" s="18" t="s">
        <v>313</v>
      </c>
      <c r="D185" s="47">
        <f>'[4]KZN431'!$B$50</f>
        <v>14952000</v>
      </c>
      <c r="E185" s="47">
        <f>'[4]KZN431'!$E$50</f>
        <v>15093000</v>
      </c>
      <c r="F185" s="47">
        <f>'[4]KZN431'!$Q$50</f>
        <v>13864396</v>
      </c>
      <c r="G185" s="23">
        <f t="shared" si="41"/>
        <v>0.9272602996254682</v>
      </c>
      <c r="H185" s="19">
        <f t="shared" si="42"/>
        <v>0.918597760551249</v>
      </c>
      <c r="I185" s="57">
        <f aca="true" t="shared" si="44" ref="I185:I190">IF($F185&gt;$E185,$E185-$F185,0)</f>
        <v>0</v>
      </c>
      <c r="J185" s="58">
        <f aca="true" t="shared" si="45" ref="J185:J190">IF($F185&lt;=$E185,$E185-$F185,0)</f>
        <v>1228604</v>
      </c>
      <c r="K185" s="27">
        <f t="shared" si="43"/>
        <v>0.08140223944875108</v>
      </c>
    </row>
    <row r="186" spans="1:11" ht="12.75">
      <c r="A186" s="38" t="s">
        <v>29</v>
      </c>
      <c r="B186" s="39" t="s">
        <v>314</v>
      </c>
      <c r="C186" s="18" t="s">
        <v>315</v>
      </c>
      <c r="D186" s="47">
        <f>'[4]KZN432'!$B$50</f>
        <v>9090000</v>
      </c>
      <c r="E186" s="47">
        <f>'[4]KZN432'!$E$50</f>
        <v>9096000</v>
      </c>
      <c r="F186" s="47">
        <f>'[4]KZN432'!$Q$50</f>
        <v>10839193</v>
      </c>
      <c r="G186" s="23">
        <f t="shared" si="41"/>
        <v>1.1924304730473048</v>
      </c>
      <c r="H186" s="19">
        <f t="shared" si="42"/>
        <v>1.19164390941073</v>
      </c>
      <c r="I186" s="57">
        <f t="shared" si="44"/>
        <v>-1743193</v>
      </c>
      <c r="J186" s="58">
        <f t="shared" si="45"/>
        <v>0</v>
      </c>
      <c r="K186" s="27">
        <f t="shared" si="43"/>
        <v>-0.19164390941072998</v>
      </c>
    </row>
    <row r="187" spans="1:11" ht="12.75">
      <c r="A187" s="38" t="s">
        <v>29</v>
      </c>
      <c r="B187" s="39" t="s">
        <v>316</v>
      </c>
      <c r="C187" s="18" t="s">
        <v>317</v>
      </c>
      <c r="D187" s="47">
        <f>'[4]KZN433'!$B$50</f>
        <v>25562000</v>
      </c>
      <c r="E187" s="47">
        <f>'[4]KZN433'!$E$50</f>
        <v>25562000</v>
      </c>
      <c r="F187" s="47">
        <f>'[4]KZN433'!$Q$50</f>
        <v>21310110</v>
      </c>
      <c r="G187" s="23">
        <f t="shared" si="41"/>
        <v>0.833663641342618</v>
      </c>
      <c r="H187" s="19">
        <f t="shared" si="42"/>
        <v>0.833663641342618</v>
      </c>
      <c r="I187" s="57">
        <f t="shared" si="44"/>
        <v>0</v>
      </c>
      <c r="J187" s="58">
        <f t="shared" si="45"/>
        <v>4251890</v>
      </c>
      <c r="K187" s="27">
        <f t="shared" si="43"/>
        <v>0.16633635865738206</v>
      </c>
    </row>
    <row r="188" spans="1:11" ht="12.75">
      <c r="A188" s="38" t="s">
        <v>29</v>
      </c>
      <c r="B188" s="39" t="s">
        <v>318</v>
      </c>
      <c r="C188" s="18" t="s">
        <v>319</v>
      </c>
      <c r="D188" s="47">
        <f>'[4]KZN434'!$B$50</f>
        <v>44008000</v>
      </c>
      <c r="E188" s="47">
        <f>'[4]KZN434'!$E$50</f>
        <v>21215000</v>
      </c>
      <c r="F188" s="47">
        <f>'[4]KZN434'!$Q$50</f>
        <v>13530917</v>
      </c>
      <c r="G188" s="23">
        <f t="shared" si="41"/>
        <v>0.3074649381930558</v>
      </c>
      <c r="H188" s="19">
        <f t="shared" si="42"/>
        <v>0.6377995286353995</v>
      </c>
      <c r="I188" s="57">
        <f t="shared" si="44"/>
        <v>0</v>
      </c>
      <c r="J188" s="58">
        <f t="shared" si="45"/>
        <v>7684083</v>
      </c>
      <c r="K188" s="27">
        <f t="shared" si="43"/>
        <v>0.36220047136460054</v>
      </c>
    </row>
    <row r="189" spans="1:11" ht="12.75">
      <c r="A189" s="38" t="s">
        <v>29</v>
      </c>
      <c r="B189" s="39" t="s">
        <v>320</v>
      </c>
      <c r="C189" s="18" t="s">
        <v>321</v>
      </c>
      <c r="D189" s="47">
        <f>'[4]KZN435'!$B$50</f>
        <v>86084000</v>
      </c>
      <c r="E189" s="47">
        <f>'[4]KZN435'!$E$50</f>
        <v>81401000</v>
      </c>
      <c r="F189" s="47">
        <f>'[4]KZN435'!$Q$50</f>
        <v>31715731</v>
      </c>
      <c r="G189" s="23">
        <f t="shared" si="41"/>
        <v>0.36842771014358067</v>
      </c>
      <c r="H189" s="19">
        <f t="shared" si="42"/>
        <v>0.3896233584354001</v>
      </c>
      <c r="I189" s="57">
        <f t="shared" si="44"/>
        <v>0</v>
      </c>
      <c r="J189" s="58">
        <f t="shared" si="45"/>
        <v>49685269</v>
      </c>
      <c r="K189" s="27">
        <f t="shared" si="43"/>
        <v>0.6103766415645999</v>
      </c>
    </row>
    <row r="190" spans="1:11" ht="12.75">
      <c r="A190" s="38" t="s">
        <v>48</v>
      </c>
      <c r="B190" s="39" t="s">
        <v>322</v>
      </c>
      <c r="C190" s="18" t="s">
        <v>323</v>
      </c>
      <c r="D190" s="47">
        <f>'[4]DC43'!$B$50</f>
        <v>111244000</v>
      </c>
      <c r="E190" s="47">
        <f>'[4]DC43'!$E$50</f>
        <v>114745000</v>
      </c>
      <c r="F190" s="47">
        <f>'[4]DC43'!$Q$50</f>
        <v>104209990</v>
      </c>
      <c r="G190" s="23">
        <f t="shared" si="41"/>
        <v>0.9367695336377693</v>
      </c>
      <c r="H190" s="19">
        <f t="shared" si="42"/>
        <v>0.9081876334480805</v>
      </c>
      <c r="I190" s="57">
        <f t="shared" si="44"/>
        <v>0</v>
      </c>
      <c r="J190" s="58">
        <f t="shared" si="45"/>
        <v>10535010</v>
      </c>
      <c r="K190" s="27">
        <f t="shared" si="43"/>
        <v>0.09181236655191947</v>
      </c>
    </row>
    <row r="191" spans="1:11" ht="16.5">
      <c r="A191" s="40"/>
      <c r="B191" s="41" t="s">
        <v>631</v>
      </c>
      <c r="C191" s="42"/>
      <c r="D191" s="51">
        <f>SUM(D185:D190)</f>
        <v>290940000</v>
      </c>
      <c r="E191" s="51">
        <f>SUM(E185:E190)</f>
        <v>267112000</v>
      </c>
      <c r="F191" s="51">
        <f>SUM(F185:F190)</f>
        <v>195470337</v>
      </c>
      <c r="G191" s="24">
        <f t="shared" si="41"/>
        <v>0.6718578985357806</v>
      </c>
      <c r="H191" s="22">
        <f t="shared" si="42"/>
        <v>0.7317916716583306</v>
      </c>
      <c r="I191" s="62">
        <f>SUM(I185:I190)</f>
        <v>-1743193</v>
      </c>
      <c r="J191" s="63">
        <f>SUM(J185:J190)</f>
        <v>73384856</v>
      </c>
      <c r="K191" s="28">
        <f t="shared" si="43"/>
        <v>0.2682083283416694</v>
      </c>
    </row>
    <row r="192" spans="1:11" ht="16.5">
      <c r="A192" s="44"/>
      <c r="B192" s="45" t="s">
        <v>632</v>
      </c>
      <c r="C192" s="46"/>
      <c r="D192" s="53">
        <f>SUM(D120,D122:D128,D130:D137,D139:D144,D146:D150,D152:D155,D157:D162,D164:D169,D171:D177,D179:D183,D185:D190)</f>
        <v>4600795000</v>
      </c>
      <c r="E192" s="53">
        <f>SUM(E120,E122:E128,E130:E137,E139:E144,E146:E150,E152:E155,E157:E162,E164:E169,E171:E177,E179:E183,E185:E190)</f>
        <v>4604032000</v>
      </c>
      <c r="F192" s="53">
        <f>SUM(F120,F122:F128,F130:F137,F139:F144,F146:F150,F152:F155,F157:F162,F164:F169,F171:F177,F179:F183,F185:F190)</f>
        <v>4186618475</v>
      </c>
      <c r="G192" s="29">
        <f t="shared" si="41"/>
        <v>0.9099771832911486</v>
      </c>
      <c r="H192" s="30">
        <f t="shared" si="42"/>
        <v>0.9093373970902027</v>
      </c>
      <c r="I192" s="62">
        <f>I191+I184+I178+I170+I163+I156+I151+I145+I138+I129+I121</f>
        <v>-568459697</v>
      </c>
      <c r="J192" s="63">
        <f>J191+J184+J178+J170+J163+J156+J151+J145+J138+J129+J121</f>
        <v>985873222</v>
      </c>
      <c r="K192" s="31">
        <f t="shared" si="43"/>
        <v>0.09066260290979733</v>
      </c>
    </row>
    <row r="193" spans="1:11" ht="16.5">
      <c r="A193" s="92"/>
      <c r="B193" s="93"/>
      <c r="C193" s="94"/>
      <c r="D193" s="95"/>
      <c r="E193" s="95"/>
      <c r="F193" s="95"/>
      <c r="G193" s="96"/>
      <c r="H193" s="97" t="s">
        <v>603</v>
      </c>
      <c r="I193" s="136">
        <f>I192+J192</f>
        <v>417413525</v>
      </c>
      <c r="J193" s="137"/>
      <c r="K193" s="98"/>
    </row>
    <row r="194" spans="1:11" ht="16.5">
      <c r="A194" s="33"/>
      <c r="B194" s="26"/>
      <c r="C194" s="12"/>
      <c r="D194" s="52"/>
      <c r="E194" s="52"/>
      <c r="F194" s="52"/>
      <c r="G194" s="23"/>
      <c r="H194" s="64"/>
      <c r="I194" s="90"/>
      <c r="J194" s="91"/>
      <c r="K194" s="27"/>
    </row>
    <row r="195" spans="1:11" ht="16.5">
      <c r="A195" s="33"/>
      <c r="B195" s="35" t="s">
        <v>324</v>
      </c>
      <c r="C195" s="36"/>
      <c r="D195" s="52"/>
      <c r="E195" s="52"/>
      <c r="F195" s="52"/>
      <c r="G195" s="23"/>
      <c r="H195" s="19"/>
      <c r="I195" s="59"/>
      <c r="J195" s="60"/>
      <c r="K195" s="27"/>
    </row>
    <row r="196" spans="1:11" ht="12.75">
      <c r="A196" s="38" t="s">
        <v>29</v>
      </c>
      <c r="B196" s="39" t="s">
        <v>325</v>
      </c>
      <c r="C196" s="18" t="s">
        <v>326</v>
      </c>
      <c r="D196" s="47">
        <f>'[5]LIM331'!$B$50</f>
        <v>34874000</v>
      </c>
      <c r="E196" s="47">
        <f>'[5]LIM331'!$E$50</f>
        <v>33871000</v>
      </c>
      <c r="F196" s="47">
        <f>'[5]LIM331'!$Q$50</f>
        <v>25924385</v>
      </c>
      <c r="G196" s="23">
        <f aca="true" t="shared" si="46" ref="G196:G231">IF($D196=0,0,$F196/$D196)</f>
        <v>0.743372856569364</v>
      </c>
      <c r="H196" s="19">
        <f aca="true" t="shared" si="47" ref="H196:H231">IF($E196=0,0,$F196/$E196)</f>
        <v>0.7653858758229755</v>
      </c>
      <c r="I196" s="57">
        <f aca="true" t="shared" si="48" ref="I196:I229">IF($F196&gt;$E196,$E196-$F196,0)</f>
        <v>0</v>
      </c>
      <c r="J196" s="58">
        <f aca="true" t="shared" si="49" ref="J196:J201">IF($F196&lt;=$E196,$E196-$F196,0)</f>
        <v>7946615</v>
      </c>
      <c r="K196" s="27">
        <f aca="true" t="shared" si="50" ref="K196:K231">IF($E196=0,0,($E196-$F196)/$E196)</f>
        <v>0.2346141241770246</v>
      </c>
    </row>
    <row r="197" spans="1:11" ht="12.75">
      <c r="A197" s="38" t="s">
        <v>29</v>
      </c>
      <c r="B197" s="39" t="s">
        <v>327</v>
      </c>
      <c r="C197" s="18" t="s">
        <v>328</v>
      </c>
      <c r="D197" s="47">
        <f>'[5]LIM332'!$B$50</f>
        <v>37813000</v>
      </c>
      <c r="E197" s="47">
        <f>'[5]LIM332'!$E$50</f>
        <v>40986000</v>
      </c>
      <c r="F197" s="47">
        <f>'[5]LIM332'!$Q$50</f>
        <v>52561201</v>
      </c>
      <c r="G197" s="23">
        <f t="shared" si="46"/>
        <v>1.390029910348293</v>
      </c>
      <c r="H197" s="19">
        <f t="shared" si="47"/>
        <v>1.282418411164788</v>
      </c>
      <c r="I197" s="57">
        <f t="shared" si="48"/>
        <v>-11575201</v>
      </c>
      <c r="J197" s="58">
        <f t="shared" si="49"/>
        <v>0</v>
      </c>
      <c r="K197" s="27">
        <f t="shared" si="50"/>
        <v>-0.282418411164788</v>
      </c>
    </row>
    <row r="198" spans="1:11" ht="12.75">
      <c r="A198" s="38" t="s">
        <v>29</v>
      </c>
      <c r="B198" s="39" t="s">
        <v>329</v>
      </c>
      <c r="C198" s="18" t="s">
        <v>330</v>
      </c>
      <c r="D198" s="47">
        <f>'[5]LIM333'!$B$50</f>
        <v>77712000</v>
      </c>
      <c r="E198" s="47">
        <f>'[5]LIM333'!$E$50</f>
        <v>77965000</v>
      </c>
      <c r="F198" s="47">
        <f>'[5]LIM333'!$Q$50</f>
        <v>68284983</v>
      </c>
      <c r="G198" s="23">
        <f t="shared" si="46"/>
        <v>0.8786929045707227</v>
      </c>
      <c r="H198" s="19">
        <f t="shared" si="47"/>
        <v>0.8758415058038863</v>
      </c>
      <c r="I198" s="57">
        <f t="shared" si="48"/>
        <v>0</v>
      </c>
      <c r="J198" s="58">
        <f t="shared" si="49"/>
        <v>9680017</v>
      </c>
      <c r="K198" s="27">
        <f t="shared" si="50"/>
        <v>0.12415849419611365</v>
      </c>
    </row>
    <row r="199" spans="1:11" ht="12.75">
      <c r="A199" s="38" t="s">
        <v>29</v>
      </c>
      <c r="B199" s="39" t="s">
        <v>331</v>
      </c>
      <c r="C199" s="18" t="s">
        <v>332</v>
      </c>
      <c r="D199" s="47">
        <f>'[5]LIM334'!$B$50</f>
        <v>57174000</v>
      </c>
      <c r="E199" s="47">
        <f>'[5]LIM334'!$E$50</f>
        <v>39262000</v>
      </c>
      <c r="F199" s="47">
        <f>'[5]LIM334'!$Q$50</f>
        <v>34090374</v>
      </c>
      <c r="G199" s="23">
        <f t="shared" si="46"/>
        <v>0.5962565851610873</v>
      </c>
      <c r="H199" s="19">
        <f t="shared" si="47"/>
        <v>0.8682790993836279</v>
      </c>
      <c r="I199" s="57">
        <f t="shared" si="48"/>
        <v>0</v>
      </c>
      <c r="J199" s="58">
        <f t="shared" si="49"/>
        <v>5171626</v>
      </c>
      <c r="K199" s="27">
        <f t="shared" si="50"/>
        <v>0.13172090061637207</v>
      </c>
    </row>
    <row r="200" spans="1:11" ht="12.75">
      <c r="A200" s="38" t="s">
        <v>29</v>
      </c>
      <c r="B200" s="39" t="s">
        <v>333</v>
      </c>
      <c r="C200" s="18" t="s">
        <v>334</v>
      </c>
      <c r="D200" s="47">
        <f>'[5]LIM335'!$B$50</f>
        <v>25351000</v>
      </c>
      <c r="E200" s="47">
        <f>'[5]LIM335'!$E$50</f>
        <v>25305000</v>
      </c>
      <c r="F200" s="47">
        <f>'[5]LIM335'!$Q$50</f>
        <v>1770368</v>
      </c>
      <c r="G200" s="23">
        <f t="shared" si="46"/>
        <v>0.0698342471697369</v>
      </c>
      <c r="H200" s="19">
        <f t="shared" si="47"/>
        <v>0.06996119344003161</v>
      </c>
      <c r="I200" s="57">
        <f t="shared" si="48"/>
        <v>0</v>
      </c>
      <c r="J200" s="58">
        <f t="shared" si="49"/>
        <v>23534632</v>
      </c>
      <c r="K200" s="27">
        <f t="shared" si="50"/>
        <v>0.9300388065599684</v>
      </c>
    </row>
    <row r="201" spans="1:11" ht="12.75">
      <c r="A201" s="38" t="s">
        <v>48</v>
      </c>
      <c r="B201" s="39" t="s">
        <v>335</v>
      </c>
      <c r="C201" s="18" t="s">
        <v>336</v>
      </c>
      <c r="D201" s="47">
        <f>'[5]DC33'!$B$50</f>
        <v>349471000</v>
      </c>
      <c r="E201" s="47">
        <f>'[5]DC33'!$E$50</f>
        <v>351819000</v>
      </c>
      <c r="F201" s="47">
        <f>'[5]DC33'!$Q$50</f>
        <v>316151398</v>
      </c>
      <c r="G201" s="23">
        <f t="shared" si="46"/>
        <v>0.9046570330585371</v>
      </c>
      <c r="H201" s="19">
        <f t="shared" si="47"/>
        <v>0.8986194548901566</v>
      </c>
      <c r="I201" s="57">
        <f t="shared" si="48"/>
        <v>0</v>
      </c>
      <c r="J201" s="58">
        <f t="shared" si="49"/>
        <v>35667602</v>
      </c>
      <c r="K201" s="27">
        <f t="shared" si="50"/>
        <v>0.10138054510984341</v>
      </c>
    </row>
    <row r="202" spans="1:11" ht="16.5">
      <c r="A202" s="40"/>
      <c r="B202" s="41" t="s">
        <v>633</v>
      </c>
      <c r="C202" s="42"/>
      <c r="D202" s="51">
        <f>SUM(D196:D201)</f>
        <v>582395000</v>
      </c>
      <c r="E202" s="51">
        <f>SUM(E196:E201)</f>
        <v>569208000</v>
      </c>
      <c r="F202" s="51">
        <f>SUM(F196:F201)</f>
        <v>498782709</v>
      </c>
      <c r="G202" s="24">
        <f t="shared" si="46"/>
        <v>0.8564337073635591</v>
      </c>
      <c r="H202" s="22">
        <f t="shared" si="47"/>
        <v>0.8762749451869967</v>
      </c>
      <c r="I202" s="62">
        <f>SUM(I196:I201)</f>
        <v>-11575201</v>
      </c>
      <c r="J202" s="63">
        <f>SUM(J196:J201)</f>
        <v>82000492</v>
      </c>
      <c r="K202" s="28">
        <f t="shared" si="50"/>
        <v>0.12372505481300333</v>
      </c>
    </row>
    <row r="203" spans="1:11" ht="12.75">
      <c r="A203" s="38" t="s">
        <v>29</v>
      </c>
      <c r="B203" s="39" t="s">
        <v>337</v>
      </c>
      <c r="C203" s="18" t="s">
        <v>338</v>
      </c>
      <c r="D203" s="47">
        <f>'[5]LIM341'!$B$50</f>
        <v>13150000</v>
      </c>
      <c r="E203" s="47">
        <f>'[5]LIM341'!$E$50</f>
        <v>13150000</v>
      </c>
      <c r="F203" s="47">
        <f>'[5]LIM341'!$Q$50</f>
        <v>16541298</v>
      </c>
      <c r="G203" s="23">
        <f t="shared" si="46"/>
        <v>1.2578933840304183</v>
      </c>
      <c r="H203" s="19">
        <f t="shared" si="47"/>
        <v>1.2578933840304183</v>
      </c>
      <c r="I203" s="57">
        <f t="shared" si="48"/>
        <v>-3391298</v>
      </c>
      <c r="J203" s="58">
        <f>IF($F203&lt;=$E203,$E203-$F203,0)</f>
        <v>0</v>
      </c>
      <c r="K203" s="27">
        <f t="shared" si="50"/>
        <v>-0.2578933840304182</v>
      </c>
    </row>
    <row r="204" spans="1:11" ht="12.75">
      <c r="A204" s="38" t="s">
        <v>29</v>
      </c>
      <c r="B204" s="39" t="s">
        <v>339</v>
      </c>
      <c r="C204" s="18" t="s">
        <v>340</v>
      </c>
      <c r="D204" s="47">
        <f>'[5]LIM342'!$B$50</f>
        <v>23280000</v>
      </c>
      <c r="E204" s="47">
        <f>'[5]LIM342'!$E$50</f>
        <v>23238000</v>
      </c>
      <c r="F204" s="47">
        <f>'[5]LIM342'!$Q$50</f>
        <v>7650662</v>
      </c>
      <c r="G204" s="23">
        <f t="shared" si="46"/>
        <v>0.32863668384879724</v>
      </c>
      <c r="H204" s="19">
        <f t="shared" si="47"/>
        <v>0.3292306566830192</v>
      </c>
      <c r="I204" s="57">
        <f t="shared" si="48"/>
        <v>0</v>
      </c>
      <c r="J204" s="58">
        <f>IF($F204&lt;=$E204,$E204-$F204,0)</f>
        <v>15587338</v>
      </c>
      <c r="K204" s="27">
        <f t="shared" si="50"/>
        <v>0.6707693433169808</v>
      </c>
    </row>
    <row r="205" spans="1:11" ht="12.75">
      <c r="A205" s="38" t="s">
        <v>29</v>
      </c>
      <c r="B205" s="39" t="s">
        <v>341</v>
      </c>
      <c r="C205" s="18" t="s">
        <v>342</v>
      </c>
      <c r="D205" s="47">
        <f>'[5]LIM343'!$B$50</f>
        <v>71824000</v>
      </c>
      <c r="E205" s="47">
        <f>'[5]LIM343'!$E$50</f>
        <v>74818000</v>
      </c>
      <c r="F205" s="47">
        <f>'[5]LIM343'!$Q$50</f>
        <v>98883897</v>
      </c>
      <c r="G205" s="23">
        <f t="shared" si="46"/>
        <v>1.3767528541991534</v>
      </c>
      <c r="H205" s="19">
        <f t="shared" si="47"/>
        <v>1.3216591862920688</v>
      </c>
      <c r="I205" s="57">
        <f t="shared" si="48"/>
        <v>-24065897</v>
      </c>
      <c r="J205" s="58">
        <f>IF($F205&lt;=$E205,$E205-$F205,0)</f>
        <v>0</v>
      </c>
      <c r="K205" s="27">
        <f t="shared" si="50"/>
        <v>-0.32165918629206874</v>
      </c>
    </row>
    <row r="206" spans="1:11" ht="12.75">
      <c r="A206" s="38" t="s">
        <v>29</v>
      </c>
      <c r="B206" s="39" t="s">
        <v>343</v>
      </c>
      <c r="C206" s="18" t="s">
        <v>344</v>
      </c>
      <c r="D206" s="47">
        <f>'[5]LIM344'!$B$50</f>
        <v>51391000</v>
      </c>
      <c r="E206" s="47">
        <f>'[5]LIM344'!$E$50</f>
        <v>55534000</v>
      </c>
      <c r="F206" s="47">
        <f>'[5]LIM344'!$Q$50</f>
        <v>31136108</v>
      </c>
      <c r="G206" s="23">
        <f t="shared" si="46"/>
        <v>0.6058669416823957</v>
      </c>
      <c r="H206" s="19">
        <f t="shared" si="47"/>
        <v>0.5606674829833975</v>
      </c>
      <c r="I206" s="57">
        <f t="shared" si="48"/>
        <v>0</v>
      </c>
      <c r="J206" s="58">
        <f>IF($F206&lt;=$E206,$E206-$F206,0)</f>
        <v>24397892</v>
      </c>
      <c r="K206" s="27">
        <f t="shared" si="50"/>
        <v>0.4393325170166024</v>
      </c>
    </row>
    <row r="207" spans="1:11" ht="12.75">
      <c r="A207" s="38" t="s">
        <v>48</v>
      </c>
      <c r="B207" s="39" t="s">
        <v>345</v>
      </c>
      <c r="C207" s="18" t="s">
        <v>346</v>
      </c>
      <c r="D207" s="47">
        <f>'[5]DC34'!$B$50</f>
        <v>467132000</v>
      </c>
      <c r="E207" s="47">
        <f>'[5]DC34'!$E$50</f>
        <v>465212000</v>
      </c>
      <c r="F207" s="47">
        <f>'[5]DC34'!$Q$50</f>
        <v>467289769</v>
      </c>
      <c r="G207" s="23">
        <f t="shared" si="46"/>
        <v>1.000337739653888</v>
      </c>
      <c r="H207" s="19">
        <f t="shared" si="47"/>
        <v>1.004466284188714</v>
      </c>
      <c r="I207" s="57">
        <f t="shared" si="48"/>
        <v>-2077769</v>
      </c>
      <c r="J207" s="58">
        <f>IF($F207&lt;=$E207,$E207-$F207,0)</f>
        <v>0</v>
      </c>
      <c r="K207" s="27">
        <f t="shared" si="50"/>
        <v>-0.004466284188713963</v>
      </c>
    </row>
    <row r="208" spans="1:11" ht="16.5">
      <c r="A208" s="40"/>
      <c r="B208" s="41" t="s">
        <v>634</v>
      </c>
      <c r="C208" s="42"/>
      <c r="D208" s="51">
        <f>SUM(D203:D207)</f>
        <v>626777000</v>
      </c>
      <c r="E208" s="51">
        <f>SUM(E203:E207)</f>
        <v>631952000</v>
      </c>
      <c r="F208" s="51">
        <f>SUM(F203:F207)</f>
        <v>621501734</v>
      </c>
      <c r="G208" s="24">
        <f t="shared" si="46"/>
        <v>0.9915835041809128</v>
      </c>
      <c r="H208" s="22">
        <f t="shared" si="47"/>
        <v>0.9834635130516242</v>
      </c>
      <c r="I208" s="62">
        <f>SUM(I203:I207)</f>
        <v>-29534964</v>
      </c>
      <c r="J208" s="63">
        <f>SUM(J203:J207)</f>
        <v>39985230</v>
      </c>
      <c r="K208" s="28">
        <f t="shared" si="50"/>
        <v>0.016536486948375825</v>
      </c>
    </row>
    <row r="209" spans="1:11" ht="12.75">
      <c r="A209" s="38" t="s">
        <v>29</v>
      </c>
      <c r="B209" s="39" t="s">
        <v>347</v>
      </c>
      <c r="C209" s="18" t="s">
        <v>348</v>
      </c>
      <c r="D209" s="47">
        <f>'[5]LIM351'!$B$50</f>
        <v>35101000</v>
      </c>
      <c r="E209" s="47">
        <f>'[5]LIM351'!$E$50</f>
        <v>36631000</v>
      </c>
      <c r="F209" s="47">
        <f>'[5]LIM351'!$Q$50</f>
        <v>27407068</v>
      </c>
      <c r="G209" s="23">
        <f t="shared" si="46"/>
        <v>0.7808059029657275</v>
      </c>
      <c r="H209" s="19">
        <f t="shared" si="47"/>
        <v>0.7481932789167645</v>
      </c>
      <c r="I209" s="57">
        <f t="shared" si="48"/>
        <v>0</v>
      </c>
      <c r="J209" s="58">
        <f aca="true" t="shared" si="51" ref="J209:J214">IF($F209&lt;=$E209,$E209-$F209,0)</f>
        <v>9223932</v>
      </c>
      <c r="K209" s="27">
        <f t="shared" si="50"/>
        <v>0.2518067210832355</v>
      </c>
    </row>
    <row r="210" spans="1:11" ht="12.75">
      <c r="A210" s="38" t="s">
        <v>29</v>
      </c>
      <c r="B210" s="39" t="s">
        <v>349</v>
      </c>
      <c r="C210" s="18" t="s">
        <v>350</v>
      </c>
      <c r="D210" s="47">
        <f>'[5]LIM352'!$B$50</f>
        <v>26887000</v>
      </c>
      <c r="E210" s="47">
        <f>'[5]LIM352'!$E$50</f>
        <v>25999000</v>
      </c>
      <c r="F210" s="47">
        <f>'[5]LIM352'!$Q$50</f>
        <v>13277231</v>
      </c>
      <c r="G210" s="23">
        <f t="shared" si="46"/>
        <v>0.49381600773608064</v>
      </c>
      <c r="H210" s="19">
        <f t="shared" si="47"/>
        <v>0.5106823723989384</v>
      </c>
      <c r="I210" s="57">
        <f t="shared" si="48"/>
        <v>0</v>
      </c>
      <c r="J210" s="58">
        <f t="shared" si="51"/>
        <v>12721769</v>
      </c>
      <c r="K210" s="27">
        <f t="shared" si="50"/>
        <v>0.48931762760106157</v>
      </c>
    </row>
    <row r="211" spans="1:11" ht="12.75">
      <c r="A211" s="38" t="s">
        <v>29</v>
      </c>
      <c r="B211" s="39" t="s">
        <v>351</v>
      </c>
      <c r="C211" s="18" t="s">
        <v>352</v>
      </c>
      <c r="D211" s="47">
        <f>'[5]LIM353'!$B$50</f>
        <v>19678000</v>
      </c>
      <c r="E211" s="47">
        <f>'[5]LIM353'!$E$50</f>
        <v>23638000</v>
      </c>
      <c r="F211" s="47">
        <f>'[5]LIM353'!$Q$50</f>
        <v>1642667</v>
      </c>
      <c r="G211" s="23">
        <f t="shared" si="46"/>
        <v>0.08347733509502998</v>
      </c>
      <c r="H211" s="19">
        <f t="shared" si="47"/>
        <v>0.06949263897114816</v>
      </c>
      <c r="I211" s="57">
        <f t="shared" si="48"/>
        <v>0</v>
      </c>
      <c r="J211" s="58">
        <f t="shared" si="51"/>
        <v>21995333</v>
      </c>
      <c r="K211" s="27">
        <f t="shared" si="50"/>
        <v>0.9305073610288519</v>
      </c>
    </row>
    <row r="212" spans="1:11" ht="12.75">
      <c r="A212" s="38" t="s">
        <v>29</v>
      </c>
      <c r="B212" s="39" t="s">
        <v>353</v>
      </c>
      <c r="C212" s="18" t="s">
        <v>354</v>
      </c>
      <c r="D212" s="47">
        <f>'[5]LIM354'!$B$50</f>
        <v>395453000</v>
      </c>
      <c r="E212" s="47">
        <f>'[5]LIM354'!$E$50</f>
        <v>383616000</v>
      </c>
      <c r="F212" s="47">
        <f>'[5]LIM354'!$Q$50</f>
        <v>433879636</v>
      </c>
      <c r="G212" s="23">
        <f t="shared" si="46"/>
        <v>1.0971711834276134</v>
      </c>
      <c r="H212" s="19">
        <f t="shared" si="47"/>
        <v>1.1310259113279946</v>
      </c>
      <c r="I212" s="57">
        <f t="shared" si="48"/>
        <v>-50263636</v>
      </c>
      <c r="J212" s="58">
        <f t="shared" si="51"/>
        <v>0</v>
      </c>
      <c r="K212" s="27">
        <f t="shared" si="50"/>
        <v>-0.13102591132799465</v>
      </c>
    </row>
    <row r="213" spans="1:11" ht="12.75">
      <c r="A213" s="38" t="s">
        <v>29</v>
      </c>
      <c r="B213" s="39" t="s">
        <v>355</v>
      </c>
      <c r="C213" s="18" t="s">
        <v>356</v>
      </c>
      <c r="D213" s="47">
        <f>'[5]LIM355'!$B$50</f>
        <v>34223000</v>
      </c>
      <c r="E213" s="47">
        <f>'[5]LIM355'!$E$50</f>
        <v>35131000</v>
      </c>
      <c r="F213" s="47">
        <f>'[5]LIM355'!$Q$50</f>
        <v>1821723</v>
      </c>
      <c r="G213" s="23">
        <f t="shared" si="46"/>
        <v>0.05323095578996581</v>
      </c>
      <c r="H213" s="19">
        <f t="shared" si="47"/>
        <v>0.051855142182118355</v>
      </c>
      <c r="I213" s="57">
        <f t="shared" si="48"/>
        <v>0</v>
      </c>
      <c r="J213" s="58">
        <f t="shared" si="51"/>
        <v>33309277</v>
      </c>
      <c r="K213" s="27">
        <f t="shared" si="50"/>
        <v>0.9481448578178816</v>
      </c>
    </row>
    <row r="214" spans="1:11" ht="12.75">
      <c r="A214" s="38" t="s">
        <v>48</v>
      </c>
      <c r="B214" s="39" t="s">
        <v>357</v>
      </c>
      <c r="C214" s="18" t="s">
        <v>358</v>
      </c>
      <c r="D214" s="47">
        <f>'[5]DC35'!$B$50</f>
        <v>278205000</v>
      </c>
      <c r="E214" s="47">
        <f>'[5]DC35'!$E$50</f>
        <v>316141000</v>
      </c>
      <c r="F214" s="47">
        <f>'[5]DC35'!$Q$50</f>
        <v>197326120</v>
      </c>
      <c r="G214" s="23">
        <f t="shared" si="46"/>
        <v>0.7092831545083661</v>
      </c>
      <c r="H214" s="19">
        <f t="shared" si="47"/>
        <v>0.6241712400479533</v>
      </c>
      <c r="I214" s="57">
        <f t="shared" si="48"/>
        <v>0</v>
      </c>
      <c r="J214" s="58">
        <f t="shared" si="51"/>
        <v>118814880</v>
      </c>
      <c r="K214" s="27">
        <f t="shared" si="50"/>
        <v>0.37582875995204673</v>
      </c>
    </row>
    <row r="215" spans="1:11" ht="16.5">
      <c r="A215" s="40"/>
      <c r="B215" s="41" t="s">
        <v>635</v>
      </c>
      <c r="C215" s="42"/>
      <c r="D215" s="51">
        <f>SUM(D209:D214)</f>
        <v>789547000</v>
      </c>
      <c r="E215" s="51">
        <f>SUM(E209:E214)</f>
        <v>821156000</v>
      </c>
      <c r="F215" s="51">
        <f>SUM(F209:F214)</f>
        <v>675354445</v>
      </c>
      <c r="G215" s="24">
        <f t="shared" si="46"/>
        <v>0.8553695283498006</v>
      </c>
      <c r="H215" s="22">
        <f t="shared" si="47"/>
        <v>0.8224435369162498</v>
      </c>
      <c r="I215" s="62">
        <f>SUM(I209:I214)</f>
        <v>-50263636</v>
      </c>
      <c r="J215" s="63">
        <f>SUM(J209:J214)</f>
        <v>196065191</v>
      </c>
      <c r="K215" s="28">
        <f t="shared" si="50"/>
        <v>0.17755646308375023</v>
      </c>
    </row>
    <row r="216" spans="1:11" ht="12.75">
      <c r="A216" s="38" t="s">
        <v>29</v>
      </c>
      <c r="B216" s="39" t="s">
        <v>359</v>
      </c>
      <c r="C216" s="18" t="s">
        <v>360</v>
      </c>
      <c r="D216" s="47">
        <f>'[5]LIM361'!$B$50</f>
        <v>27328000</v>
      </c>
      <c r="E216" s="47">
        <f>'[5]LIM361'!$E$50</f>
        <v>27328000</v>
      </c>
      <c r="F216" s="47">
        <f>'[5]LIM361'!$Q$50</f>
        <v>23576932</v>
      </c>
      <c r="G216" s="23">
        <f t="shared" si="46"/>
        <v>0.8627390222482436</v>
      </c>
      <c r="H216" s="19">
        <f t="shared" si="47"/>
        <v>0.8627390222482436</v>
      </c>
      <c r="I216" s="57">
        <f t="shared" si="48"/>
        <v>0</v>
      </c>
      <c r="J216" s="58">
        <f aca="true" t="shared" si="52" ref="J216:J222">IF($F216&lt;=$E216,$E216-$F216,0)</f>
        <v>3751068</v>
      </c>
      <c r="K216" s="27">
        <f t="shared" si="50"/>
        <v>0.13726097775175644</v>
      </c>
    </row>
    <row r="217" spans="1:11" ht="12.75">
      <c r="A217" s="38" t="s">
        <v>29</v>
      </c>
      <c r="B217" s="39" t="s">
        <v>361</v>
      </c>
      <c r="C217" s="18" t="s">
        <v>362</v>
      </c>
      <c r="D217" s="47">
        <f>'[5]LIM362'!$B$50</f>
        <v>45540000</v>
      </c>
      <c r="E217" s="47">
        <f>'[5]LIM362'!$E$50</f>
        <v>45830000</v>
      </c>
      <c r="F217" s="47">
        <f>'[5]LIM362'!$Q$50</f>
        <v>37016539</v>
      </c>
      <c r="G217" s="23">
        <f t="shared" si="46"/>
        <v>0.8128357268335529</v>
      </c>
      <c r="H217" s="19">
        <f t="shared" si="47"/>
        <v>0.807692319441414</v>
      </c>
      <c r="I217" s="57">
        <f t="shared" si="48"/>
        <v>0</v>
      </c>
      <c r="J217" s="58">
        <f t="shared" si="52"/>
        <v>8813461</v>
      </c>
      <c r="K217" s="27">
        <f t="shared" si="50"/>
        <v>0.19230768055858607</v>
      </c>
    </row>
    <row r="218" spans="1:11" ht="12.75">
      <c r="A218" s="38" t="s">
        <v>29</v>
      </c>
      <c r="B218" s="39" t="s">
        <v>363</v>
      </c>
      <c r="C218" s="18" t="s">
        <v>364</v>
      </c>
      <c r="D218" s="47">
        <f>'[5]LIM364'!$B$50</f>
        <v>28475000</v>
      </c>
      <c r="E218" s="47">
        <f>'[5]LIM364'!$E$50</f>
        <v>27040000</v>
      </c>
      <c r="F218" s="47">
        <f>'[5]LIM364'!$Q$50</f>
        <v>7010985</v>
      </c>
      <c r="G218" s="23">
        <f t="shared" si="46"/>
        <v>0.24621545215100965</v>
      </c>
      <c r="H218" s="19">
        <f t="shared" si="47"/>
        <v>0.2592819896449704</v>
      </c>
      <c r="I218" s="57">
        <f t="shared" si="48"/>
        <v>0</v>
      </c>
      <c r="J218" s="58">
        <f t="shared" si="52"/>
        <v>20029015</v>
      </c>
      <c r="K218" s="27">
        <f t="shared" si="50"/>
        <v>0.7407180103550296</v>
      </c>
    </row>
    <row r="219" spans="1:11" ht="12.75">
      <c r="A219" s="38" t="s">
        <v>29</v>
      </c>
      <c r="B219" s="39" t="s">
        <v>365</v>
      </c>
      <c r="C219" s="18" t="s">
        <v>366</v>
      </c>
      <c r="D219" s="47">
        <f>'[5]LIM365'!$B$50</f>
        <v>27907000</v>
      </c>
      <c r="E219" s="47">
        <f>'[5]LIM365'!$E$50</f>
        <v>31244000</v>
      </c>
      <c r="F219" s="47">
        <f>'[5]LIM365'!$Q$50</f>
        <v>23910917</v>
      </c>
      <c r="G219" s="23">
        <f t="shared" si="46"/>
        <v>0.8568071451607123</v>
      </c>
      <c r="H219" s="19">
        <f t="shared" si="47"/>
        <v>0.76529628088593</v>
      </c>
      <c r="I219" s="57">
        <f t="shared" si="48"/>
        <v>0</v>
      </c>
      <c r="J219" s="58">
        <f t="shared" si="52"/>
        <v>7333083</v>
      </c>
      <c r="K219" s="27">
        <f t="shared" si="50"/>
        <v>0.2347037191140699</v>
      </c>
    </row>
    <row r="220" spans="1:11" ht="12.75">
      <c r="A220" s="38" t="s">
        <v>29</v>
      </c>
      <c r="B220" s="39" t="s">
        <v>367</v>
      </c>
      <c r="C220" s="18" t="s">
        <v>368</v>
      </c>
      <c r="D220" s="47">
        <f>'[5]LIM366'!$B$50</f>
        <v>19966000</v>
      </c>
      <c r="E220" s="47">
        <f>'[5]LIM366'!$E$50</f>
        <v>22032000</v>
      </c>
      <c r="F220" s="47">
        <f>'[5]LIM366'!$Q$50</f>
        <v>11711307</v>
      </c>
      <c r="G220" s="23">
        <f t="shared" si="46"/>
        <v>0.5865625062606431</v>
      </c>
      <c r="H220" s="19">
        <f t="shared" si="47"/>
        <v>0.5315589596949891</v>
      </c>
      <c r="I220" s="57">
        <f t="shared" si="48"/>
        <v>0</v>
      </c>
      <c r="J220" s="58">
        <f t="shared" si="52"/>
        <v>10320693</v>
      </c>
      <c r="K220" s="27">
        <f t="shared" si="50"/>
        <v>0.4684410403050109</v>
      </c>
    </row>
    <row r="221" spans="1:11" ht="12.75">
      <c r="A221" s="38" t="s">
        <v>29</v>
      </c>
      <c r="B221" s="39" t="s">
        <v>369</v>
      </c>
      <c r="C221" s="18" t="s">
        <v>370</v>
      </c>
      <c r="D221" s="47">
        <f>'[5]LIM367'!$B$50</f>
        <v>178625000</v>
      </c>
      <c r="E221" s="47">
        <f>'[5]LIM367'!$E$50</f>
        <v>172627000</v>
      </c>
      <c r="F221" s="47">
        <f>'[5]LIM367'!$Q$50</f>
        <v>64554365</v>
      </c>
      <c r="G221" s="23">
        <f t="shared" si="46"/>
        <v>0.3613960251924423</v>
      </c>
      <c r="H221" s="19">
        <f t="shared" si="47"/>
        <v>0.3739528868601088</v>
      </c>
      <c r="I221" s="57">
        <f t="shared" si="48"/>
        <v>0</v>
      </c>
      <c r="J221" s="58">
        <f t="shared" si="52"/>
        <v>108072635</v>
      </c>
      <c r="K221" s="27">
        <f t="shared" si="50"/>
        <v>0.6260471131398913</v>
      </c>
    </row>
    <row r="222" spans="1:11" ht="12.75">
      <c r="A222" s="38" t="s">
        <v>48</v>
      </c>
      <c r="B222" s="39" t="s">
        <v>371</v>
      </c>
      <c r="C222" s="18" t="s">
        <v>372</v>
      </c>
      <c r="D222" s="47">
        <f>'[5]DC36'!$B$50</f>
        <v>6835000</v>
      </c>
      <c r="E222" s="47">
        <f>'[5]DC36'!$E$50</f>
        <v>6835000</v>
      </c>
      <c r="F222" s="47">
        <f>'[5]DC36'!$Q$50</f>
        <v>1605549</v>
      </c>
      <c r="G222" s="23">
        <f t="shared" si="46"/>
        <v>0.23490109729334308</v>
      </c>
      <c r="H222" s="19">
        <f t="shared" si="47"/>
        <v>0.23490109729334308</v>
      </c>
      <c r="I222" s="57">
        <f t="shared" si="48"/>
        <v>0</v>
      </c>
      <c r="J222" s="58">
        <f t="shared" si="52"/>
        <v>5229451</v>
      </c>
      <c r="K222" s="27">
        <f t="shared" si="50"/>
        <v>0.7650989027066569</v>
      </c>
    </row>
    <row r="223" spans="1:11" ht="16.5">
      <c r="A223" s="40"/>
      <c r="B223" s="41" t="s">
        <v>636</v>
      </c>
      <c r="C223" s="42"/>
      <c r="D223" s="51">
        <f>SUM(D216:D222)</f>
        <v>334676000</v>
      </c>
      <c r="E223" s="51">
        <f>SUM(E216:E222)</f>
        <v>332936000</v>
      </c>
      <c r="F223" s="51">
        <f>SUM(F216:F222)</f>
        <v>169386594</v>
      </c>
      <c r="G223" s="24">
        <f t="shared" si="46"/>
        <v>0.5061211261040529</v>
      </c>
      <c r="H223" s="22">
        <f t="shared" si="47"/>
        <v>0.5087662313477666</v>
      </c>
      <c r="I223" s="62">
        <f>SUM(I216:I222)</f>
        <v>0</v>
      </c>
      <c r="J223" s="63">
        <f>SUM(J216:J222)</f>
        <v>163549406</v>
      </c>
      <c r="K223" s="28">
        <f t="shared" si="50"/>
        <v>0.49123376865223345</v>
      </c>
    </row>
    <row r="224" spans="1:11" ht="12.75">
      <c r="A224" s="38" t="s">
        <v>29</v>
      </c>
      <c r="B224" s="39" t="s">
        <v>373</v>
      </c>
      <c r="C224" s="18" t="s">
        <v>374</v>
      </c>
      <c r="D224" s="47">
        <f>'[5]LIM471'!$B$50</f>
        <v>15696000</v>
      </c>
      <c r="E224" s="47">
        <f>'[5]LIM471'!$E$50</f>
        <v>16294000</v>
      </c>
      <c r="F224" s="47">
        <f>'[5]LIM471'!$Q$50</f>
        <v>23596306</v>
      </c>
      <c r="G224" s="23">
        <f t="shared" si="46"/>
        <v>1.5033324413863405</v>
      </c>
      <c r="H224" s="19">
        <f t="shared" si="47"/>
        <v>1.448159199705413</v>
      </c>
      <c r="I224" s="57">
        <f t="shared" si="48"/>
        <v>-7302306</v>
      </c>
      <c r="J224" s="58">
        <f aca="true" t="shared" si="53" ref="J224:J229">IF($F224&lt;=$E224,$E224-$F224,0)</f>
        <v>0</v>
      </c>
      <c r="K224" s="27">
        <f t="shared" si="50"/>
        <v>-0.448159199705413</v>
      </c>
    </row>
    <row r="225" spans="1:11" ht="12.75">
      <c r="A225" s="38" t="s">
        <v>29</v>
      </c>
      <c r="B225" s="39" t="s">
        <v>375</v>
      </c>
      <c r="C225" s="18" t="s">
        <v>376</v>
      </c>
      <c r="D225" s="47">
        <f>'[5]LIM472'!$B$50</f>
        <v>36727000</v>
      </c>
      <c r="E225" s="47">
        <f>'[5]LIM472'!$E$50</f>
        <v>39151000</v>
      </c>
      <c r="F225" s="47">
        <f>'[5]LIM472'!$Q$50</f>
        <v>22634819</v>
      </c>
      <c r="G225" s="23">
        <f t="shared" si="46"/>
        <v>0.6162991532115337</v>
      </c>
      <c r="H225" s="19">
        <f t="shared" si="47"/>
        <v>0.5781415289520063</v>
      </c>
      <c r="I225" s="57">
        <f t="shared" si="48"/>
        <v>0</v>
      </c>
      <c r="J225" s="58">
        <f t="shared" si="53"/>
        <v>16516181</v>
      </c>
      <c r="K225" s="27">
        <f t="shared" si="50"/>
        <v>0.4218584710479937</v>
      </c>
    </row>
    <row r="226" spans="1:11" ht="12.75">
      <c r="A226" s="38" t="s">
        <v>29</v>
      </c>
      <c r="B226" s="39" t="s">
        <v>377</v>
      </c>
      <c r="C226" s="18" t="s">
        <v>378</v>
      </c>
      <c r="D226" s="47">
        <f>'[5]LIM473'!$B$50</f>
        <v>47792000</v>
      </c>
      <c r="E226" s="47">
        <f>'[5]LIM473'!$E$50</f>
        <v>47310000</v>
      </c>
      <c r="F226" s="47">
        <f>'[5]LIM473'!$Q$50</f>
        <v>23794364</v>
      </c>
      <c r="G226" s="23">
        <f t="shared" si="46"/>
        <v>0.49787336792768666</v>
      </c>
      <c r="H226" s="19">
        <f t="shared" si="47"/>
        <v>0.5029457619953498</v>
      </c>
      <c r="I226" s="57">
        <f t="shared" si="48"/>
        <v>0</v>
      </c>
      <c r="J226" s="58">
        <f t="shared" si="53"/>
        <v>23515636</v>
      </c>
      <c r="K226" s="27">
        <f t="shared" si="50"/>
        <v>0.4970542380046502</v>
      </c>
    </row>
    <row r="227" spans="1:11" ht="12.75">
      <c r="A227" s="38" t="s">
        <v>29</v>
      </c>
      <c r="B227" s="39" t="s">
        <v>379</v>
      </c>
      <c r="C227" s="18" t="s">
        <v>380</v>
      </c>
      <c r="D227" s="47">
        <f>'[5]LIM474'!$B$50</f>
        <v>38278000</v>
      </c>
      <c r="E227" s="47">
        <f>'[5]LIM474'!$E$50</f>
        <v>38248000</v>
      </c>
      <c r="F227" s="47">
        <f>'[5]LIM474'!$Q$50</f>
        <v>12822923</v>
      </c>
      <c r="G227" s="23">
        <f t="shared" si="46"/>
        <v>0.3349945921939495</v>
      </c>
      <c r="H227" s="19">
        <f t="shared" si="47"/>
        <v>0.33525734678937463</v>
      </c>
      <c r="I227" s="57">
        <f t="shared" si="48"/>
        <v>0</v>
      </c>
      <c r="J227" s="58">
        <f t="shared" si="53"/>
        <v>25425077</v>
      </c>
      <c r="K227" s="27">
        <f t="shared" si="50"/>
        <v>0.6647426532106254</v>
      </c>
    </row>
    <row r="228" spans="1:11" ht="12.75">
      <c r="A228" s="38" t="s">
        <v>29</v>
      </c>
      <c r="B228" s="39" t="s">
        <v>381</v>
      </c>
      <c r="C228" s="18" t="s">
        <v>382</v>
      </c>
      <c r="D228" s="47">
        <f>'[5]LIM475'!$B$50</f>
        <v>59081000</v>
      </c>
      <c r="E228" s="47">
        <f>'[5]LIM475'!$E$50</f>
        <v>54068000</v>
      </c>
      <c r="F228" s="47">
        <f>'[5]LIM475'!$Q$50</f>
        <v>36918347</v>
      </c>
      <c r="G228" s="23">
        <f t="shared" si="46"/>
        <v>0.6248768131886732</v>
      </c>
      <c r="H228" s="19">
        <f t="shared" si="47"/>
        <v>0.6828132536805505</v>
      </c>
      <c r="I228" s="57">
        <f t="shared" si="48"/>
        <v>0</v>
      </c>
      <c r="J228" s="58">
        <f t="shared" si="53"/>
        <v>17149653</v>
      </c>
      <c r="K228" s="27">
        <f t="shared" si="50"/>
        <v>0.3171867463194496</v>
      </c>
    </row>
    <row r="229" spans="1:11" ht="12.75">
      <c r="A229" s="38" t="s">
        <v>48</v>
      </c>
      <c r="B229" s="39" t="s">
        <v>383</v>
      </c>
      <c r="C229" s="18" t="s">
        <v>384</v>
      </c>
      <c r="D229" s="47">
        <f>'[5]DC47'!$B$50</f>
        <v>425659000</v>
      </c>
      <c r="E229" s="47">
        <f>'[5]DC47'!$E$50</f>
        <v>411843000</v>
      </c>
      <c r="F229" s="47">
        <f>'[5]DC47'!$Q$50</f>
        <v>221831606</v>
      </c>
      <c r="G229" s="23">
        <f t="shared" si="46"/>
        <v>0.5211486330607364</v>
      </c>
      <c r="H229" s="19">
        <f t="shared" si="47"/>
        <v>0.5386314833565218</v>
      </c>
      <c r="I229" s="57">
        <f t="shared" si="48"/>
        <v>0</v>
      </c>
      <c r="J229" s="58">
        <f t="shared" si="53"/>
        <v>190011394</v>
      </c>
      <c r="K229" s="27">
        <f t="shared" si="50"/>
        <v>0.4613685166434782</v>
      </c>
    </row>
    <row r="230" spans="1:11" ht="16.5">
      <c r="A230" s="40"/>
      <c r="B230" s="41" t="s">
        <v>637</v>
      </c>
      <c r="C230" s="42"/>
      <c r="D230" s="51">
        <f>SUM(D224:D229)</f>
        <v>623233000</v>
      </c>
      <c r="E230" s="51">
        <f>SUM(E224:E229)</f>
        <v>606914000</v>
      </c>
      <c r="F230" s="51">
        <f>SUM(F224:F229)</f>
        <v>341598365</v>
      </c>
      <c r="G230" s="24">
        <f t="shared" si="46"/>
        <v>0.5481069920880313</v>
      </c>
      <c r="H230" s="22">
        <f t="shared" si="47"/>
        <v>0.5628447605426798</v>
      </c>
      <c r="I230" s="62">
        <f>SUM(I224:I229)</f>
        <v>-7302306</v>
      </c>
      <c r="J230" s="63">
        <f>SUM(J224:J229)</f>
        <v>272617941</v>
      </c>
      <c r="K230" s="28">
        <f t="shared" si="50"/>
        <v>0.43715523945732015</v>
      </c>
    </row>
    <row r="231" spans="1:11" ht="16.5">
      <c r="A231" s="44"/>
      <c r="B231" s="45" t="s">
        <v>638</v>
      </c>
      <c r="C231" s="46"/>
      <c r="D231" s="53">
        <f>SUM(D196:D201,D203:D207,D209:D214,D216:D222,D224:D229)</f>
        <v>2956628000</v>
      </c>
      <c r="E231" s="53">
        <f>SUM(E196:E201,E203:E207,E209:E214,E216:E222,E224:E229)</f>
        <v>2962166000</v>
      </c>
      <c r="F231" s="53">
        <f>SUM(F196:F201,F203:F207,F209:F214,F216:F222,F224:F229)</f>
        <v>2306623847</v>
      </c>
      <c r="G231" s="29">
        <f t="shared" si="46"/>
        <v>0.780153555672205</v>
      </c>
      <c r="H231" s="30">
        <f t="shared" si="47"/>
        <v>0.7786949978495465</v>
      </c>
      <c r="I231" s="62">
        <f>I230+I223+I215+I208+I202</f>
        <v>-98676107</v>
      </c>
      <c r="J231" s="63">
        <f>J230+J223+J215+J208+J202</f>
        <v>754218260</v>
      </c>
      <c r="K231" s="31">
        <f t="shared" si="50"/>
        <v>0.22130500215045343</v>
      </c>
    </row>
    <row r="232" spans="1:11" ht="16.5">
      <c r="A232" s="92"/>
      <c r="B232" s="93"/>
      <c r="C232" s="94"/>
      <c r="D232" s="95"/>
      <c r="E232" s="95"/>
      <c r="F232" s="95"/>
      <c r="G232" s="96"/>
      <c r="H232" s="97" t="s">
        <v>603</v>
      </c>
      <c r="I232" s="136">
        <f>I231+J231</f>
        <v>655542153</v>
      </c>
      <c r="J232" s="137"/>
      <c r="K232" s="98"/>
    </row>
    <row r="233" spans="1:11" ht="16.5">
      <c r="A233" s="33"/>
      <c r="B233" s="26"/>
      <c r="C233" s="12"/>
      <c r="D233" s="52"/>
      <c r="E233" s="52"/>
      <c r="F233" s="52"/>
      <c r="G233" s="23"/>
      <c r="H233" s="64"/>
      <c r="I233" s="90"/>
      <c r="J233" s="91"/>
      <c r="K233" s="27"/>
    </row>
    <row r="234" spans="1:11" ht="16.5">
      <c r="A234" s="33"/>
      <c r="B234" s="35" t="s">
        <v>385</v>
      </c>
      <c r="C234" s="36"/>
      <c r="D234" s="52"/>
      <c r="E234" s="52"/>
      <c r="F234" s="52"/>
      <c r="G234" s="23"/>
      <c r="H234" s="19"/>
      <c r="I234" s="59"/>
      <c r="J234" s="60"/>
      <c r="K234" s="27"/>
    </row>
    <row r="235" spans="1:11" ht="12.75">
      <c r="A235" s="38" t="s">
        <v>29</v>
      </c>
      <c r="B235" s="39" t="s">
        <v>386</v>
      </c>
      <c r="C235" s="18" t="s">
        <v>387</v>
      </c>
      <c r="D235" s="47">
        <f>'[6]MP301'!$B$50</f>
        <v>87817000</v>
      </c>
      <c r="E235" s="47">
        <f>'[6]MP301'!$E$50</f>
        <v>90161000</v>
      </c>
      <c r="F235" s="47">
        <f>'[6]MP301'!$Q$50</f>
        <v>2093461</v>
      </c>
      <c r="G235" s="23">
        <f aca="true" t="shared" si="54" ref="G235:G259">IF($D235=0,0,$F235/$D235)</f>
        <v>0.023838903629137865</v>
      </c>
      <c r="H235" s="19">
        <f aca="true" t="shared" si="55" ref="H235:H259">IF($E235=0,0,$F235/$E235)</f>
        <v>0.02321914131387185</v>
      </c>
      <c r="I235" s="57">
        <f aca="true" t="shared" si="56" ref="I235:I242">IF($F235&gt;$E235,$E235-$F235,0)</f>
        <v>0</v>
      </c>
      <c r="J235" s="58">
        <f aca="true" t="shared" si="57" ref="J235:J242">IF($F235&lt;=$E235,$E235-$F235,0)</f>
        <v>88067539</v>
      </c>
      <c r="K235" s="27">
        <f aca="true" t="shared" si="58" ref="K235:K259">IF($E235=0,0,($E235-$F235)/$E235)</f>
        <v>0.9767808586861282</v>
      </c>
    </row>
    <row r="236" spans="1:11" ht="12.75">
      <c r="A236" s="38" t="s">
        <v>29</v>
      </c>
      <c r="B236" s="39" t="s">
        <v>388</v>
      </c>
      <c r="C236" s="18" t="s">
        <v>389</v>
      </c>
      <c r="D236" s="47">
        <f>'[6]MP302'!$B$50</f>
        <v>32052000</v>
      </c>
      <c r="E236" s="47">
        <f>'[6]MP302'!$E$50</f>
        <v>31464000</v>
      </c>
      <c r="F236" s="47">
        <f>'[6]MP302'!$Q$50</f>
        <v>21339667</v>
      </c>
      <c r="G236" s="23">
        <f t="shared" si="54"/>
        <v>0.6657826968675902</v>
      </c>
      <c r="H236" s="19">
        <f t="shared" si="55"/>
        <v>0.6782248601576405</v>
      </c>
      <c r="I236" s="57">
        <f t="shared" si="56"/>
        <v>0</v>
      </c>
      <c r="J236" s="58">
        <f t="shared" si="57"/>
        <v>10124333</v>
      </c>
      <c r="K236" s="27">
        <f t="shared" si="58"/>
        <v>0.3217751398423595</v>
      </c>
    </row>
    <row r="237" spans="1:11" ht="12.75">
      <c r="A237" s="38" t="s">
        <v>29</v>
      </c>
      <c r="B237" s="39" t="s">
        <v>390</v>
      </c>
      <c r="C237" s="18" t="s">
        <v>391</v>
      </c>
      <c r="D237" s="47">
        <f>'[6]MP303'!$B$50</f>
        <v>45825000</v>
      </c>
      <c r="E237" s="47">
        <f>'[6]MP303'!$E$50</f>
        <v>50537000</v>
      </c>
      <c r="F237" s="47">
        <f>'[6]MP303'!$Q$50</f>
        <v>16555449</v>
      </c>
      <c r="G237" s="23">
        <f t="shared" si="54"/>
        <v>0.3612754828150573</v>
      </c>
      <c r="H237" s="19">
        <f t="shared" si="55"/>
        <v>0.3275906563507925</v>
      </c>
      <c r="I237" s="57">
        <f t="shared" si="56"/>
        <v>0</v>
      </c>
      <c r="J237" s="58">
        <f t="shared" si="57"/>
        <v>33981551</v>
      </c>
      <c r="K237" s="27">
        <f t="shared" si="58"/>
        <v>0.6724093436492075</v>
      </c>
    </row>
    <row r="238" spans="1:11" ht="12.75">
      <c r="A238" s="38" t="s">
        <v>29</v>
      </c>
      <c r="B238" s="39" t="s">
        <v>392</v>
      </c>
      <c r="C238" s="18" t="s">
        <v>393</v>
      </c>
      <c r="D238" s="47">
        <f>'[6]MP304'!$B$50</f>
        <v>24277000</v>
      </c>
      <c r="E238" s="47">
        <f>'[6]MP304'!$E$50</f>
        <v>24277000</v>
      </c>
      <c r="F238" s="47">
        <f>'[6]MP304'!$Q$50</f>
        <v>183034</v>
      </c>
      <c r="G238" s="23">
        <f t="shared" si="54"/>
        <v>0.007539399431560736</v>
      </c>
      <c r="H238" s="19">
        <f t="shared" si="55"/>
        <v>0.007539399431560736</v>
      </c>
      <c r="I238" s="57">
        <f t="shared" si="56"/>
        <v>0</v>
      </c>
      <c r="J238" s="58">
        <f t="shared" si="57"/>
        <v>24093966</v>
      </c>
      <c r="K238" s="27">
        <f t="shared" si="58"/>
        <v>0.9924606005684392</v>
      </c>
    </row>
    <row r="239" spans="1:11" ht="12.75">
      <c r="A239" s="38" t="s">
        <v>29</v>
      </c>
      <c r="B239" s="39" t="s">
        <v>394</v>
      </c>
      <c r="C239" s="18" t="s">
        <v>395</v>
      </c>
      <c r="D239" s="47">
        <f>'[6]MP305'!$B$50</f>
        <v>40639000</v>
      </c>
      <c r="E239" s="47">
        <f>'[6]MP305'!$E$50</f>
        <v>55832000</v>
      </c>
      <c r="F239" s="47">
        <f>'[6]MP305'!$Q$50</f>
        <v>39416727</v>
      </c>
      <c r="G239" s="23">
        <f t="shared" si="54"/>
        <v>0.9699236447747238</v>
      </c>
      <c r="H239" s="19">
        <f t="shared" si="55"/>
        <v>0.7059880892678034</v>
      </c>
      <c r="I239" s="57">
        <f t="shared" si="56"/>
        <v>0</v>
      </c>
      <c r="J239" s="58">
        <f t="shared" si="57"/>
        <v>16415273</v>
      </c>
      <c r="K239" s="27">
        <f t="shared" si="58"/>
        <v>0.29401191073219657</v>
      </c>
    </row>
    <row r="240" spans="1:11" ht="12.75">
      <c r="A240" s="38" t="s">
        <v>29</v>
      </c>
      <c r="B240" s="39" t="s">
        <v>396</v>
      </c>
      <c r="C240" s="18" t="s">
        <v>397</v>
      </c>
      <c r="D240" s="47">
        <f>'[6]MP306'!$B$50</f>
        <v>14604000</v>
      </c>
      <c r="E240" s="47">
        <f>'[6]MP306'!$E$50</f>
        <v>14604000</v>
      </c>
      <c r="F240" s="47">
        <f>'[6]MP306'!$Q$50</f>
        <v>1229805</v>
      </c>
      <c r="G240" s="23">
        <f t="shared" si="54"/>
        <v>0.08421014790468365</v>
      </c>
      <c r="H240" s="19">
        <f t="shared" si="55"/>
        <v>0.08421014790468365</v>
      </c>
      <c r="I240" s="57">
        <f t="shared" si="56"/>
        <v>0</v>
      </c>
      <c r="J240" s="58">
        <f t="shared" si="57"/>
        <v>13374195</v>
      </c>
      <c r="K240" s="27">
        <f t="shared" si="58"/>
        <v>0.9157898520953164</v>
      </c>
    </row>
    <row r="241" spans="1:11" ht="12.75">
      <c r="A241" s="38" t="s">
        <v>29</v>
      </c>
      <c r="B241" s="39" t="s">
        <v>398</v>
      </c>
      <c r="C241" s="18" t="s">
        <v>399</v>
      </c>
      <c r="D241" s="47">
        <f>'[6]MP307'!$B$50</f>
        <v>58185000</v>
      </c>
      <c r="E241" s="47">
        <f>'[6]MP307'!$E$50</f>
        <v>87442000</v>
      </c>
      <c r="F241" s="47">
        <f>'[6]MP307'!$Q$50</f>
        <v>51335216</v>
      </c>
      <c r="G241" s="23">
        <f t="shared" si="54"/>
        <v>0.882275775543525</v>
      </c>
      <c r="H241" s="19">
        <f t="shared" si="55"/>
        <v>0.5870773312595777</v>
      </c>
      <c r="I241" s="57">
        <f t="shared" si="56"/>
        <v>0</v>
      </c>
      <c r="J241" s="58">
        <f t="shared" si="57"/>
        <v>36106784</v>
      </c>
      <c r="K241" s="27">
        <f t="shared" si="58"/>
        <v>0.4129226687404222</v>
      </c>
    </row>
    <row r="242" spans="1:11" ht="12.75">
      <c r="A242" s="38" t="s">
        <v>48</v>
      </c>
      <c r="B242" s="39" t="s">
        <v>400</v>
      </c>
      <c r="C242" s="18" t="s">
        <v>401</v>
      </c>
      <c r="D242" s="47">
        <f>'[6]DC30'!$B$50</f>
        <v>9964000</v>
      </c>
      <c r="E242" s="47">
        <f>'[6]DC30'!$E$50</f>
        <v>9964000</v>
      </c>
      <c r="F242" s="47">
        <f>'[6]DC30'!$Q$50</f>
        <v>2995823</v>
      </c>
      <c r="G242" s="23">
        <f t="shared" si="54"/>
        <v>0.30066469289441994</v>
      </c>
      <c r="H242" s="19">
        <f t="shared" si="55"/>
        <v>0.30066469289441994</v>
      </c>
      <c r="I242" s="57">
        <f t="shared" si="56"/>
        <v>0</v>
      </c>
      <c r="J242" s="58">
        <f t="shared" si="57"/>
        <v>6968177</v>
      </c>
      <c r="K242" s="27">
        <f t="shared" si="58"/>
        <v>0.6993353071055801</v>
      </c>
    </row>
    <row r="243" spans="1:11" ht="16.5">
      <c r="A243" s="40"/>
      <c r="B243" s="41" t="s">
        <v>639</v>
      </c>
      <c r="C243" s="42"/>
      <c r="D243" s="51">
        <f>SUM(D235:D242)</f>
        <v>313363000</v>
      </c>
      <c r="E243" s="51">
        <f>SUM(E235:E242)</f>
        <v>364281000</v>
      </c>
      <c r="F243" s="51">
        <f>SUM(F235:F242)</f>
        <v>135149182</v>
      </c>
      <c r="G243" s="24">
        <f t="shared" si="54"/>
        <v>0.43128634203782834</v>
      </c>
      <c r="H243" s="22">
        <f t="shared" si="55"/>
        <v>0.37100255571934854</v>
      </c>
      <c r="I243" s="62">
        <f>SUM(I235:I242)</f>
        <v>0</v>
      </c>
      <c r="J243" s="63">
        <f>SUM(J235:J242)</f>
        <v>229131818</v>
      </c>
      <c r="K243" s="28">
        <f t="shared" si="58"/>
        <v>0.6289974442806515</v>
      </c>
    </row>
    <row r="244" spans="1:11" ht="12.75">
      <c r="A244" s="38" t="s">
        <v>29</v>
      </c>
      <c r="B244" s="39" t="s">
        <v>402</v>
      </c>
      <c r="C244" s="18" t="s">
        <v>403</v>
      </c>
      <c r="D244" s="47">
        <f>'[6]MP311'!$B$50</f>
        <v>25053000</v>
      </c>
      <c r="E244" s="47">
        <f>'[6]MP311'!$E$50</f>
        <v>19587000</v>
      </c>
      <c r="F244" s="47">
        <f>'[6]MP311'!$Q$50</f>
        <v>15406606</v>
      </c>
      <c r="G244" s="23">
        <f t="shared" si="54"/>
        <v>0.6149605236897777</v>
      </c>
      <c r="H244" s="19">
        <f t="shared" si="55"/>
        <v>0.7865730331342217</v>
      </c>
      <c r="I244" s="57">
        <f aca="true" t="shared" si="59" ref="I244:I250">IF($F244&gt;$E244,$E244-$F244,0)</f>
        <v>0</v>
      </c>
      <c r="J244" s="58">
        <f aca="true" t="shared" si="60" ref="J244:J250">IF($F244&lt;=$E244,$E244-$F244,0)</f>
        <v>4180394</v>
      </c>
      <c r="K244" s="27">
        <f t="shared" si="58"/>
        <v>0.21342696686577833</v>
      </c>
    </row>
    <row r="245" spans="1:11" ht="12.75">
      <c r="A245" s="38" t="s">
        <v>29</v>
      </c>
      <c r="B245" s="39" t="s">
        <v>404</v>
      </c>
      <c r="C245" s="18" t="s">
        <v>405</v>
      </c>
      <c r="D245" s="47">
        <f>'[6]MP312'!$B$50</f>
        <v>61474000</v>
      </c>
      <c r="E245" s="47">
        <f>'[6]MP312'!$E$50</f>
        <v>89187000</v>
      </c>
      <c r="F245" s="47">
        <f>'[6]MP312'!$Q$50</f>
        <v>1015310</v>
      </c>
      <c r="G245" s="23">
        <f t="shared" si="54"/>
        <v>0.016516088102287146</v>
      </c>
      <c r="H245" s="19">
        <f t="shared" si="55"/>
        <v>0.011384058214762242</v>
      </c>
      <c r="I245" s="57">
        <f t="shared" si="59"/>
        <v>0</v>
      </c>
      <c r="J245" s="58">
        <f t="shared" si="60"/>
        <v>88171690</v>
      </c>
      <c r="K245" s="27">
        <f t="shared" si="58"/>
        <v>0.9886159417852377</v>
      </c>
    </row>
    <row r="246" spans="1:11" ht="12.75">
      <c r="A246" s="38" t="s">
        <v>29</v>
      </c>
      <c r="B246" s="39" t="s">
        <v>406</v>
      </c>
      <c r="C246" s="18" t="s">
        <v>407</v>
      </c>
      <c r="D246" s="47">
        <f>'[6]MP313'!$B$50</f>
        <v>46151000</v>
      </c>
      <c r="E246" s="47">
        <f>'[6]MP313'!$E$50</f>
        <v>32660000</v>
      </c>
      <c r="F246" s="47">
        <f>'[6]MP313'!$Q$50</f>
        <v>32045685</v>
      </c>
      <c r="G246" s="23">
        <f t="shared" si="54"/>
        <v>0.6943659942363113</v>
      </c>
      <c r="H246" s="19">
        <f t="shared" si="55"/>
        <v>0.9811906001224739</v>
      </c>
      <c r="I246" s="57">
        <f t="shared" si="59"/>
        <v>0</v>
      </c>
      <c r="J246" s="58">
        <f t="shared" si="60"/>
        <v>614315</v>
      </c>
      <c r="K246" s="27">
        <f t="shared" si="58"/>
        <v>0.018809399877526025</v>
      </c>
    </row>
    <row r="247" spans="1:11" ht="12.75">
      <c r="A247" s="38" t="s">
        <v>29</v>
      </c>
      <c r="B247" s="39" t="s">
        <v>408</v>
      </c>
      <c r="C247" s="18" t="s">
        <v>409</v>
      </c>
      <c r="D247" s="47">
        <f>'[6]MP314'!$B$50</f>
        <v>11232000</v>
      </c>
      <c r="E247" s="47">
        <f>'[6]MP314'!$E$50</f>
        <v>16021000</v>
      </c>
      <c r="F247" s="47">
        <f>'[6]MP314'!$Q$50</f>
        <v>9716496</v>
      </c>
      <c r="G247" s="23">
        <f t="shared" si="54"/>
        <v>0.8650726495726496</v>
      </c>
      <c r="H247" s="19">
        <f t="shared" si="55"/>
        <v>0.6064849884526559</v>
      </c>
      <c r="I247" s="57">
        <f t="shared" si="59"/>
        <v>0</v>
      </c>
      <c r="J247" s="58">
        <f t="shared" si="60"/>
        <v>6304504</v>
      </c>
      <c r="K247" s="27">
        <f t="shared" si="58"/>
        <v>0.3935150115473441</v>
      </c>
    </row>
    <row r="248" spans="1:11" ht="12.75">
      <c r="A248" s="38" t="s">
        <v>29</v>
      </c>
      <c r="B248" s="39" t="s">
        <v>410</v>
      </c>
      <c r="C248" s="18" t="s">
        <v>411</v>
      </c>
      <c r="D248" s="47">
        <f>'[6]MP315'!$B$50</f>
        <v>92990000</v>
      </c>
      <c r="E248" s="47">
        <f>'[6]MP315'!$E$50</f>
        <v>96678000</v>
      </c>
      <c r="F248" s="47">
        <f>'[6]MP315'!$Q$50</f>
        <v>0</v>
      </c>
      <c r="G248" s="23">
        <f t="shared" si="54"/>
        <v>0</v>
      </c>
      <c r="H248" s="19">
        <f t="shared" si="55"/>
        <v>0</v>
      </c>
      <c r="I248" s="57">
        <f t="shared" si="59"/>
        <v>0</v>
      </c>
      <c r="J248" s="58">
        <f t="shared" si="60"/>
        <v>96678000</v>
      </c>
      <c r="K248" s="27">
        <f t="shared" si="58"/>
        <v>1</v>
      </c>
    </row>
    <row r="249" spans="1:11" ht="12.75">
      <c r="A249" s="38" t="s">
        <v>29</v>
      </c>
      <c r="B249" s="39" t="s">
        <v>412</v>
      </c>
      <c r="C249" s="18" t="s">
        <v>413</v>
      </c>
      <c r="D249" s="47">
        <f>'[6]MP316'!$B$50</f>
        <v>128048000</v>
      </c>
      <c r="E249" s="47">
        <f>'[6]MP316'!$E$50</f>
        <v>125826000</v>
      </c>
      <c r="F249" s="47">
        <f>'[6]MP316'!$Q$50</f>
        <v>85194460</v>
      </c>
      <c r="G249" s="23">
        <f t="shared" si="54"/>
        <v>0.665332219167812</v>
      </c>
      <c r="H249" s="19">
        <f t="shared" si="55"/>
        <v>0.6770815252809436</v>
      </c>
      <c r="I249" s="57">
        <f t="shared" si="59"/>
        <v>0</v>
      </c>
      <c r="J249" s="58">
        <f t="shared" si="60"/>
        <v>40631540</v>
      </c>
      <c r="K249" s="27">
        <f t="shared" si="58"/>
        <v>0.3229184747190565</v>
      </c>
    </row>
    <row r="250" spans="1:11" ht="12.75">
      <c r="A250" s="38" t="s">
        <v>48</v>
      </c>
      <c r="B250" s="39" t="s">
        <v>414</v>
      </c>
      <c r="C250" s="18" t="s">
        <v>415</v>
      </c>
      <c r="D250" s="47">
        <f>'[6]DC31'!$B$50</f>
        <v>9623000</v>
      </c>
      <c r="E250" s="47">
        <f>'[6]DC31'!$E$50</f>
        <v>9623000</v>
      </c>
      <c r="F250" s="47">
        <f>'[6]DC31'!$Q$50</f>
        <v>0</v>
      </c>
      <c r="G250" s="23">
        <f t="shared" si="54"/>
        <v>0</v>
      </c>
      <c r="H250" s="19">
        <f t="shared" si="55"/>
        <v>0</v>
      </c>
      <c r="I250" s="57">
        <f t="shared" si="59"/>
        <v>0</v>
      </c>
      <c r="J250" s="58">
        <f t="shared" si="60"/>
        <v>9623000</v>
      </c>
      <c r="K250" s="27">
        <f t="shared" si="58"/>
        <v>1</v>
      </c>
    </row>
    <row r="251" spans="1:11" ht="16.5">
      <c r="A251" s="40"/>
      <c r="B251" s="41" t="s">
        <v>640</v>
      </c>
      <c r="C251" s="42"/>
      <c r="D251" s="51">
        <f>SUM(D244:D250)</f>
        <v>374571000</v>
      </c>
      <c r="E251" s="51">
        <f>SUM(E244:E250)</f>
        <v>389582000</v>
      </c>
      <c r="F251" s="51">
        <f>SUM(F244:F250)</f>
        <v>143378557</v>
      </c>
      <c r="G251" s="24">
        <f t="shared" si="54"/>
        <v>0.38278071981012946</v>
      </c>
      <c r="H251" s="22">
        <f t="shared" si="55"/>
        <v>0.36803178021571836</v>
      </c>
      <c r="I251" s="62">
        <f>SUM(I244:I250)</f>
        <v>0</v>
      </c>
      <c r="J251" s="63">
        <f>SUM(J244:J250)</f>
        <v>246203443</v>
      </c>
      <c r="K251" s="28">
        <f t="shared" si="58"/>
        <v>0.6319682197842816</v>
      </c>
    </row>
    <row r="252" spans="1:11" ht="12.75">
      <c r="A252" s="38" t="s">
        <v>29</v>
      </c>
      <c r="B252" s="39" t="s">
        <v>416</v>
      </c>
      <c r="C252" s="18" t="s">
        <v>417</v>
      </c>
      <c r="D252" s="47">
        <f>'[6]MP321'!$B$50</f>
        <v>28425000</v>
      </c>
      <c r="E252" s="47">
        <f>'[6]MP321'!$E$50</f>
        <v>30003000</v>
      </c>
      <c r="F252" s="47">
        <f>'[6]MP321'!$Q$50</f>
        <v>750000</v>
      </c>
      <c r="G252" s="23">
        <f t="shared" si="54"/>
        <v>0.026385224274406333</v>
      </c>
      <c r="H252" s="19">
        <f t="shared" si="55"/>
        <v>0.024997500249975</v>
      </c>
      <c r="I252" s="57">
        <f aca="true" t="shared" si="61" ref="I252:I257">IF($F252&gt;$E252,$E252-$F252,0)</f>
        <v>0</v>
      </c>
      <c r="J252" s="58">
        <f aca="true" t="shared" si="62" ref="J252:J257">IF($F252&lt;=$E252,$E252-$F252,0)</f>
        <v>29253000</v>
      </c>
      <c r="K252" s="27">
        <f t="shared" si="58"/>
        <v>0.975002499750025</v>
      </c>
    </row>
    <row r="253" spans="1:11" ht="12.75">
      <c r="A253" s="38" t="s">
        <v>29</v>
      </c>
      <c r="B253" s="39" t="s">
        <v>418</v>
      </c>
      <c r="C253" s="18" t="s">
        <v>419</v>
      </c>
      <c r="D253" s="47">
        <f>'[6]MP322'!$B$50</f>
        <v>461478000</v>
      </c>
      <c r="E253" s="47">
        <f>'[6]MP322'!$E$50</f>
        <v>480168000</v>
      </c>
      <c r="F253" s="47">
        <f>'[6]MP322'!$Q$50</f>
        <v>708182715</v>
      </c>
      <c r="G253" s="23">
        <f t="shared" si="54"/>
        <v>1.5345969146958252</v>
      </c>
      <c r="H253" s="19">
        <f t="shared" si="55"/>
        <v>1.474864453691208</v>
      </c>
      <c r="I253" s="57">
        <f t="shared" si="61"/>
        <v>-228014715</v>
      </c>
      <c r="J253" s="58">
        <f t="shared" si="62"/>
        <v>0</v>
      </c>
      <c r="K253" s="27">
        <f t="shared" si="58"/>
        <v>-0.47486445369120805</v>
      </c>
    </row>
    <row r="254" spans="1:11" ht="12.75">
      <c r="A254" s="38" t="s">
        <v>29</v>
      </c>
      <c r="B254" s="39" t="s">
        <v>420</v>
      </c>
      <c r="C254" s="18" t="s">
        <v>421</v>
      </c>
      <c r="D254" s="47">
        <f>'[6]MP323'!$B$50</f>
        <v>26527000</v>
      </c>
      <c r="E254" s="47">
        <f>'[6]MP323'!$E$50</f>
        <v>26527000</v>
      </c>
      <c r="F254" s="47">
        <f>'[6]MP323'!$Q$50</f>
        <v>25360775</v>
      </c>
      <c r="G254" s="23">
        <f t="shared" si="54"/>
        <v>0.9560363026350511</v>
      </c>
      <c r="H254" s="19">
        <f t="shared" si="55"/>
        <v>0.9560363026350511</v>
      </c>
      <c r="I254" s="57">
        <f t="shared" si="61"/>
        <v>0</v>
      </c>
      <c r="J254" s="58">
        <f t="shared" si="62"/>
        <v>1166225</v>
      </c>
      <c r="K254" s="27">
        <f t="shared" si="58"/>
        <v>0.04396369736494892</v>
      </c>
    </row>
    <row r="255" spans="1:11" ht="12.75">
      <c r="A255" s="38" t="s">
        <v>29</v>
      </c>
      <c r="B255" s="39" t="s">
        <v>422</v>
      </c>
      <c r="C255" s="18" t="s">
        <v>423</v>
      </c>
      <c r="D255" s="47">
        <f>'[6]MP324'!$B$50</f>
        <v>138486000</v>
      </c>
      <c r="E255" s="47">
        <f>'[6]MP324'!$E$50</f>
        <v>141257000</v>
      </c>
      <c r="F255" s="47">
        <f>'[6]MP324'!$Q$50</f>
        <v>101325959</v>
      </c>
      <c r="G255" s="23">
        <f t="shared" si="54"/>
        <v>0.7316693311959331</v>
      </c>
      <c r="H255" s="19">
        <f t="shared" si="55"/>
        <v>0.7173163737018342</v>
      </c>
      <c r="I255" s="57">
        <f t="shared" si="61"/>
        <v>0</v>
      </c>
      <c r="J255" s="58">
        <f t="shared" si="62"/>
        <v>39931041</v>
      </c>
      <c r="K255" s="27">
        <f t="shared" si="58"/>
        <v>0.28268362629816574</v>
      </c>
    </row>
    <row r="256" spans="1:11" ht="12.75">
      <c r="A256" s="38" t="s">
        <v>29</v>
      </c>
      <c r="B256" s="39" t="s">
        <v>424</v>
      </c>
      <c r="C256" s="18" t="s">
        <v>425</v>
      </c>
      <c r="D256" s="47">
        <f>'[6]MP325'!$B$50</f>
        <v>276913000</v>
      </c>
      <c r="E256" s="47">
        <f>'[6]MP325'!$E$50</f>
        <v>277709000</v>
      </c>
      <c r="F256" s="47">
        <f>'[6]MP325'!$Q$50</f>
        <v>901315</v>
      </c>
      <c r="G256" s="23">
        <f t="shared" si="54"/>
        <v>0.0032548670521066183</v>
      </c>
      <c r="H256" s="19">
        <f t="shared" si="55"/>
        <v>0.003245537595108549</v>
      </c>
      <c r="I256" s="57">
        <f t="shared" si="61"/>
        <v>0</v>
      </c>
      <c r="J256" s="58">
        <f t="shared" si="62"/>
        <v>276807685</v>
      </c>
      <c r="K256" s="27">
        <f t="shared" si="58"/>
        <v>0.9967544624048914</v>
      </c>
    </row>
    <row r="257" spans="1:11" ht="12.75">
      <c r="A257" s="38" t="s">
        <v>48</v>
      </c>
      <c r="B257" s="39" t="s">
        <v>426</v>
      </c>
      <c r="C257" s="18" t="s">
        <v>427</v>
      </c>
      <c r="D257" s="47">
        <f>'[6]DC32'!$B$50</f>
        <v>15307000</v>
      </c>
      <c r="E257" s="47">
        <f>'[6]DC32'!$E$50</f>
        <v>15307000</v>
      </c>
      <c r="F257" s="47">
        <f>'[6]DC32'!$Q$50</f>
        <v>21136680</v>
      </c>
      <c r="G257" s="23">
        <f t="shared" si="54"/>
        <v>1.3808505912327693</v>
      </c>
      <c r="H257" s="19">
        <f t="shared" si="55"/>
        <v>1.3808505912327693</v>
      </c>
      <c r="I257" s="57">
        <f t="shared" si="61"/>
        <v>-5829680</v>
      </c>
      <c r="J257" s="58">
        <f t="shared" si="62"/>
        <v>0</v>
      </c>
      <c r="K257" s="27">
        <f t="shared" si="58"/>
        <v>-0.3808505912327693</v>
      </c>
    </row>
    <row r="258" spans="1:11" ht="16.5">
      <c r="A258" s="40"/>
      <c r="B258" s="41" t="s">
        <v>641</v>
      </c>
      <c r="C258" s="42"/>
      <c r="D258" s="51">
        <f>SUM(D252:D257)</f>
        <v>947136000</v>
      </c>
      <c r="E258" s="51">
        <f>SUM(E252:E257)</f>
        <v>970971000</v>
      </c>
      <c r="F258" s="51">
        <f>SUM(F252:F257)</f>
        <v>857657444</v>
      </c>
      <c r="G258" s="24">
        <f t="shared" si="54"/>
        <v>0.905527235792959</v>
      </c>
      <c r="H258" s="22">
        <f t="shared" si="55"/>
        <v>0.8832987226189042</v>
      </c>
      <c r="I258" s="62">
        <f>SUM(I252:I257)</f>
        <v>-233844395</v>
      </c>
      <c r="J258" s="63">
        <f>SUM(J252:J257)</f>
        <v>347157951</v>
      </c>
      <c r="K258" s="28">
        <f t="shared" si="58"/>
        <v>0.11670127738109583</v>
      </c>
    </row>
    <row r="259" spans="1:11" ht="16.5">
      <c r="A259" s="44"/>
      <c r="B259" s="45" t="s">
        <v>642</v>
      </c>
      <c r="C259" s="46"/>
      <c r="D259" s="53">
        <f>SUM(D235:D242,D244:D250,D252:D257)</f>
        <v>1635070000</v>
      </c>
      <c r="E259" s="53">
        <f>SUM(E235:E242,E244:E250,E252:E257)</f>
        <v>1724834000</v>
      </c>
      <c r="F259" s="53">
        <f>SUM(F235:F242,F244:F250,F252:F257)</f>
        <v>1136185183</v>
      </c>
      <c r="G259" s="29">
        <f t="shared" si="54"/>
        <v>0.6948847345985187</v>
      </c>
      <c r="H259" s="30">
        <f t="shared" si="55"/>
        <v>0.6587214671092987</v>
      </c>
      <c r="I259" s="62">
        <f>I258+I251+I243</f>
        <v>-233844395</v>
      </c>
      <c r="J259" s="63">
        <f>J258+J251+J243</f>
        <v>822493212</v>
      </c>
      <c r="K259" s="31">
        <f t="shared" si="58"/>
        <v>0.34127853289070137</v>
      </c>
    </row>
    <row r="260" spans="1:11" ht="16.5">
      <c r="A260" s="92"/>
      <c r="B260" s="93"/>
      <c r="C260" s="94"/>
      <c r="D260" s="95"/>
      <c r="E260" s="95"/>
      <c r="F260" s="95"/>
      <c r="G260" s="96"/>
      <c r="H260" s="97" t="s">
        <v>603</v>
      </c>
      <c r="I260" s="136">
        <f>I259+J259</f>
        <v>588648817</v>
      </c>
      <c r="J260" s="137"/>
      <c r="K260" s="98"/>
    </row>
    <row r="261" spans="1:11" ht="16.5">
      <c r="A261" s="33"/>
      <c r="B261" s="26"/>
      <c r="C261" s="12"/>
      <c r="D261" s="52"/>
      <c r="E261" s="52"/>
      <c r="F261" s="52"/>
      <c r="G261" s="23"/>
      <c r="H261" s="64"/>
      <c r="I261" s="90"/>
      <c r="J261" s="91"/>
      <c r="K261" s="27"/>
    </row>
    <row r="262" spans="1:11" ht="16.5">
      <c r="A262" s="33"/>
      <c r="B262" s="35" t="s">
        <v>428</v>
      </c>
      <c r="C262" s="36"/>
      <c r="D262" s="52"/>
      <c r="E262" s="52"/>
      <c r="F262" s="52"/>
      <c r="G262" s="23"/>
      <c r="H262" s="19"/>
      <c r="I262" s="59"/>
      <c r="J262" s="60"/>
      <c r="K262" s="27"/>
    </row>
    <row r="263" spans="1:11" ht="12.75">
      <c r="A263" s="38" t="s">
        <v>29</v>
      </c>
      <c r="B263" s="39" t="s">
        <v>429</v>
      </c>
      <c r="C263" s="18" t="s">
        <v>430</v>
      </c>
      <c r="D263" s="47">
        <f>'[7]NW371'!$B$50</f>
        <v>76548000</v>
      </c>
      <c r="E263" s="47">
        <f>'[7]NW371'!$E$50</f>
        <v>80310000</v>
      </c>
      <c r="F263" s="47">
        <f>'[7]NW371'!$Q$50</f>
        <v>4657323</v>
      </c>
      <c r="G263" s="23">
        <f aca="true" t="shared" si="63" ref="G263:G291">IF($D263=0,0,$F263/$D263)</f>
        <v>0.06084186392851544</v>
      </c>
      <c r="H263" s="19">
        <f aca="true" t="shared" si="64" ref="H263:H291">IF($E263=0,0,$F263/$E263)</f>
        <v>0.057991819200597684</v>
      </c>
      <c r="I263" s="57">
        <f aca="true" t="shared" si="65" ref="I263:I268">IF($F263&gt;$E263,$E263-$F263,0)</f>
        <v>0</v>
      </c>
      <c r="J263" s="58">
        <f aca="true" t="shared" si="66" ref="J263:J268">IF($F263&lt;=$E263,$E263-$F263,0)</f>
        <v>75652677</v>
      </c>
      <c r="K263" s="27">
        <f aca="true" t="shared" si="67" ref="K263:K291">IF($E263=0,0,($E263-$F263)/$E263)</f>
        <v>0.9420081807994023</v>
      </c>
    </row>
    <row r="264" spans="1:11" ht="12.75">
      <c r="A264" s="38" t="s">
        <v>29</v>
      </c>
      <c r="B264" s="39" t="s">
        <v>431</v>
      </c>
      <c r="C264" s="18" t="s">
        <v>432</v>
      </c>
      <c r="D264" s="47">
        <f>'[7]NW372'!$B$50</f>
        <v>153359000</v>
      </c>
      <c r="E264" s="47">
        <f>'[7]NW372'!$E$50</f>
        <v>147954000</v>
      </c>
      <c r="F264" s="47">
        <f>'[7]NW372'!$Q$50</f>
        <v>4240564</v>
      </c>
      <c r="G264" s="23">
        <f t="shared" si="63"/>
        <v>0.027651223599527906</v>
      </c>
      <c r="H264" s="19">
        <f t="shared" si="64"/>
        <v>0.028661367722400206</v>
      </c>
      <c r="I264" s="57">
        <f t="shared" si="65"/>
        <v>0</v>
      </c>
      <c r="J264" s="58">
        <f t="shared" si="66"/>
        <v>143713436</v>
      </c>
      <c r="K264" s="27">
        <f t="shared" si="67"/>
        <v>0.9713386322775998</v>
      </c>
    </row>
    <row r="265" spans="1:11" ht="12.75">
      <c r="A265" s="38" t="s">
        <v>29</v>
      </c>
      <c r="B265" s="39" t="s">
        <v>433</v>
      </c>
      <c r="C265" s="18" t="s">
        <v>434</v>
      </c>
      <c r="D265" s="47">
        <f>'[7]NW373'!$B$50</f>
        <v>286858000</v>
      </c>
      <c r="E265" s="47">
        <f>'[7]NW373'!$E$50</f>
        <v>290968000</v>
      </c>
      <c r="F265" s="47">
        <f>'[7]NW373'!$Q$50</f>
        <v>344941914</v>
      </c>
      <c r="G265" s="23">
        <f t="shared" si="63"/>
        <v>1.202483158914864</v>
      </c>
      <c r="H265" s="19">
        <f t="shared" si="64"/>
        <v>1.1854977660773693</v>
      </c>
      <c r="I265" s="57">
        <f t="shared" si="65"/>
        <v>-53973914</v>
      </c>
      <c r="J265" s="58">
        <f t="shared" si="66"/>
        <v>0</v>
      </c>
      <c r="K265" s="27">
        <f t="shared" si="67"/>
        <v>-0.18549776607736934</v>
      </c>
    </row>
    <row r="266" spans="1:11" ht="12.75">
      <c r="A266" s="38" t="s">
        <v>29</v>
      </c>
      <c r="B266" s="39" t="s">
        <v>435</v>
      </c>
      <c r="C266" s="18" t="s">
        <v>436</v>
      </c>
      <c r="D266" s="47">
        <f>'[7]NW374'!$B$50</f>
        <v>22384000</v>
      </c>
      <c r="E266" s="47">
        <f>'[7]NW374'!$E$50</f>
        <v>24564000</v>
      </c>
      <c r="F266" s="47">
        <f>'[7]NW374'!$Q$50</f>
        <v>3862543</v>
      </c>
      <c r="G266" s="23">
        <f t="shared" si="63"/>
        <v>0.17255821122230164</v>
      </c>
      <c r="H266" s="19">
        <f t="shared" si="64"/>
        <v>0.1572440563426152</v>
      </c>
      <c r="I266" s="57">
        <f t="shared" si="65"/>
        <v>0</v>
      </c>
      <c r="J266" s="58">
        <f t="shared" si="66"/>
        <v>20701457</v>
      </c>
      <c r="K266" s="27">
        <f t="shared" si="67"/>
        <v>0.8427559436573848</v>
      </c>
    </row>
    <row r="267" spans="1:11" ht="12.75">
      <c r="A267" s="38" t="s">
        <v>29</v>
      </c>
      <c r="B267" s="39" t="s">
        <v>437</v>
      </c>
      <c r="C267" s="18" t="s">
        <v>438</v>
      </c>
      <c r="D267" s="47">
        <f>'[7]NW375'!$B$50</f>
        <v>86684000</v>
      </c>
      <c r="E267" s="47">
        <f>'[7]NW375'!$E$50</f>
        <v>87518000</v>
      </c>
      <c r="F267" s="47">
        <f>'[7]NW375'!$Q$50</f>
        <v>78273031</v>
      </c>
      <c r="G267" s="23">
        <f t="shared" si="63"/>
        <v>0.9029697637395597</v>
      </c>
      <c r="H267" s="19">
        <f t="shared" si="64"/>
        <v>0.89436494206906</v>
      </c>
      <c r="I267" s="57">
        <f t="shared" si="65"/>
        <v>0</v>
      </c>
      <c r="J267" s="58">
        <f t="shared" si="66"/>
        <v>9244969</v>
      </c>
      <c r="K267" s="27">
        <f t="shared" si="67"/>
        <v>0.10563505793093993</v>
      </c>
    </row>
    <row r="268" spans="1:11" ht="12.75">
      <c r="A268" s="38" t="s">
        <v>48</v>
      </c>
      <c r="B268" s="39" t="s">
        <v>439</v>
      </c>
      <c r="C268" s="18" t="s">
        <v>440</v>
      </c>
      <c r="D268" s="47">
        <f>'[7]DC37'!$B$50</f>
        <v>10537000</v>
      </c>
      <c r="E268" s="47">
        <f>'[7]DC37'!$E$50</f>
        <v>10537000</v>
      </c>
      <c r="F268" s="47">
        <f>'[7]DC37'!$Q$50</f>
        <v>550824</v>
      </c>
      <c r="G268" s="23">
        <f t="shared" si="63"/>
        <v>0.05227522065103919</v>
      </c>
      <c r="H268" s="19">
        <f t="shared" si="64"/>
        <v>0.05227522065103919</v>
      </c>
      <c r="I268" s="57">
        <f t="shared" si="65"/>
        <v>0</v>
      </c>
      <c r="J268" s="58">
        <f t="shared" si="66"/>
        <v>9986176</v>
      </c>
      <c r="K268" s="27">
        <f t="shared" si="67"/>
        <v>0.9477247793489608</v>
      </c>
    </row>
    <row r="269" spans="1:11" ht="16.5">
      <c r="A269" s="40"/>
      <c r="B269" s="41" t="s">
        <v>643</v>
      </c>
      <c r="C269" s="42"/>
      <c r="D269" s="51">
        <f>SUM(D263:D268)</f>
        <v>636370000</v>
      </c>
      <c r="E269" s="51">
        <f>SUM(E263:E268)</f>
        <v>641851000</v>
      </c>
      <c r="F269" s="51">
        <f>SUM(F263:F268)</f>
        <v>436526199</v>
      </c>
      <c r="G269" s="24">
        <f t="shared" si="63"/>
        <v>0.6859628816568977</v>
      </c>
      <c r="H269" s="22">
        <f t="shared" si="64"/>
        <v>0.6801051941961608</v>
      </c>
      <c r="I269" s="62">
        <f>SUM(I263:I268)</f>
        <v>-53973914</v>
      </c>
      <c r="J269" s="63">
        <f>SUM(J263:J268)</f>
        <v>259298715</v>
      </c>
      <c r="K269" s="28">
        <f t="shared" si="67"/>
        <v>0.3198948058038392</v>
      </c>
    </row>
    <row r="270" spans="1:11" ht="12.75">
      <c r="A270" s="38" t="s">
        <v>29</v>
      </c>
      <c r="B270" s="39" t="s">
        <v>441</v>
      </c>
      <c r="C270" s="18" t="s">
        <v>442</v>
      </c>
      <c r="D270" s="47">
        <f>'[7]NW381'!$B$50</f>
        <v>30003000</v>
      </c>
      <c r="E270" s="47">
        <f>'[7]NW381'!$E$50</f>
        <v>26793000</v>
      </c>
      <c r="F270" s="47">
        <f>'[7]NW381'!$Q$50</f>
        <v>149655</v>
      </c>
      <c r="G270" s="23">
        <f t="shared" si="63"/>
        <v>0.004988001199880012</v>
      </c>
      <c r="H270" s="19">
        <f t="shared" si="64"/>
        <v>0.005585600716605083</v>
      </c>
      <c r="I270" s="57">
        <f aca="true" t="shared" si="68" ref="I270:I283">IF($F270&gt;$E270,$E270-$F270,0)</f>
        <v>0</v>
      </c>
      <c r="J270" s="58">
        <f aca="true" t="shared" si="69" ref="J270:J275">IF($F270&lt;=$E270,$E270-$F270,0)</f>
        <v>26643345</v>
      </c>
      <c r="K270" s="27">
        <f t="shared" si="67"/>
        <v>0.9944143992833949</v>
      </c>
    </row>
    <row r="271" spans="1:11" ht="12.75">
      <c r="A271" s="38" t="s">
        <v>29</v>
      </c>
      <c r="B271" s="39" t="s">
        <v>443</v>
      </c>
      <c r="C271" s="18" t="s">
        <v>444</v>
      </c>
      <c r="D271" s="47">
        <f>'[7]NW382'!$B$50</f>
        <v>21638000</v>
      </c>
      <c r="E271" s="47">
        <f>'[7]NW382'!$E$50</f>
        <v>20166000</v>
      </c>
      <c r="F271" s="47">
        <f>'[7]NW382'!$Q$50</f>
        <v>1872848</v>
      </c>
      <c r="G271" s="23">
        <f t="shared" si="63"/>
        <v>0.08655365560587855</v>
      </c>
      <c r="H271" s="19">
        <f t="shared" si="64"/>
        <v>0.0928715660021819</v>
      </c>
      <c r="I271" s="57">
        <f t="shared" si="68"/>
        <v>0</v>
      </c>
      <c r="J271" s="58">
        <f t="shared" si="69"/>
        <v>18293152</v>
      </c>
      <c r="K271" s="27">
        <f t="shared" si="67"/>
        <v>0.9071284339978181</v>
      </c>
    </row>
    <row r="272" spans="1:11" ht="12.75">
      <c r="A272" s="38" t="s">
        <v>29</v>
      </c>
      <c r="B272" s="39" t="s">
        <v>445</v>
      </c>
      <c r="C272" s="18" t="s">
        <v>446</v>
      </c>
      <c r="D272" s="47">
        <f>'[7]NW383'!$B$50</f>
        <v>44531000</v>
      </c>
      <c r="E272" s="47">
        <f>'[7]NW383'!$E$50</f>
        <v>40179000</v>
      </c>
      <c r="F272" s="47">
        <f>'[7]NW383'!$Q$50</f>
        <v>20481892</v>
      </c>
      <c r="G272" s="23">
        <f t="shared" si="63"/>
        <v>0.4599468235611147</v>
      </c>
      <c r="H272" s="19">
        <f t="shared" si="64"/>
        <v>0.5097660967171905</v>
      </c>
      <c r="I272" s="57">
        <f t="shared" si="68"/>
        <v>0</v>
      </c>
      <c r="J272" s="58">
        <f t="shared" si="69"/>
        <v>19697108</v>
      </c>
      <c r="K272" s="27">
        <f t="shared" si="67"/>
        <v>0.4902339032828094</v>
      </c>
    </row>
    <row r="273" spans="1:11" ht="12.75">
      <c r="A273" s="38" t="s">
        <v>29</v>
      </c>
      <c r="B273" s="39" t="s">
        <v>447</v>
      </c>
      <c r="C273" s="18" t="s">
        <v>448</v>
      </c>
      <c r="D273" s="47">
        <f>'[7]NW384'!$B$50</f>
        <v>19967000</v>
      </c>
      <c r="E273" s="47">
        <f>'[7]NW384'!$E$50</f>
        <v>20213000</v>
      </c>
      <c r="F273" s="47">
        <f>'[7]NW384'!$Q$50</f>
        <v>22674001</v>
      </c>
      <c r="G273" s="23">
        <f t="shared" si="63"/>
        <v>1.1355737466820253</v>
      </c>
      <c r="H273" s="19">
        <f t="shared" si="64"/>
        <v>1.1217533765398506</v>
      </c>
      <c r="I273" s="57">
        <f t="shared" si="68"/>
        <v>-2461001</v>
      </c>
      <c r="J273" s="58">
        <f t="shared" si="69"/>
        <v>0</v>
      </c>
      <c r="K273" s="27">
        <f t="shared" si="67"/>
        <v>-0.12175337653985059</v>
      </c>
    </row>
    <row r="274" spans="1:11" ht="12.75">
      <c r="A274" s="38" t="s">
        <v>29</v>
      </c>
      <c r="B274" s="39" t="s">
        <v>449</v>
      </c>
      <c r="C274" s="18" t="s">
        <v>450</v>
      </c>
      <c r="D274" s="47">
        <f>'[7]NW385'!$B$50</f>
        <v>26571000</v>
      </c>
      <c r="E274" s="47">
        <f>'[7]NW385'!$E$50</f>
        <v>27855000</v>
      </c>
      <c r="F274" s="47">
        <f>'[7]NW385'!$Q$50</f>
        <v>3013324</v>
      </c>
      <c r="G274" s="23">
        <f t="shared" si="63"/>
        <v>0.11340649580369576</v>
      </c>
      <c r="H274" s="19">
        <f t="shared" si="64"/>
        <v>0.10817892658409621</v>
      </c>
      <c r="I274" s="57">
        <f t="shared" si="68"/>
        <v>0</v>
      </c>
      <c r="J274" s="58">
        <f t="shared" si="69"/>
        <v>24841676</v>
      </c>
      <c r="K274" s="27">
        <f t="shared" si="67"/>
        <v>0.8918210734159038</v>
      </c>
    </row>
    <row r="275" spans="1:11" ht="12.75">
      <c r="A275" s="38" t="s">
        <v>48</v>
      </c>
      <c r="B275" s="39" t="s">
        <v>451</v>
      </c>
      <c r="C275" s="18" t="s">
        <v>452</v>
      </c>
      <c r="D275" s="47">
        <f>'[7]DC38'!$B$50</f>
        <v>163034000</v>
      </c>
      <c r="E275" s="47">
        <f>'[7]DC38'!$E$50</f>
        <v>163034000</v>
      </c>
      <c r="F275" s="47">
        <f>'[7]DC38'!$Q$50</f>
        <v>124834939</v>
      </c>
      <c r="G275" s="23">
        <f t="shared" si="63"/>
        <v>0.7656988051572065</v>
      </c>
      <c r="H275" s="19">
        <f t="shared" si="64"/>
        <v>0.7656988051572065</v>
      </c>
      <c r="I275" s="57">
        <f t="shared" si="68"/>
        <v>0</v>
      </c>
      <c r="J275" s="58">
        <f t="shared" si="69"/>
        <v>38199061</v>
      </c>
      <c r="K275" s="27">
        <f t="shared" si="67"/>
        <v>0.23430119484279352</v>
      </c>
    </row>
    <row r="276" spans="1:11" ht="16.5">
      <c r="A276" s="40"/>
      <c r="B276" s="41" t="s">
        <v>644</v>
      </c>
      <c r="C276" s="42"/>
      <c r="D276" s="51">
        <f>SUM(D270:D275)</f>
        <v>305744000</v>
      </c>
      <c r="E276" s="51">
        <f>SUM(E270:E275)</f>
        <v>298240000</v>
      </c>
      <c r="F276" s="51">
        <f>SUM(F270:F275)</f>
        <v>173026659</v>
      </c>
      <c r="G276" s="24">
        <f t="shared" si="63"/>
        <v>0.5659200474907112</v>
      </c>
      <c r="H276" s="22">
        <f t="shared" si="64"/>
        <v>0.5801591302306867</v>
      </c>
      <c r="I276" s="62">
        <f>SUM(I270:I275)</f>
        <v>-2461001</v>
      </c>
      <c r="J276" s="63">
        <f>SUM(J270:J275)</f>
        <v>127674342</v>
      </c>
      <c r="K276" s="28">
        <f t="shared" si="67"/>
        <v>0.4198408697693133</v>
      </c>
    </row>
    <row r="277" spans="1:11" ht="12.75">
      <c r="A277" s="38" t="s">
        <v>29</v>
      </c>
      <c r="B277" s="39" t="s">
        <v>453</v>
      </c>
      <c r="C277" s="18" t="s">
        <v>454</v>
      </c>
      <c r="D277" s="47">
        <f>'[7]NW391'!$B$50</f>
        <v>13640000</v>
      </c>
      <c r="E277" s="47">
        <f>'[7]NW391'!$E$50</f>
        <v>13806000</v>
      </c>
      <c r="F277" s="47">
        <f>'[7]NW391'!$Q$50</f>
        <v>372006</v>
      </c>
      <c r="G277" s="23">
        <f t="shared" si="63"/>
        <v>0.02727316715542522</v>
      </c>
      <c r="H277" s="19">
        <f t="shared" si="64"/>
        <v>0.026945241199478488</v>
      </c>
      <c r="I277" s="57">
        <f t="shared" si="68"/>
        <v>0</v>
      </c>
      <c r="J277" s="58">
        <f aca="true" t="shared" si="70" ref="J277:J283">IF($F277&lt;=$E277,$E277-$F277,0)</f>
        <v>13433994</v>
      </c>
      <c r="K277" s="27">
        <f t="shared" si="67"/>
        <v>0.9730547588005215</v>
      </c>
    </row>
    <row r="278" spans="1:11" ht="12.75">
      <c r="A278" s="38" t="s">
        <v>29</v>
      </c>
      <c r="B278" s="39" t="s">
        <v>455</v>
      </c>
      <c r="C278" s="18" t="s">
        <v>456</v>
      </c>
      <c r="D278" s="47">
        <f>'[7]NW392'!$B$50</f>
        <v>21907000</v>
      </c>
      <c r="E278" s="47">
        <f>'[7]NW392'!$E$50</f>
        <v>25882000</v>
      </c>
      <c r="F278" s="47">
        <f>'[7]NW392'!$Q$50</f>
        <v>6444610</v>
      </c>
      <c r="G278" s="23">
        <f t="shared" si="63"/>
        <v>0.29418039895923676</v>
      </c>
      <c r="H278" s="19">
        <f t="shared" si="64"/>
        <v>0.24899969090487598</v>
      </c>
      <c r="I278" s="57">
        <f t="shared" si="68"/>
        <v>0</v>
      </c>
      <c r="J278" s="58">
        <f t="shared" si="70"/>
        <v>19437390</v>
      </c>
      <c r="K278" s="27">
        <f t="shared" si="67"/>
        <v>0.751000309095124</v>
      </c>
    </row>
    <row r="279" spans="1:11" ht="12.75">
      <c r="A279" s="38" t="s">
        <v>29</v>
      </c>
      <c r="B279" s="39" t="s">
        <v>457</v>
      </c>
      <c r="C279" s="18" t="s">
        <v>458</v>
      </c>
      <c r="D279" s="47">
        <f>'[7]NW393'!$B$50</f>
        <v>11221000</v>
      </c>
      <c r="E279" s="47">
        <f>'[7]NW393'!$E$50</f>
        <v>11221000</v>
      </c>
      <c r="F279" s="47">
        <f>'[7]NW393'!$Q$50</f>
        <v>12480279</v>
      </c>
      <c r="G279" s="23">
        <f t="shared" si="63"/>
        <v>1.1122252027448534</v>
      </c>
      <c r="H279" s="19">
        <f t="shared" si="64"/>
        <v>1.1122252027448534</v>
      </c>
      <c r="I279" s="57">
        <f t="shared" si="68"/>
        <v>-1259279</v>
      </c>
      <c r="J279" s="58">
        <f t="shared" si="70"/>
        <v>0</v>
      </c>
      <c r="K279" s="27">
        <f t="shared" si="67"/>
        <v>-0.1122252027448534</v>
      </c>
    </row>
    <row r="280" spans="1:11" ht="12.75">
      <c r="A280" s="38" t="s">
        <v>29</v>
      </c>
      <c r="B280" s="39" t="s">
        <v>459</v>
      </c>
      <c r="C280" s="18" t="s">
        <v>460</v>
      </c>
      <c r="D280" s="47">
        <f>'[7]NW394'!$B$50</f>
        <v>21809000</v>
      </c>
      <c r="E280" s="47">
        <f>'[7]NW394'!$E$50</f>
        <v>23511000</v>
      </c>
      <c r="F280" s="47">
        <f>'[7]NW394'!$Q$50</f>
        <v>20564591</v>
      </c>
      <c r="G280" s="23">
        <f t="shared" si="63"/>
        <v>0.9429405749919758</v>
      </c>
      <c r="H280" s="19">
        <f t="shared" si="64"/>
        <v>0.8746795542512016</v>
      </c>
      <c r="I280" s="57">
        <f t="shared" si="68"/>
        <v>0</v>
      </c>
      <c r="J280" s="58">
        <f t="shared" si="70"/>
        <v>2946409</v>
      </c>
      <c r="K280" s="27">
        <f t="shared" si="67"/>
        <v>0.12532044574879844</v>
      </c>
    </row>
    <row r="281" spans="1:11" ht="12.75">
      <c r="A281" s="38" t="s">
        <v>29</v>
      </c>
      <c r="B281" s="39" t="s">
        <v>461</v>
      </c>
      <c r="C281" s="18" t="s">
        <v>462</v>
      </c>
      <c r="D281" s="47">
        <f>'[7]NW395'!$B$50</f>
        <v>7759000</v>
      </c>
      <c r="E281" s="47">
        <f>'[7]NW395'!$E$50</f>
        <v>7759000</v>
      </c>
      <c r="F281" s="47">
        <f>'[7]NW395'!$Q$50</f>
        <v>3466836</v>
      </c>
      <c r="G281" s="23">
        <f t="shared" si="63"/>
        <v>0.44681479572109806</v>
      </c>
      <c r="H281" s="19">
        <f t="shared" si="64"/>
        <v>0.44681479572109806</v>
      </c>
      <c r="I281" s="57">
        <f t="shared" si="68"/>
        <v>0</v>
      </c>
      <c r="J281" s="58">
        <f t="shared" si="70"/>
        <v>4292164</v>
      </c>
      <c r="K281" s="27">
        <f t="shared" si="67"/>
        <v>0.5531852042789019</v>
      </c>
    </row>
    <row r="282" spans="1:11" ht="12.75">
      <c r="A282" s="38" t="s">
        <v>29</v>
      </c>
      <c r="B282" s="39" t="s">
        <v>463</v>
      </c>
      <c r="C282" s="18" t="s">
        <v>464</v>
      </c>
      <c r="D282" s="47">
        <f>'[7]NW396'!$B$50</f>
        <v>15885000</v>
      </c>
      <c r="E282" s="47">
        <f>'[7]NW396'!$E$50</f>
        <v>16898000</v>
      </c>
      <c r="F282" s="47">
        <f>'[7]NW396'!$Q$50</f>
        <v>9983971</v>
      </c>
      <c r="G282" s="23">
        <f t="shared" si="63"/>
        <v>0.6285156436890148</v>
      </c>
      <c r="H282" s="19">
        <f t="shared" si="64"/>
        <v>0.5908374363830039</v>
      </c>
      <c r="I282" s="57">
        <f t="shared" si="68"/>
        <v>0</v>
      </c>
      <c r="J282" s="58">
        <f t="shared" si="70"/>
        <v>6914029</v>
      </c>
      <c r="K282" s="27">
        <f t="shared" si="67"/>
        <v>0.4091625636169961</v>
      </c>
    </row>
    <row r="283" spans="1:11" ht="12.75">
      <c r="A283" s="38" t="s">
        <v>48</v>
      </c>
      <c r="B283" s="39" t="s">
        <v>465</v>
      </c>
      <c r="C283" s="18" t="s">
        <v>466</v>
      </c>
      <c r="D283" s="47">
        <f>'[7]DC39'!$B$50</f>
        <v>109512000</v>
      </c>
      <c r="E283" s="47">
        <f>'[7]DC39'!$E$50</f>
        <v>109512000</v>
      </c>
      <c r="F283" s="47">
        <f>'[7]DC39'!$Q$50</f>
        <v>114112379</v>
      </c>
      <c r="G283" s="23">
        <f t="shared" si="63"/>
        <v>1.0420079899919643</v>
      </c>
      <c r="H283" s="19">
        <f t="shared" si="64"/>
        <v>1.0420079899919643</v>
      </c>
      <c r="I283" s="57">
        <f t="shared" si="68"/>
        <v>-4600379</v>
      </c>
      <c r="J283" s="58">
        <f t="shared" si="70"/>
        <v>0</v>
      </c>
      <c r="K283" s="27">
        <f t="shared" si="67"/>
        <v>-0.04200798999196435</v>
      </c>
    </row>
    <row r="284" spans="1:11" ht="16.5">
      <c r="A284" s="40"/>
      <c r="B284" s="41" t="s">
        <v>645</v>
      </c>
      <c r="C284" s="42"/>
      <c r="D284" s="51">
        <f>SUM(D277:D283)</f>
        <v>201733000</v>
      </c>
      <c r="E284" s="51">
        <f>SUM(E277:E283)</f>
        <v>208589000</v>
      </c>
      <c r="F284" s="51">
        <f>SUM(F277:F283)</f>
        <v>167424672</v>
      </c>
      <c r="G284" s="24">
        <f t="shared" si="63"/>
        <v>0.8299319992267007</v>
      </c>
      <c r="H284" s="22">
        <f t="shared" si="64"/>
        <v>0.8026534093360628</v>
      </c>
      <c r="I284" s="62">
        <f>SUM(I277:I283)</f>
        <v>-5859658</v>
      </c>
      <c r="J284" s="63">
        <f>SUM(J277:J283)</f>
        <v>47023986</v>
      </c>
      <c r="K284" s="28">
        <f t="shared" si="67"/>
        <v>0.19734659066393723</v>
      </c>
    </row>
    <row r="285" spans="1:11" ht="12.75">
      <c r="A285" s="38" t="s">
        <v>29</v>
      </c>
      <c r="B285" s="39" t="s">
        <v>467</v>
      </c>
      <c r="C285" s="18" t="s">
        <v>468</v>
      </c>
      <c r="D285" s="47">
        <f>'[7]NW401'!$B$50</f>
        <v>15891000</v>
      </c>
      <c r="E285" s="47">
        <f>'[7]NW401'!$E$50</f>
        <v>15891000</v>
      </c>
      <c r="F285" s="47">
        <f>'[7]NW401'!$Q$50</f>
        <v>1212037</v>
      </c>
      <c r="G285" s="23">
        <f t="shared" si="63"/>
        <v>0.07627191492039519</v>
      </c>
      <c r="H285" s="19">
        <f t="shared" si="64"/>
        <v>0.07627191492039519</v>
      </c>
      <c r="I285" s="57">
        <f>IF($F285&gt;$E285,$E285-$F285,0)</f>
        <v>0</v>
      </c>
      <c r="J285" s="58">
        <f>IF($F285&lt;=$E285,$E285-$F285,0)</f>
        <v>14678963</v>
      </c>
      <c r="K285" s="27">
        <f t="shared" si="67"/>
        <v>0.9237280850796048</v>
      </c>
    </row>
    <row r="286" spans="1:11" ht="12.75">
      <c r="A286" s="38" t="s">
        <v>29</v>
      </c>
      <c r="B286" s="39" t="s">
        <v>469</v>
      </c>
      <c r="C286" s="18" t="s">
        <v>470</v>
      </c>
      <c r="D286" s="47">
        <f>'[7]NW402'!$B$50</f>
        <v>37597000</v>
      </c>
      <c r="E286" s="47">
        <f>'[7]NW402'!$E$50</f>
        <v>26847000</v>
      </c>
      <c r="F286" s="47">
        <f>'[7]NW402'!$Q$50</f>
        <v>35245201</v>
      </c>
      <c r="G286" s="23">
        <f t="shared" si="63"/>
        <v>0.9374471633375003</v>
      </c>
      <c r="H286" s="19">
        <f t="shared" si="64"/>
        <v>1.312817111781577</v>
      </c>
      <c r="I286" s="57">
        <f>IF($F286&gt;$E286,$E286-$F286,0)</f>
        <v>-8398201</v>
      </c>
      <c r="J286" s="58">
        <f>IF($F286&lt;=$E286,$E286-$F286,0)</f>
        <v>0</v>
      </c>
      <c r="K286" s="27">
        <f t="shared" si="67"/>
        <v>-0.31281711178157706</v>
      </c>
    </row>
    <row r="287" spans="1:11" ht="12.75">
      <c r="A287" s="38" t="s">
        <v>29</v>
      </c>
      <c r="B287" s="39" t="s">
        <v>471</v>
      </c>
      <c r="C287" s="18" t="s">
        <v>472</v>
      </c>
      <c r="D287" s="47">
        <f>'[7]NW403'!$B$50</f>
        <v>86430000</v>
      </c>
      <c r="E287" s="47">
        <f>'[7]NW403'!$E$50</f>
        <v>84391000</v>
      </c>
      <c r="F287" s="47">
        <f>'[7]NW403'!$Q$50</f>
        <v>73755693</v>
      </c>
      <c r="G287" s="23">
        <f t="shared" si="63"/>
        <v>0.8533575494619924</v>
      </c>
      <c r="H287" s="19">
        <f t="shared" si="64"/>
        <v>0.8739758149565712</v>
      </c>
      <c r="I287" s="57">
        <f>IF($F287&gt;$E287,$E287-$F287,0)</f>
        <v>0</v>
      </c>
      <c r="J287" s="58">
        <f>IF($F287&lt;=$E287,$E287-$F287,0)</f>
        <v>10635307</v>
      </c>
      <c r="K287" s="27">
        <f t="shared" si="67"/>
        <v>0.1260241850434288</v>
      </c>
    </row>
    <row r="288" spans="1:11" ht="12.75">
      <c r="A288" s="38" t="s">
        <v>29</v>
      </c>
      <c r="B288" s="39" t="s">
        <v>473</v>
      </c>
      <c r="C288" s="18" t="s">
        <v>474</v>
      </c>
      <c r="D288" s="47">
        <f>'[7]NW404'!$B$50</f>
        <v>33346000</v>
      </c>
      <c r="E288" s="47">
        <f>'[7]NW404'!$E$50</f>
        <v>34133000</v>
      </c>
      <c r="F288" s="47">
        <f>'[7]NW404'!$Q$50</f>
        <v>20305738</v>
      </c>
      <c r="G288" s="23">
        <f t="shared" si="63"/>
        <v>0.6089407425178432</v>
      </c>
      <c r="H288" s="19">
        <f t="shared" si="64"/>
        <v>0.594900477543726</v>
      </c>
      <c r="I288" s="57">
        <f>IF($F288&gt;$E288,$E288-$F288,0)</f>
        <v>0</v>
      </c>
      <c r="J288" s="58">
        <f>IF($F288&lt;=$E288,$E288-$F288,0)</f>
        <v>13827262</v>
      </c>
      <c r="K288" s="27">
        <f t="shared" si="67"/>
        <v>0.405099522456274</v>
      </c>
    </row>
    <row r="289" spans="1:11" ht="12.75">
      <c r="A289" s="38" t="s">
        <v>48</v>
      </c>
      <c r="B289" s="39" t="s">
        <v>475</v>
      </c>
      <c r="C289" s="18" t="s">
        <v>476</v>
      </c>
      <c r="D289" s="47">
        <f>'[7]DC40'!$B$50</f>
        <v>10177000</v>
      </c>
      <c r="E289" s="47">
        <f>'[7]DC40'!$E$50</f>
        <v>10177000</v>
      </c>
      <c r="F289" s="47">
        <f>'[7]DC40'!$Q$50</f>
        <v>1390392</v>
      </c>
      <c r="G289" s="23">
        <f t="shared" si="63"/>
        <v>0.13662100815564507</v>
      </c>
      <c r="H289" s="19">
        <f t="shared" si="64"/>
        <v>0.13662100815564507</v>
      </c>
      <c r="I289" s="57">
        <f>IF($F289&gt;$E289,$E289-$F289,0)</f>
        <v>0</v>
      </c>
      <c r="J289" s="58">
        <f>IF($F289&lt;=$E289,$E289-$F289,0)</f>
        <v>8786608</v>
      </c>
      <c r="K289" s="27">
        <f t="shared" si="67"/>
        <v>0.863378991844355</v>
      </c>
    </row>
    <row r="290" spans="1:11" ht="16.5">
      <c r="A290" s="40"/>
      <c r="B290" s="41" t="s">
        <v>646</v>
      </c>
      <c r="C290" s="42"/>
      <c r="D290" s="51">
        <f>SUM(D285:D289)</f>
        <v>183441000</v>
      </c>
      <c r="E290" s="51">
        <f>SUM(E285:E289)</f>
        <v>171439000</v>
      </c>
      <c r="F290" s="51">
        <f>SUM(F285:F289)</f>
        <v>131909061</v>
      </c>
      <c r="G290" s="24">
        <f t="shared" si="63"/>
        <v>0.7190816720362405</v>
      </c>
      <c r="H290" s="22">
        <f t="shared" si="64"/>
        <v>0.7694227159514463</v>
      </c>
      <c r="I290" s="62">
        <f>SUM(I285:I289)</f>
        <v>-8398201</v>
      </c>
      <c r="J290" s="63">
        <f>SUM(J285:J289)</f>
        <v>47928140</v>
      </c>
      <c r="K290" s="28">
        <f t="shared" si="67"/>
        <v>0.2305772840485537</v>
      </c>
    </row>
    <row r="291" spans="1:11" ht="16.5">
      <c r="A291" s="44"/>
      <c r="B291" s="45" t="s">
        <v>647</v>
      </c>
      <c r="C291" s="46"/>
      <c r="D291" s="53">
        <f>SUM(D263:D268,D270:D275,D277:D283,D285:D289)</f>
        <v>1327288000</v>
      </c>
      <c r="E291" s="53">
        <f>SUM(E263:E268,E270:E275,E277:E283,E285:E289)</f>
        <v>1320119000</v>
      </c>
      <c r="F291" s="53">
        <f>SUM(F263:F268,F270:F275,F277:F283,F285:F289)</f>
        <v>908886591</v>
      </c>
      <c r="G291" s="29">
        <f t="shared" si="63"/>
        <v>0.6847696890200168</v>
      </c>
      <c r="H291" s="30">
        <f t="shared" si="64"/>
        <v>0.6884883794567005</v>
      </c>
      <c r="I291" s="62">
        <f>I290+I284+I276+I269</f>
        <v>-70692774</v>
      </c>
      <c r="J291" s="63">
        <f>J290+J284+J276+J269</f>
        <v>481925183</v>
      </c>
      <c r="K291" s="31">
        <f t="shared" si="67"/>
        <v>0.3115116205432995</v>
      </c>
    </row>
    <row r="292" spans="1:11" ht="16.5">
      <c r="A292" s="92"/>
      <c r="B292" s="93"/>
      <c r="C292" s="94"/>
      <c r="D292" s="95"/>
      <c r="E292" s="95"/>
      <c r="F292" s="95"/>
      <c r="G292" s="96"/>
      <c r="H292" s="97" t="s">
        <v>603</v>
      </c>
      <c r="I292" s="136">
        <f>I291+J291</f>
        <v>411232409</v>
      </c>
      <c r="J292" s="137"/>
      <c r="K292" s="98"/>
    </row>
    <row r="293" spans="1:11" ht="16.5">
      <c r="A293" s="33"/>
      <c r="B293" s="26"/>
      <c r="C293" s="12"/>
      <c r="D293" s="52"/>
      <c r="E293" s="52"/>
      <c r="F293" s="52"/>
      <c r="G293" s="23"/>
      <c r="H293" s="64"/>
      <c r="I293" s="90"/>
      <c r="J293" s="91"/>
      <c r="K293" s="27"/>
    </row>
    <row r="294" spans="1:11" ht="16.5">
      <c r="A294" s="33"/>
      <c r="B294" s="35" t="s">
        <v>477</v>
      </c>
      <c r="C294" s="36"/>
      <c r="D294" s="52"/>
      <c r="E294" s="52"/>
      <c r="F294" s="52"/>
      <c r="G294" s="23"/>
      <c r="H294" s="19"/>
      <c r="I294" s="59"/>
      <c r="J294" s="60"/>
      <c r="K294" s="27"/>
    </row>
    <row r="295" spans="1:11" ht="12.75">
      <c r="A295" s="38" t="s">
        <v>29</v>
      </c>
      <c r="B295" s="39" t="s">
        <v>478</v>
      </c>
      <c r="C295" s="18" t="s">
        <v>479</v>
      </c>
      <c r="D295" s="47">
        <f>'[8]NC451'!$B$50</f>
        <v>42459000</v>
      </c>
      <c r="E295" s="47">
        <f>'[8]NC451'!$E$50</f>
        <v>45835000</v>
      </c>
      <c r="F295" s="47">
        <f>'[8]NC451'!$Q$50</f>
        <v>1165532</v>
      </c>
      <c r="G295" s="23">
        <f aca="true" t="shared" si="71" ref="G295:G332">IF($D295=0,0,$F295/$D295)</f>
        <v>0.02745076426670435</v>
      </c>
      <c r="H295" s="19">
        <f aca="true" t="shared" si="72" ref="H295:H332">IF($E295=0,0,$F295/$E295)</f>
        <v>0.02542886440493073</v>
      </c>
      <c r="I295" s="57">
        <f aca="true" t="shared" si="73" ref="I295:I324">IF($F295&gt;$E295,$E295-$F295,0)</f>
        <v>0</v>
      </c>
      <c r="J295" s="58">
        <f>IF($F295&lt;=$E295,$E295-$F295,0)</f>
        <v>44669468</v>
      </c>
      <c r="K295" s="27">
        <f aca="true" t="shared" si="74" ref="K295:K332">IF($E295=0,0,($E295-$F295)/$E295)</f>
        <v>0.9745711355950692</v>
      </c>
    </row>
    <row r="296" spans="1:11" ht="12.75">
      <c r="A296" s="38" t="s">
        <v>29</v>
      </c>
      <c r="B296" s="39" t="s">
        <v>480</v>
      </c>
      <c r="C296" s="18" t="s">
        <v>481</v>
      </c>
      <c r="D296" s="47">
        <f>'[8]NC452'!$B$50</f>
        <v>38598000</v>
      </c>
      <c r="E296" s="47">
        <f>'[8]NC452'!$E$50</f>
        <v>40746000</v>
      </c>
      <c r="F296" s="47">
        <f>'[8]NC452'!$Q$50</f>
        <v>948072</v>
      </c>
      <c r="G296" s="23">
        <f t="shared" si="71"/>
        <v>0.024562723457173946</v>
      </c>
      <c r="H296" s="19">
        <f t="shared" si="72"/>
        <v>0.023267854513326462</v>
      </c>
      <c r="I296" s="57">
        <f t="shared" si="73"/>
        <v>0</v>
      </c>
      <c r="J296" s="58">
        <f>IF($F296&lt;=$E296,$E296-$F296,0)</f>
        <v>39797928</v>
      </c>
      <c r="K296" s="27">
        <f t="shared" si="74"/>
        <v>0.9767321454866735</v>
      </c>
    </row>
    <row r="297" spans="1:11" ht="12.75">
      <c r="A297" s="38" t="s">
        <v>29</v>
      </c>
      <c r="B297" s="39" t="s">
        <v>482</v>
      </c>
      <c r="C297" s="18" t="s">
        <v>483</v>
      </c>
      <c r="D297" s="47">
        <f>'[8]NC453'!$B$50</f>
        <v>18035000</v>
      </c>
      <c r="E297" s="47">
        <f>'[8]NC453'!$E$50</f>
        <v>32535000</v>
      </c>
      <c r="F297" s="47">
        <f>'[8]NC453'!$Q$50</f>
        <v>735833</v>
      </c>
      <c r="G297" s="23">
        <f t="shared" si="71"/>
        <v>0.040800277238702526</v>
      </c>
      <c r="H297" s="19">
        <f t="shared" si="72"/>
        <v>0.022616658982634086</v>
      </c>
      <c r="I297" s="57">
        <f t="shared" si="73"/>
        <v>0</v>
      </c>
      <c r="J297" s="58">
        <f>IF($F297&lt;=$E297,$E297-$F297,0)</f>
        <v>31799167</v>
      </c>
      <c r="K297" s="27">
        <f t="shared" si="74"/>
        <v>0.9773833410173659</v>
      </c>
    </row>
    <row r="298" spans="1:11" ht="12.75">
      <c r="A298" s="38" t="s">
        <v>48</v>
      </c>
      <c r="B298" s="39" t="s">
        <v>484</v>
      </c>
      <c r="C298" s="18" t="s">
        <v>485</v>
      </c>
      <c r="D298" s="47">
        <f>'[8]DC45'!$B$50</f>
        <v>53582000</v>
      </c>
      <c r="E298" s="47">
        <f>'[8]DC45'!$E$50</f>
        <v>53582000</v>
      </c>
      <c r="F298" s="47">
        <f>'[8]DC45'!$Q$50</f>
        <v>17618461</v>
      </c>
      <c r="G298" s="23">
        <f t="shared" si="71"/>
        <v>0.3288130528908962</v>
      </c>
      <c r="H298" s="19">
        <f t="shared" si="72"/>
        <v>0.3288130528908962</v>
      </c>
      <c r="I298" s="57">
        <f t="shared" si="73"/>
        <v>0</v>
      </c>
      <c r="J298" s="58">
        <f>IF($F298&lt;=$E298,$E298-$F298,0)</f>
        <v>35963539</v>
      </c>
      <c r="K298" s="27">
        <f t="shared" si="74"/>
        <v>0.6711869471091038</v>
      </c>
    </row>
    <row r="299" spans="1:11" ht="16.5">
      <c r="A299" s="40"/>
      <c r="B299" s="41" t="s">
        <v>648</v>
      </c>
      <c r="C299" s="42"/>
      <c r="D299" s="51">
        <f>SUM(D295:D298)</f>
        <v>152674000</v>
      </c>
      <c r="E299" s="51">
        <f>SUM(E295:E298)</f>
        <v>172698000</v>
      </c>
      <c r="F299" s="51">
        <f>SUM(F295:F298)</f>
        <v>20467898</v>
      </c>
      <c r="G299" s="24">
        <f t="shared" si="71"/>
        <v>0.1340627611774107</v>
      </c>
      <c r="H299" s="22">
        <f t="shared" si="72"/>
        <v>0.11851844259921945</v>
      </c>
      <c r="I299" s="62">
        <f>SUM(I295:I298)</f>
        <v>0</v>
      </c>
      <c r="J299" s="63">
        <f>SUM(J295:J298)</f>
        <v>152230102</v>
      </c>
      <c r="K299" s="28">
        <f t="shared" si="74"/>
        <v>0.8814815574007806</v>
      </c>
    </row>
    <row r="300" spans="1:11" ht="12.75">
      <c r="A300" s="38" t="s">
        <v>29</v>
      </c>
      <c r="B300" s="39" t="s">
        <v>486</v>
      </c>
      <c r="C300" s="18" t="s">
        <v>487</v>
      </c>
      <c r="D300" s="47">
        <f>'[8]NC061'!$B$50</f>
        <v>6825000</v>
      </c>
      <c r="E300" s="47">
        <f>'[8]NC061'!$E$50</f>
        <v>6825000</v>
      </c>
      <c r="F300" s="47">
        <f>'[8]NC061'!$Q$50</f>
        <v>1779916</v>
      </c>
      <c r="G300" s="23">
        <f t="shared" si="71"/>
        <v>0.2607935531135531</v>
      </c>
      <c r="H300" s="19">
        <f t="shared" si="72"/>
        <v>0.2607935531135531</v>
      </c>
      <c r="I300" s="57">
        <f t="shared" si="73"/>
        <v>0</v>
      </c>
      <c r="J300" s="58">
        <f aca="true" t="shared" si="75" ref="J300:J306">IF($F300&lt;=$E300,$E300-$F300,0)</f>
        <v>5045084</v>
      </c>
      <c r="K300" s="27">
        <f t="shared" si="74"/>
        <v>0.7392064468864469</v>
      </c>
    </row>
    <row r="301" spans="1:11" ht="12.75">
      <c r="A301" s="38" t="s">
        <v>29</v>
      </c>
      <c r="B301" s="39" t="s">
        <v>488</v>
      </c>
      <c r="C301" s="18" t="s">
        <v>489</v>
      </c>
      <c r="D301" s="47">
        <f>'[8]NC062'!$B$50</f>
        <v>30426000</v>
      </c>
      <c r="E301" s="47">
        <f>'[8]NC062'!$E$50</f>
        <v>30426000</v>
      </c>
      <c r="F301" s="47">
        <f>'[8]NC062'!$Q$50</f>
        <v>30022437</v>
      </c>
      <c r="G301" s="23">
        <f t="shared" si="71"/>
        <v>0.9867362453165056</v>
      </c>
      <c r="H301" s="19">
        <f t="shared" si="72"/>
        <v>0.9867362453165056</v>
      </c>
      <c r="I301" s="57">
        <f t="shared" si="73"/>
        <v>0</v>
      </c>
      <c r="J301" s="58">
        <f t="shared" si="75"/>
        <v>403563</v>
      </c>
      <c r="K301" s="27">
        <f t="shared" si="74"/>
        <v>0.01326375468349438</v>
      </c>
    </row>
    <row r="302" spans="1:11" ht="12.75">
      <c r="A302" s="38" t="s">
        <v>29</v>
      </c>
      <c r="B302" s="39" t="s">
        <v>490</v>
      </c>
      <c r="C302" s="18" t="s">
        <v>491</v>
      </c>
      <c r="D302" s="47">
        <f>'[8]NC064'!$B$50</f>
        <v>7719000</v>
      </c>
      <c r="E302" s="47">
        <f>'[8]NC064'!$E$50</f>
        <v>10845000</v>
      </c>
      <c r="F302" s="47">
        <f>'[8]NC064'!$Q$50</f>
        <v>5630310</v>
      </c>
      <c r="G302" s="23">
        <f t="shared" si="71"/>
        <v>0.7294092499028372</v>
      </c>
      <c r="H302" s="19">
        <f t="shared" si="72"/>
        <v>0.5191618257261411</v>
      </c>
      <c r="I302" s="57">
        <f t="shared" si="73"/>
        <v>0</v>
      </c>
      <c r="J302" s="58">
        <f t="shared" si="75"/>
        <v>5214690</v>
      </c>
      <c r="K302" s="27">
        <f t="shared" si="74"/>
        <v>0.48083817427385894</v>
      </c>
    </row>
    <row r="303" spans="1:11" ht="12.75">
      <c r="A303" s="38" t="s">
        <v>29</v>
      </c>
      <c r="B303" s="39" t="s">
        <v>492</v>
      </c>
      <c r="C303" s="18" t="s">
        <v>493</v>
      </c>
      <c r="D303" s="47">
        <f>'[8]NC065'!$B$50</f>
        <v>8337000</v>
      </c>
      <c r="E303" s="47">
        <f>'[8]NC065'!$E$50</f>
        <v>8337000</v>
      </c>
      <c r="F303" s="47">
        <f>'[8]NC065'!$Q$50</f>
        <v>1720936</v>
      </c>
      <c r="G303" s="23">
        <f t="shared" si="71"/>
        <v>0.20642149454240136</v>
      </c>
      <c r="H303" s="19">
        <f t="shared" si="72"/>
        <v>0.20642149454240136</v>
      </c>
      <c r="I303" s="57">
        <f t="shared" si="73"/>
        <v>0</v>
      </c>
      <c r="J303" s="58">
        <f t="shared" si="75"/>
        <v>6616064</v>
      </c>
      <c r="K303" s="27">
        <f t="shared" si="74"/>
        <v>0.7935785054575987</v>
      </c>
    </row>
    <row r="304" spans="1:11" ht="12.75">
      <c r="A304" s="38" t="s">
        <v>29</v>
      </c>
      <c r="B304" s="39" t="s">
        <v>494</v>
      </c>
      <c r="C304" s="18" t="s">
        <v>495</v>
      </c>
      <c r="D304" s="47">
        <f>'[8]NC066'!$B$50</f>
        <v>9541000</v>
      </c>
      <c r="E304" s="47">
        <f>'[8]NC066'!$E$50</f>
        <v>9541000</v>
      </c>
      <c r="F304" s="47">
        <f>'[8]NC066'!$Q$50</f>
        <v>5564249</v>
      </c>
      <c r="G304" s="23">
        <f t="shared" si="71"/>
        <v>0.5831934807672152</v>
      </c>
      <c r="H304" s="19">
        <f t="shared" si="72"/>
        <v>0.5831934807672152</v>
      </c>
      <c r="I304" s="57">
        <f t="shared" si="73"/>
        <v>0</v>
      </c>
      <c r="J304" s="58">
        <f t="shared" si="75"/>
        <v>3976751</v>
      </c>
      <c r="K304" s="27">
        <f t="shared" si="74"/>
        <v>0.41680651923278483</v>
      </c>
    </row>
    <row r="305" spans="1:11" ht="12.75">
      <c r="A305" s="38" t="s">
        <v>29</v>
      </c>
      <c r="B305" s="39" t="s">
        <v>496</v>
      </c>
      <c r="C305" s="18" t="s">
        <v>497</v>
      </c>
      <c r="D305" s="47">
        <f>'[8]NC067'!$B$50</f>
        <v>9155000</v>
      </c>
      <c r="E305" s="47">
        <f>'[8]NC067'!$E$50</f>
        <v>10449000</v>
      </c>
      <c r="F305" s="47">
        <f>'[8]NC067'!$Q$50</f>
        <v>2586518</v>
      </c>
      <c r="G305" s="23">
        <f t="shared" si="71"/>
        <v>0.28252517749863465</v>
      </c>
      <c r="H305" s="19">
        <f t="shared" si="72"/>
        <v>0.24753737199732032</v>
      </c>
      <c r="I305" s="57">
        <f t="shared" si="73"/>
        <v>0</v>
      </c>
      <c r="J305" s="58">
        <f t="shared" si="75"/>
        <v>7862482</v>
      </c>
      <c r="K305" s="27">
        <f t="shared" si="74"/>
        <v>0.7524626280026797</v>
      </c>
    </row>
    <row r="306" spans="1:11" ht="12.75">
      <c r="A306" s="38" t="s">
        <v>48</v>
      </c>
      <c r="B306" s="39" t="s">
        <v>498</v>
      </c>
      <c r="C306" s="18" t="s">
        <v>499</v>
      </c>
      <c r="D306" s="47">
        <f>'[8]DC6'!$B$50</f>
        <v>10275000</v>
      </c>
      <c r="E306" s="47">
        <f>'[8]DC6'!$E$50</f>
        <v>10275000</v>
      </c>
      <c r="F306" s="47">
        <f>'[8]DC6'!$Q$50</f>
        <v>1622311</v>
      </c>
      <c r="G306" s="23">
        <f t="shared" si="71"/>
        <v>0.15788914841849147</v>
      </c>
      <c r="H306" s="19">
        <f t="shared" si="72"/>
        <v>0.15788914841849147</v>
      </c>
      <c r="I306" s="57">
        <f t="shared" si="73"/>
        <v>0</v>
      </c>
      <c r="J306" s="58">
        <f t="shared" si="75"/>
        <v>8652689</v>
      </c>
      <c r="K306" s="27">
        <f t="shared" si="74"/>
        <v>0.8421108515815086</v>
      </c>
    </row>
    <row r="307" spans="1:11" ht="16.5">
      <c r="A307" s="40"/>
      <c r="B307" s="41" t="s">
        <v>649</v>
      </c>
      <c r="C307" s="42"/>
      <c r="D307" s="51">
        <f>SUM(D300:D306)</f>
        <v>82278000</v>
      </c>
      <c r="E307" s="51">
        <f>SUM(E300:E306)</f>
        <v>86698000</v>
      </c>
      <c r="F307" s="51">
        <f>SUM(F300:F306)</f>
        <v>48926677</v>
      </c>
      <c r="G307" s="24">
        <f t="shared" si="71"/>
        <v>0.5946507814968764</v>
      </c>
      <c r="H307" s="22">
        <f t="shared" si="72"/>
        <v>0.5643345521234631</v>
      </c>
      <c r="I307" s="62">
        <f>SUM(I300:I306)</f>
        <v>0</v>
      </c>
      <c r="J307" s="63">
        <f>SUM(J300:J306)</f>
        <v>37771323</v>
      </c>
      <c r="K307" s="28">
        <f t="shared" si="74"/>
        <v>0.43566544787653694</v>
      </c>
    </row>
    <row r="308" spans="1:11" ht="12.75">
      <c r="A308" s="38" t="s">
        <v>29</v>
      </c>
      <c r="B308" s="39" t="s">
        <v>500</v>
      </c>
      <c r="C308" s="18" t="s">
        <v>501</v>
      </c>
      <c r="D308" s="47">
        <f>'[8]NC071'!$B$50</f>
        <v>10523000</v>
      </c>
      <c r="E308" s="47">
        <f>'[8]NC071'!$E$50</f>
        <v>12914000</v>
      </c>
      <c r="F308" s="47">
        <f>'[8]NC071'!$Q$50</f>
        <v>324726</v>
      </c>
      <c r="G308" s="23">
        <f t="shared" si="71"/>
        <v>0.030858690487503563</v>
      </c>
      <c r="H308" s="19">
        <f t="shared" si="72"/>
        <v>0.02514526870063497</v>
      </c>
      <c r="I308" s="57">
        <f t="shared" si="73"/>
        <v>0</v>
      </c>
      <c r="J308" s="58">
        <f aca="true" t="shared" si="76" ref="J308:J316">IF($F308&lt;=$E308,$E308-$F308,0)</f>
        <v>12589274</v>
      </c>
      <c r="K308" s="27">
        <f t="shared" si="74"/>
        <v>0.9748547312993651</v>
      </c>
    </row>
    <row r="309" spans="1:11" ht="12.75">
      <c r="A309" s="38" t="s">
        <v>29</v>
      </c>
      <c r="B309" s="39" t="s">
        <v>502</v>
      </c>
      <c r="C309" s="18" t="s">
        <v>503</v>
      </c>
      <c r="D309" s="47">
        <f>'[8]NC072'!$B$50</f>
        <v>21630000</v>
      </c>
      <c r="E309" s="47">
        <f>'[8]NC072'!$E$50</f>
        <v>29296000</v>
      </c>
      <c r="F309" s="47">
        <f>'[8]NC072'!$Q$50</f>
        <v>9384886</v>
      </c>
      <c r="G309" s="23">
        <f t="shared" si="71"/>
        <v>0.4338828478964401</v>
      </c>
      <c r="H309" s="19">
        <f t="shared" si="72"/>
        <v>0.3203470098306936</v>
      </c>
      <c r="I309" s="57">
        <f t="shared" si="73"/>
        <v>0</v>
      </c>
      <c r="J309" s="58">
        <f t="shared" si="76"/>
        <v>19911114</v>
      </c>
      <c r="K309" s="27">
        <f t="shared" si="74"/>
        <v>0.6796529901693064</v>
      </c>
    </row>
    <row r="310" spans="1:11" ht="12.75">
      <c r="A310" s="38" t="s">
        <v>29</v>
      </c>
      <c r="B310" s="39" t="s">
        <v>504</v>
      </c>
      <c r="C310" s="18" t="s">
        <v>505</v>
      </c>
      <c r="D310" s="47">
        <f>'[8]NC073'!$B$50</f>
        <v>10654000</v>
      </c>
      <c r="E310" s="47">
        <f>'[8]NC073'!$E$50</f>
        <v>13288000</v>
      </c>
      <c r="F310" s="47">
        <f>'[8]NC073'!$Q$50</f>
        <v>10741305</v>
      </c>
      <c r="G310" s="23">
        <f t="shared" si="71"/>
        <v>1.008194574807584</v>
      </c>
      <c r="H310" s="19">
        <f t="shared" si="72"/>
        <v>0.8083462522576761</v>
      </c>
      <c r="I310" s="57">
        <f t="shared" si="73"/>
        <v>0</v>
      </c>
      <c r="J310" s="58">
        <f t="shared" si="76"/>
        <v>2546695</v>
      </c>
      <c r="K310" s="27">
        <f t="shared" si="74"/>
        <v>0.1916537477423239</v>
      </c>
    </row>
    <row r="311" spans="1:11" ht="12.75">
      <c r="A311" s="38" t="s">
        <v>29</v>
      </c>
      <c r="B311" s="39" t="s">
        <v>506</v>
      </c>
      <c r="C311" s="18" t="s">
        <v>507</v>
      </c>
      <c r="D311" s="47">
        <f>'[8]NC074'!$B$50</f>
        <v>7828000</v>
      </c>
      <c r="E311" s="47">
        <f>'[8]NC074'!$E$50</f>
        <v>7828000</v>
      </c>
      <c r="F311" s="47">
        <f>'[8]NC074'!$Q$50</f>
        <v>1805239</v>
      </c>
      <c r="G311" s="23">
        <f t="shared" si="71"/>
        <v>0.23061305569749616</v>
      </c>
      <c r="H311" s="19">
        <f t="shared" si="72"/>
        <v>0.23061305569749616</v>
      </c>
      <c r="I311" s="57">
        <f t="shared" si="73"/>
        <v>0</v>
      </c>
      <c r="J311" s="58">
        <f t="shared" si="76"/>
        <v>6022761</v>
      </c>
      <c r="K311" s="27">
        <f t="shared" si="74"/>
        <v>0.7693869443025039</v>
      </c>
    </row>
    <row r="312" spans="1:11" ht="12.75">
      <c r="A312" s="38" t="s">
        <v>29</v>
      </c>
      <c r="B312" s="39" t="s">
        <v>508</v>
      </c>
      <c r="C312" s="18" t="s">
        <v>509</v>
      </c>
      <c r="D312" s="47">
        <f>'[8]NC075'!$B$50</f>
        <v>8354000</v>
      </c>
      <c r="E312" s="47">
        <f>'[8]NC075'!$E$50</f>
        <v>15873000</v>
      </c>
      <c r="F312" s="47">
        <f>'[8]NC075'!$Q$50</f>
        <v>1635669</v>
      </c>
      <c r="G312" s="23">
        <f t="shared" si="71"/>
        <v>0.19579470912137897</v>
      </c>
      <c r="H312" s="19">
        <f t="shared" si="72"/>
        <v>0.10304725004725004</v>
      </c>
      <c r="I312" s="57">
        <f t="shared" si="73"/>
        <v>0</v>
      </c>
      <c r="J312" s="58">
        <f t="shared" si="76"/>
        <v>14237331</v>
      </c>
      <c r="K312" s="27">
        <f t="shared" si="74"/>
        <v>0.89695274995275</v>
      </c>
    </row>
    <row r="313" spans="1:11" ht="12.75">
      <c r="A313" s="38" t="s">
        <v>29</v>
      </c>
      <c r="B313" s="39" t="s">
        <v>510</v>
      </c>
      <c r="C313" s="18" t="s">
        <v>511</v>
      </c>
      <c r="D313" s="47">
        <f>'[8]NC076'!$B$50</f>
        <v>8691000</v>
      </c>
      <c r="E313" s="47">
        <f>'[8]NC076'!$E$50</f>
        <v>10694000</v>
      </c>
      <c r="F313" s="47">
        <f>'[8]NC076'!$Q$50</f>
        <v>9505767</v>
      </c>
      <c r="G313" s="23">
        <f t="shared" si="71"/>
        <v>1.0937483603727995</v>
      </c>
      <c r="H313" s="19">
        <f t="shared" si="72"/>
        <v>0.8888878810547971</v>
      </c>
      <c r="I313" s="57">
        <f t="shared" si="73"/>
        <v>0</v>
      </c>
      <c r="J313" s="58">
        <f t="shared" si="76"/>
        <v>1188233</v>
      </c>
      <c r="K313" s="27">
        <f t="shared" si="74"/>
        <v>0.11111211894520291</v>
      </c>
    </row>
    <row r="314" spans="1:11" ht="12.75">
      <c r="A314" s="38" t="s">
        <v>29</v>
      </c>
      <c r="B314" s="39" t="s">
        <v>512</v>
      </c>
      <c r="C314" s="18" t="s">
        <v>513</v>
      </c>
      <c r="D314" s="47">
        <f>'[8]NC077'!$B$50</f>
        <v>8109000</v>
      </c>
      <c r="E314" s="47">
        <f>'[8]NC077'!$E$50</f>
        <v>8303000</v>
      </c>
      <c r="F314" s="47">
        <f>'[8]NC077'!$Q$50</f>
        <v>880943</v>
      </c>
      <c r="G314" s="23">
        <f t="shared" si="71"/>
        <v>0.10863768652114934</v>
      </c>
      <c r="H314" s="19">
        <f t="shared" si="72"/>
        <v>0.10609936167650247</v>
      </c>
      <c r="I314" s="57">
        <f t="shared" si="73"/>
        <v>0</v>
      </c>
      <c r="J314" s="58">
        <f t="shared" si="76"/>
        <v>7422057</v>
      </c>
      <c r="K314" s="27">
        <f t="shared" si="74"/>
        <v>0.8939006383234975</v>
      </c>
    </row>
    <row r="315" spans="1:11" ht="12.75">
      <c r="A315" s="38" t="s">
        <v>29</v>
      </c>
      <c r="B315" s="39" t="s">
        <v>514</v>
      </c>
      <c r="C315" s="18" t="s">
        <v>515</v>
      </c>
      <c r="D315" s="47">
        <f>'[8]NC078'!$B$50</f>
        <v>13717000</v>
      </c>
      <c r="E315" s="47">
        <f>'[8]NC078'!$E$50</f>
        <v>14801000</v>
      </c>
      <c r="F315" s="47">
        <f>'[8]NC078'!$Q$50</f>
        <v>2540886</v>
      </c>
      <c r="G315" s="23">
        <f t="shared" si="71"/>
        <v>0.1852362761536779</v>
      </c>
      <c r="H315" s="19">
        <f t="shared" si="72"/>
        <v>0.17166988716978582</v>
      </c>
      <c r="I315" s="57">
        <f t="shared" si="73"/>
        <v>0</v>
      </c>
      <c r="J315" s="58">
        <f t="shared" si="76"/>
        <v>12260114</v>
      </c>
      <c r="K315" s="27">
        <f t="shared" si="74"/>
        <v>0.8283301128302142</v>
      </c>
    </row>
    <row r="316" spans="1:11" ht="12.75">
      <c r="A316" s="38" t="s">
        <v>48</v>
      </c>
      <c r="B316" s="39" t="s">
        <v>392</v>
      </c>
      <c r="C316" s="18" t="s">
        <v>516</v>
      </c>
      <c r="D316" s="47">
        <f>'[8]DC7'!$B$50</f>
        <v>14870000</v>
      </c>
      <c r="E316" s="47">
        <f>'[8]DC7'!$E$50</f>
        <v>7870000</v>
      </c>
      <c r="F316" s="47">
        <f>'[8]DC7'!$Q$50</f>
        <v>7468189</v>
      </c>
      <c r="G316" s="23">
        <f t="shared" si="71"/>
        <v>0.5022319435104237</v>
      </c>
      <c r="H316" s="19">
        <f t="shared" si="72"/>
        <v>0.9489439644218551</v>
      </c>
      <c r="I316" s="57">
        <f t="shared" si="73"/>
        <v>0</v>
      </c>
      <c r="J316" s="58">
        <f t="shared" si="76"/>
        <v>401811</v>
      </c>
      <c r="K316" s="27">
        <f t="shared" si="74"/>
        <v>0.05105603557814485</v>
      </c>
    </row>
    <row r="317" spans="1:11" ht="16.5">
      <c r="A317" s="40"/>
      <c r="B317" s="41" t="s">
        <v>650</v>
      </c>
      <c r="C317" s="42"/>
      <c r="D317" s="51">
        <f>SUM(D308:D316)</f>
        <v>104376000</v>
      </c>
      <c r="E317" s="51">
        <f>SUM(E308:E316)</f>
        <v>120867000</v>
      </c>
      <c r="F317" s="51">
        <f>SUM(F308:F316)</f>
        <v>44287610</v>
      </c>
      <c r="G317" s="24">
        <f t="shared" si="71"/>
        <v>0.4243083659078715</v>
      </c>
      <c r="H317" s="22">
        <f t="shared" si="72"/>
        <v>0.36641606062862486</v>
      </c>
      <c r="I317" s="62">
        <f>SUM(I308:I316)</f>
        <v>0</v>
      </c>
      <c r="J317" s="63">
        <f>SUM(J308:J316)</f>
        <v>76579390</v>
      </c>
      <c r="K317" s="28">
        <f t="shared" si="74"/>
        <v>0.6335839393713751</v>
      </c>
    </row>
    <row r="318" spans="1:11" ht="12.75">
      <c r="A318" s="38" t="s">
        <v>29</v>
      </c>
      <c r="B318" s="39" t="s">
        <v>517</v>
      </c>
      <c r="C318" s="18" t="s">
        <v>518</v>
      </c>
      <c r="D318" s="47">
        <f>'[8]NC081'!$B$50</f>
        <v>7507000</v>
      </c>
      <c r="E318" s="47">
        <f>'[8]NC081'!$E$50</f>
        <v>7507000</v>
      </c>
      <c r="F318" s="47">
        <f>'[8]NC081'!$Q$50</f>
        <v>1333765</v>
      </c>
      <c r="G318" s="23">
        <f t="shared" si="71"/>
        <v>0.1776695084587718</v>
      </c>
      <c r="H318" s="19">
        <f t="shared" si="72"/>
        <v>0.1776695084587718</v>
      </c>
      <c r="I318" s="57">
        <f t="shared" si="73"/>
        <v>0</v>
      </c>
      <c r="J318" s="58">
        <f aca="true" t="shared" si="77" ref="J318:J324">IF($F318&lt;=$E318,$E318-$F318,0)</f>
        <v>6173235</v>
      </c>
      <c r="K318" s="27">
        <f t="shared" si="74"/>
        <v>0.8223304915412282</v>
      </c>
    </row>
    <row r="319" spans="1:11" ht="12.75">
      <c r="A319" s="38" t="s">
        <v>29</v>
      </c>
      <c r="B319" s="39" t="s">
        <v>519</v>
      </c>
      <c r="C319" s="18" t="s">
        <v>520</v>
      </c>
      <c r="D319" s="47">
        <f>'[8]NC082'!$B$50</f>
        <v>13321000</v>
      </c>
      <c r="E319" s="47">
        <f>'[8]NC082'!$E$50</f>
        <v>13571000</v>
      </c>
      <c r="F319" s="47">
        <f>'[8]NC082'!$Q$50</f>
        <v>598639</v>
      </c>
      <c r="G319" s="23">
        <f t="shared" si="71"/>
        <v>0.04493949403197958</v>
      </c>
      <c r="H319" s="19">
        <f t="shared" si="72"/>
        <v>0.04411163510426645</v>
      </c>
      <c r="I319" s="57">
        <f t="shared" si="73"/>
        <v>0</v>
      </c>
      <c r="J319" s="58">
        <f t="shared" si="77"/>
        <v>12972361</v>
      </c>
      <c r="K319" s="27">
        <f t="shared" si="74"/>
        <v>0.9558883648957336</v>
      </c>
    </row>
    <row r="320" spans="1:11" ht="12.75">
      <c r="A320" s="38" t="s">
        <v>29</v>
      </c>
      <c r="B320" s="39" t="s">
        <v>521</v>
      </c>
      <c r="C320" s="18" t="s">
        <v>522</v>
      </c>
      <c r="D320" s="47">
        <f>'[8]NC083'!$B$50</f>
        <v>15129000</v>
      </c>
      <c r="E320" s="47">
        <f>'[8]NC083'!$E$50</f>
        <v>17949000</v>
      </c>
      <c r="F320" s="47">
        <f>'[8]NC083'!$Q$50</f>
        <v>8092115</v>
      </c>
      <c r="G320" s="23">
        <f t="shared" si="71"/>
        <v>0.5348744133782801</v>
      </c>
      <c r="H320" s="19">
        <f t="shared" si="72"/>
        <v>0.45083932252493175</v>
      </c>
      <c r="I320" s="57">
        <f t="shared" si="73"/>
        <v>0</v>
      </c>
      <c r="J320" s="58">
        <f t="shared" si="77"/>
        <v>9856885</v>
      </c>
      <c r="K320" s="27">
        <f t="shared" si="74"/>
        <v>0.5491606774750682</v>
      </c>
    </row>
    <row r="321" spans="1:11" ht="12.75">
      <c r="A321" s="38" t="s">
        <v>29</v>
      </c>
      <c r="B321" s="39" t="s">
        <v>523</v>
      </c>
      <c r="C321" s="18" t="s">
        <v>524</v>
      </c>
      <c r="D321" s="47">
        <f>'[8]NC084'!$B$50</f>
        <v>8711000</v>
      </c>
      <c r="E321" s="47">
        <f>'[8]NC084'!$E$50</f>
        <v>8711000</v>
      </c>
      <c r="F321" s="47">
        <f>'[8]NC084'!$Q$50</f>
        <v>1804540</v>
      </c>
      <c r="G321" s="23">
        <f t="shared" si="71"/>
        <v>0.20715646883251063</v>
      </c>
      <c r="H321" s="19">
        <f t="shared" si="72"/>
        <v>0.20715646883251063</v>
      </c>
      <c r="I321" s="57">
        <f t="shared" si="73"/>
        <v>0</v>
      </c>
      <c r="J321" s="58">
        <f t="shared" si="77"/>
        <v>6906460</v>
      </c>
      <c r="K321" s="27">
        <f t="shared" si="74"/>
        <v>0.7928435311674894</v>
      </c>
    </row>
    <row r="322" spans="1:11" ht="12.75">
      <c r="A322" s="38" t="s">
        <v>29</v>
      </c>
      <c r="B322" s="39" t="s">
        <v>525</v>
      </c>
      <c r="C322" s="18" t="s">
        <v>526</v>
      </c>
      <c r="D322" s="47">
        <f>'[8]NC085'!$B$50</f>
        <v>14756000</v>
      </c>
      <c r="E322" s="47">
        <f>'[8]NC085'!$E$50</f>
        <v>13286000</v>
      </c>
      <c r="F322" s="47">
        <f>'[8]NC085'!$Q$50</f>
        <v>1046128</v>
      </c>
      <c r="G322" s="23">
        <f t="shared" si="71"/>
        <v>0.07089509352127948</v>
      </c>
      <c r="H322" s="19">
        <f t="shared" si="72"/>
        <v>0.07873912388980882</v>
      </c>
      <c r="I322" s="57">
        <f t="shared" si="73"/>
        <v>0</v>
      </c>
      <c r="J322" s="58">
        <f t="shared" si="77"/>
        <v>12239872</v>
      </c>
      <c r="K322" s="27">
        <f t="shared" si="74"/>
        <v>0.9212608761101911</v>
      </c>
    </row>
    <row r="323" spans="1:11" ht="12.75">
      <c r="A323" s="38" t="s">
        <v>29</v>
      </c>
      <c r="B323" s="39" t="s">
        <v>527</v>
      </c>
      <c r="C323" s="18" t="s">
        <v>528</v>
      </c>
      <c r="D323" s="47">
        <f>'[8]NC086'!$B$50</f>
        <v>7510000</v>
      </c>
      <c r="E323" s="47">
        <f>'[8]NC086'!$E$50</f>
        <v>7510000</v>
      </c>
      <c r="F323" s="47">
        <f>'[8]NC086'!$Q$50</f>
        <v>1781650</v>
      </c>
      <c r="G323" s="23">
        <f t="shared" si="71"/>
        <v>0.23723701731025298</v>
      </c>
      <c r="H323" s="19">
        <f t="shared" si="72"/>
        <v>0.23723701731025298</v>
      </c>
      <c r="I323" s="57">
        <f t="shared" si="73"/>
        <v>0</v>
      </c>
      <c r="J323" s="58">
        <f t="shared" si="77"/>
        <v>5728350</v>
      </c>
      <c r="K323" s="27">
        <f t="shared" si="74"/>
        <v>0.762762982689747</v>
      </c>
    </row>
    <row r="324" spans="1:11" ht="12.75">
      <c r="A324" s="38" t="s">
        <v>48</v>
      </c>
      <c r="B324" s="39" t="s">
        <v>529</v>
      </c>
      <c r="C324" s="18" t="s">
        <v>530</v>
      </c>
      <c r="D324" s="47">
        <f>'[8]DC8'!$B$50</f>
        <v>23135000</v>
      </c>
      <c r="E324" s="47">
        <f>'[8]DC8'!$E$50</f>
        <v>24135000</v>
      </c>
      <c r="F324" s="47">
        <f>'[8]DC8'!$Q$50</f>
        <v>8177658</v>
      </c>
      <c r="G324" s="23">
        <f t="shared" si="71"/>
        <v>0.3534755997406527</v>
      </c>
      <c r="H324" s="19">
        <f t="shared" si="72"/>
        <v>0.3388298321939093</v>
      </c>
      <c r="I324" s="57">
        <f t="shared" si="73"/>
        <v>0</v>
      </c>
      <c r="J324" s="58">
        <f t="shared" si="77"/>
        <v>15957342</v>
      </c>
      <c r="K324" s="27">
        <f t="shared" si="74"/>
        <v>0.6611701678060907</v>
      </c>
    </row>
    <row r="325" spans="1:11" ht="16.5">
      <c r="A325" s="40"/>
      <c r="B325" s="41" t="s">
        <v>651</v>
      </c>
      <c r="C325" s="42"/>
      <c r="D325" s="51">
        <f>SUM(D318:D324)</f>
        <v>90069000</v>
      </c>
      <c r="E325" s="51">
        <f>SUM(E318:E324)</f>
        <v>92669000</v>
      </c>
      <c r="F325" s="51">
        <f>SUM(F318:F324)</f>
        <v>22834495</v>
      </c>
      <c r="G325" s="24">
        <f t="shared" si="71"/>
        <v>0.2535222440573338</v>
      </c>
      <c r="H325" s="22">
        <f t="shared" si="72"/>
        <v>0.24640920912063366</v>
      </c>
      <c r="I325" s="62">
        <f>SUM(I318:I324)</f>
        <v>0</v>
      </c>
      <c r="J325" s="63">
        <f>SUM(J318:J324)</f>
        <v>69834505</v>
      </c>
      <c r="K325" s="28">
        <f t="shared" si="74"/>
        <v>0.7535907908793663</v>
      </c>
    </row>
    <row r="326" spans="1:11" ht="12.75">
      <c r="A326" s="38" t="s">
        <v>29</v>
      </c>
      <c r="B326" s="39" t="s">
        <v>531</v>
      </c>
      <c r="C326" s="18" t="s">
        <v>532</v>
      </c>
      <c r="D326" s="47">
        <f>'[8]NC091'!$B$50</f>
        <v>68339000</v>
      </c>
      <c r="E326" s="47">
        <f>'[8]NC091'!$E$50</f>
        <v>64576000</v>
      </c>
      <c r="F326" s="47">
        <f>'[8]NC091'!$Q$50</f>
        <v>41570613</v>
      </c>
      <c r="G326" s="23">
        <f t="shared" si="71"/>
        <v>0.608299989756947</v>
      </c>
      <c r="H326" s="19">
        <f t="shared" si="72"/>
        <v>0.6437471041873142</v>
      </c>
      <c r="I326" s="57">
        <f>IF($F326&gt;$E326,$E326-$F326,0)</f>
        <v>0</v>
      </c>
      <c r="J326" s="58">
        <f>IF($F326&lt;=$E326,$E326-$F326,0)</f>
        <v>23005387</v>
      </c>
      <c r="K326" s="27">
        <f t="shared" si="74"/>
        <v>0.3562528958126858</v>
      </c>
    </row>
    <row r="327" spans="1:11" ht="12.75">
      <c r="A327" s="38" t="s">
        <v>29</v>
      </c>
      <c r="B327" s="39" t="s">
        <v>533</v>
      </c>
      <c r="C327" s="18" t="s">
        <v>534</v>
      </c>
      <c r="D327" s="47">
        <f>'[8]NC092'!$B$50</f>
        <v>16182000</v>
      </c>
      <c r="E327" s="47">
        <f>'[8]NC092'!$E$50</f>
        <v>16701000</v>
      </c>
      <c r="F327" s="47">
        <f>'[8]NC092'!$Q$50</f>
        <v>388335</v>
      </c>
      <c r="G327" s="23">
        <f t="shared" si="71"/>
        <v>0.02399796069707082</v>
      </c>
      <c r="H327" s="19">
        <f t="shared" si="72"/>
        <v>0.023252200467037902</v>
      </c>
      <c r="I327" s="57">
        <f>IF($F327&gt;$E327,$E327-$F327,0)</f>
        <v>0</v>
      </c>
      <c r="J327" s="58">
        <f>IF($F327&lt;=$E327,$E327-$F327,0)</f>
        <v>16312665</v>
      </c>
      <c r="K327" s="27">
        <f t="shared" si="74"/>
        <v>0.9767477995329621</v>
      </c>
    </row>
    <row r="328" spans="1:11" ht="12.75">
      <c r="A328" s="38" t="s">
        <v>29</v>
      </c>
      <c r="B328" s="39" t="s">
        <v>535</v>
      </c>
      <c r="C328" s="18" t="s">
        <v>536</v>
      </c>
      <c r="D328" s="47">
        <f>'[8]NC093'!$B$50</f>
        <v>9441000</v>
      </c>
      <c r="E328" s="47">
        <f>'[8]NC093'!$E$50</f>
        <v>10712000</v>
      </c>
      <c r="F328" s="47">
        <f>'[8]NC093'!$Q$50</f>
        <v>2301731</v>
      </c>
      <c r="G328" s="23">
        <f t="shared" si="71"/>
        <v>0.2438016099989408</v>
      </c>
      <c r="H328" s="19">
        <f t="shared" si="72"/>
        <v>0.21487406646751306</v>
      </c>
      <c r="I328" s="57">
        <f>IF($F328&gt;$E328,$E328-$F328,0)</f>
        <v>0</v>
      </c>
      <c r="J328" s="58">
        <f>IF($F328&lt;=$E328,$E328-$F328,0)</f>
        <v>8410269</v>
      </c>
      <c r="K328" s="27">
        <f t="shared" si="74"/>
        <v>0.7851259335324869</v>
      </c>
    </row>
    <row r="329" spans="1:11" ht="12.75">
      <c r="A329" s="38" t="s">
        <v>29</v>
      </c>
      <c r="B329" s="39" t="s">
        <v>537</v>
      </c>
      <c r="C329" s="18" t="s">
        <v>538</v>
      </c>
      <c r="D329" s="47">
        <f>'[8]NC094'!$B$50</f>
        <v>22416000</v>
      </c>
      <c r="E329" s="47">
        <f>'[8]NC094'!$E$50</f>
        <v>24704000</v>
      </c>
      <c r="F329" s="47">
        <f>'[8]NC094'!$Q$50</f>
        <v>305748</v>
      </c>
      <c r="G329" s="23">
        <f t="shared" si="71"/>
        <v>0.013639721627408993</v>
      </c>
      <c r="H329" s="19">
        <f t="shared" si="72"/>
        <v>0.01237645725388601</v>
      </c>
      <c r="I329" s="57">
        <f>IF($F329&gt;$E329,$E329-$F329,0)</f>
        <v>0</v>
      </c>
      <c r="J329" s="58">
        <f>IF($F329&lt;=$E329,$E329-$F329,0)</f>
        <v>24398252</v>
      </c>
      <c r="K329" s="27">
        <f t="shared" si="74"/>
        <v>0.987623542746114</v>
      </c>
    </row>
    <row r="330" spans="1:11" ht="12.75">
      <c r="A330" s="38" t="s">
        <v>48</v>
      </c>
      <c r="B330" s="39" t="s">
        <v>539</v>
      </c>
      <c r="C330" s="18" t="s">
        <v>540</v>
      </c>
      <c r="D330" s="47">
        <f>'[8]DC9'!$B$50</f>
        <v>10801000</v>
      </c>
      <c r="E330" s="47">
        <f>'[8]DC9'!$E$50</f>
        <v>11458000</v>
      </c>
      <c r="F330" s="47">
        <f>'[8]DC9'!$Q$50</f>
        <v>9838165</v>
      </c>
      <c r="G330" s="23">
        <f t="shared" si="71"/>
        <v>0.9108568651050829</v>
      </c>
      <c r="H330" s="19">
        <f t="shared" si="72"/>
        <v>0.858628469191831</v>
      </c>
      <c r="I330" s="57">
        <f>IF($F330&gt;$E330,$E330-$F330,0)</f>
        <v>0</v>
      </c>
      <c r="J330" s="58">
        <f>IF($F330&lt;=$E330,$E330-$F330,0)</f>
        <v>1619835</v>
      </c>
      <c r="K330" s="27">
        <f t="shared" si="74"/>
        <v>0.14137153080816897</v>
      </c>
    </row>
    <row r="331" spans="1:11" ht="16.5">
      <c r="A331" s="40"/>
      <c r="B331" s="41" t="s">
        <v>652</v>
      </c>
      <c r="C331" s="42"/>
      <c r="D331" s="51">
        <f>SUM(D326:D330)</f>
        <v>127179000</v>
      </c>
      <c r="E331" s="51">
        <f>SUM(E326:E330)</f>
        <v>128151000</v>
      </c>
      <c r="F331" s="51">
        <f>SUM(F326:F330)</f>
        <v>54404592</v>
      </c>
      <c r="G331" s="24">
        <f t="shared" si="71"/>
        <v>0.4277796806076475</v>
      </c>
      <c r="H331" s="22">
        <f t="shared" si="72"/>
        <v>0.4245350563007702</v>
      </c>
      <c r="I331" s="62">
        <f>SUM(I326:I330)</f>
        <v>0</v>
      </c>
      <c r="J331" s="63">
        <f>SUM(J326:J330)</f>
        <v>73746408</v>
      </c>
      <c r="K331" s="28">
        <f t="shared" si="74"/>
        <v>0.5754649436992298</v>
      </c>
    </row>
    <row r="332" spans="1:11" ht="16.5">
      <c r="A332" s="44"/>
      <c r="B332" s="45" t="s">
        <v>653</v>
      </c>
      <c r="C332" s="46"/>
      <c r="D332" s="53">
        <f>SUM(D295:D298,D300:D306,D308:D316,D318:D324,D326:D330)</f>
        <v>556576000</v>
      </c>
      <c r="E332" s="53">
        <f>SUM(E295:E298,E300:E306,E308:E316,E318:E324,E326:E330)</f>
        <v>601083000</v>
      </c>
      <c r="F332" s="53">
        <f>SUM(F295:F298,F300:F306,F308:F316,F318:F324,F326:F330)</f>
        <v>190921272</v>
      </c>
      <c r="G332" s="29">
        <f t="shared" si="71"/>
        <v>0.343028215374001</v>
      </c>
      <c r="H332" s="30">
        <f t="shared" si="72"/>
        <v>0.31762880001597116</v>
      </c>
      <c r="I332" s="62">
        <f>I331+I325+I317+I307+I299</f>
        <v>0</v>
      </c>
      <c r="J332" s="63">
        <f>J331+J325+J317+J307+J299</f>
        <v>410161728</v>
      </c>
      <c r="K332" s="31">
        <f t="shared" si="74"/>
        <v>0.6823711999840288</v>
      </c>
    </row>
    <row r="333" spans="1:11" ht="16.5">
      <c r="A333" s="92"/>
      <c r="B333" s="93"/>
      <c r="C333" s="94"/>
      <c r="D333" s="95"/>
      <c r="E333" s="95"/>
      <c r="F333" s="95"/>
      <c r="G333" s="96"/>
      <c r="H333" s="97" t="s">
        <v>603</v>
      </c>
      <c r="I333" s="136">
        <f>I332+J332</f>
        <v>410161728</v>
      </c>
      <c r="J333" s="137"/>
      <c r="K333" s="98"/>
    </row>
    <row r="334" spans="1:11" ht="16.5">
      <c r="A334" s="33"/>
      <c r="B334" s="26"/>
      <c r="C334" s="12"/>
      <c r="D334" s="52"/>
      <c r="E334" s="52"/>
      <c r="F334" s="52"/>
      <c r="G334" s="23"/>
      <c r="H334" s="64"/>
      <c r="I334" s="90"/>
      <c r="J334" s="91"/>
      <c r="K334" s="27"/>
    </row>
    <row r="335" spans="1:11" ht="16.5">
      <c r="A335" s="33"/>
      <c r="B335" s="35" t="s">
        <v>541</v>
      </c>
      <c r="C335" s="36"/>
      <c r="D335" s="52"/>
      <c r="E335" s="52"/>
      <c r="F335" s="52"/>
      <c r="G335" s="23"/>
      <c r="H335" s="19"/>
      <c r="I335" s="59"/>
      <c r="J335" s="60"/>
      <c r="K335" s="27"/>
    </row>
    <row r="336" spans="1:11" ht="12.75">
      <c r="A336" s="38" t="s">
        <v>26</v>
      </c>
      <c r="B336" s="39" t="s">
        <v>542</v>
      </c>
      <c r="C336" s="18" t="s">
        <v>543</v>
      </c>
      <c r="D336" s="47">
        <f>'[9]CPT'!$B$50</f>
        <v>1742040000</v>
      </c>
      <c r="E336" s="47">
        <f>'[9]CPT'!$E$50</f>
        <v>1751285000</v>
      </c>
      <c r="F336" s="47">
        <f>'[9]CPT'!$Q$50</f>
        <v>2020793870</v>
      </c>
      <c r="G336" s="23">
        <f aca="true" t="shared" si="78" ref="G336:G374">IF($D336=0,0,$F336/$D336)</f>
        <v>1.1600157688686827</v>
      </c>
      <c r="H336" s="19">
        <f aca="true" t="shared" si="79" ref="H336:H374">IF($E336=0,0,$F336/$E336)</f>
        <v>1.153892067824483</v>
      </c>
      <c r="I336" s="57">
        <f>IF($F336&gt;$E336,$E336-$F336,0)</f>
        <v>-269508870</v>
      </c>
      <c r="J336" s="58">
        <f>IF($F336&lt;=$E336,$E336-$F336,0)</f>
        <v>0</v>
      </c>
      <c r="K336" s="27">
        <f aca="true" t="shared" si="80" ref="K336:K374">IF($E336=0,0,($E336-$F336)/$E336)</f>
        <v>-0.15389206782448317</v>
      </c>
    </row>
    <row r="337" spans="1:11" ht="16.5">
      <c r="A337" s="40"/>
      <c r="B337" s="41" t="s">
        <v>602</v>
      </c>
      <c r="C337" s="42"/>
      <c r="D337" s="51">
        <f>D336</f>
        <v>1742040000</v>
      </c>
      <c r="E337" s="51">
        <f>E336</f>
        <v>1751285000</v>
      </c>
      <c r="F337" s="51">
        <f>F336</f>
        <v>2020793870</v>
      </c>
      <c r="G337" s="24">
        <f t="shared" si="78"/>
        <v>1.1600157688686827</v>
      </c>
      <c r="H337" s="22">
        <f t="shared" si="79"/>
        <v>1.153892067824483</v>
      </c>
      <c r="I337" s="62">
        <f>SUM(I336)</f>
        <v>-269508870</v>
      </c>
      <c r="J337" s="63">
        <f>SUM(J336)</f>
        <v>0</v>
      </c>
      <c r="K337" s="28">
        <f t="shared" si="80"/>
        <v>-0.15389206782448317</v>
      </c>
    </row>
    <row r="338" spans="1:11" ht="12.75">
      <c r="A338" s="38" t="s">
        <v>29</v>
      </c>
      <c r="B338" s="39" t="s">
        <v>544</v>
      </c>
      <c r="C338" s="18" t="s">
        <v>545</v>
      </c>
      <c r="D338" s="47">
        <f>'[9]WC011'!$B$50</f>
        <v>15421000</v>
      </c>
      <c r="E338" s="47">
        <f>'[9]WC011'!$E$50</f>
        <v>15178000</v>
      </c>
      <c r="F338" s="47">
        <f>'[9]WC011'!$Q$50</f>
        <v>16645467</v>
      </c>
      <c r="G338" s="23">
        <f t="shared" si="78"/>
        <v>1.079402567926853</v>
      </c>
      <c r="H338" s="19">
        <f t="shared" si="79"/>
        <v>1.0966838186849388</v>
      </c>
      <c r="I338" s="57">
        <f aca="true" t="shared" si="81" ref="I338:I343">IF($F338&gt;$E338,$E338-$F338,0)</f>
        <v>-1467467</v>
      </c>
      <c r="J338" s="58">
        <f aca="true" t="shared" si="82" ref="J338:J343">IF($F338&lt;=$E338,$E338-$F338,0)</f>
        <v>0</v>
      </c>
      <c r="K338" s="27">
        <f t="shared" si="80"/>
        <v>-0.09668381868493872</v>
      </c>
    </row>
    <row r="339" spans="1:11" ht="12.75">
      <c r="A339" s="38" t="s">
        <v>29</v>
      </c>
      <c r="B339" s="39" t="s">
        <v>546</v>
      </c>
      <c r="C339" s="18" t="s">
        <v>547</v>
      </c>
      <c r="D339" s="47">
        <f>'[9]WC012'!$B$50</f>
        <v>9754000</v>
      </c>
      <c r="E339" s="47">
        <f>'[9]WC012'!$E$50</f>
        <v>12911000</v>
      </c>
      <c r="F339" s="47">
        <f>'[9]WC012'!$Q$50</f>
        <v>10424198</v>
      </c>
      <c r="G339" s="23">
        <f t="shared" si="78"/>
        <v>1.0687100676645478</v>
      </c>
      <c r="H339" s="19">
        <f t="shared" si="79"/>
        <v>0.8073888931918519</v>
      </c>
      <c r="I339" s="57">
        <f t="shared" si="81"/>
        <v>0</v>
      </c>
      <c r="J339" s="58">
        <f t="shared" si="82"/>
        <v>2486802</v>
      </c>
      <c r="K339" s="27">
        <f t="shared" si="80"/>
        <v>0.19261110680814808</v>
      </c>
    </row>
    <row r="340" spans="1:11" ht="12.75">
      <c r="A340" s="38" t="s">
        <v>29</v>
      </c>
      <c r="B340" s="39" t="s">
        <v>548</v>
      </c>
      <c r="C340" s="18" t="s">
        <v>549</v>
      </c>
      <c r="D340" s="47">
        <f>'[9]WC013'!$B$50</f>
        <v>8565000</v>
      </c>
      <c r="E340" s="47">
        <f>'[9]WC013'!$E$50</f>
        <v>8622000</v>
      </c>
      <c r="F340" s="47">
        <f>'[9]WC013'!$Q$50</f>
        <v>8818050</v>
      </c>
      <c r="G340" s="23">
        <f t="shared" si="78"/>
        <v>1.0295446584938703</v>
      </c>
      <c r="H340" s="19">
        <f t="shared" si="79"/>
        <v>1.0227383437717468</v>
      </c>
      <c r="I340" s="57">
        <f t="shared" si="81"/>
        <v>-196050</v>
      </c>
      <c r="J340" s="58">
        <f t="shared" si="82"/>
        <v>0</v>
      </c>
      <c r="K340" s="27">
        <f t="shared" si="80"/>
        <v>-0.022738343771746695</v>
      </c>
    </row>
    <row r="341" spans="1:11" ht="12.75">
      <c r="A341" s="38" t="s">
        <v>29</v>
      </c>
      <c r="B341" s="39" t="s">
        <v>550</v>
      </c>
      <c r="C341" s="18" t="s">
        <v>551</v>
      </c>
      <c r="D341" s="47">
        <f>'[9]WC014'!$B$50</f>
        <v>12442000</v>
      </c>
      <c r="E341" s="47">
        <f>'[9]WC014'!$E$50</f>
        <v>12442000</v>
      </c>
      <c r="F341" s="47">
        <f>'[9]WC014'!$Q$50</f>
        <v>5283602</v>
      </c>
      <c r="G341" s="23">
        <f t="shared" si="78"/>
        <v>0.4246585757916734</v>
      </c>
      <c r="H341" s="19">
        <f t="shared" si="79"/>
        <v>0.4246585757916734</v>
      </c>
      <c r="I341" s="57">
        <f t="shared" si="81"/>
        <v>0</v>
      </c>
      <c r="J341" s="58">
        <f t="shared" si="82"/>
        <v>7158398</v>
      </c>
      <c r="K341" s="27">
        <f t="shared" si="80"/>
        <v>0.5753414242083267</v>
      </c>
    </row>
    <row r="342" spans="1:11" ht="12.75">
      <c r="A342" s="38" t="s">
        <v>29</v>
      </c>
      <c r="B342" s="39" t="s">
        <v>552</v>
      </c>
      <c r="C342" s="18" t="s">
        <v>553</v>
      </c>
      <c r="D342" s="47">
        <f>'[9]WC015'!$B$50</f>
        <v>10188000</v>
      </c>
      <c r="E342" s="47">
        <f>'[9]WC015'!$E$50</f>
        <v>10343000</v>
      </c>
      <c r="F342" s="47">
        <f>'[9]WC015'!$Q$50</f>
        <v>2888286</v>
      </c>
      <c r="G342" s="23">
        <f t="shared" si="78"/>
        <v>0.2834988221436985</v>
      </c>
      <c r="H342" s="19">
        <f t="shared" si="79"/>
        <v>0.2792503142221793</v>
      </c>
      <c r="I342" s="57">
        <f t="shared" si="81"/>
        <v>0</v>
      </c>
      <c r="J342" s="58">
        <f t="shared" si="82"/>
        <v>7454714</v>
      </c>
      <c r="K342" s="27">
        <f t="shared" si="80"/>
        <v>0.7207496857778207</v>
      </c>
    </row>
    <row r="343" spans="1:11" ht="12.75">
      <c r="A343" s="38" t="s">
        <v>48</v>
      </c>
      <c r="B343" s="39" t="s">
        <v>554</v>
      </c>
      <c r="C343" s="18" t="s">
        <v>555</v>
      </c>
      <c r="D343" s="47">
        <f>'[9]DC1'!$B$50</f>
        <v>12220000</v>
      </c>
      <c r="E343" s="47">
        <f>'[9]DC1'!$E$50</f>
        <v>7220000</v>
      </c>
      <c r="F343" s="47">
        <f>'[9]DC1'!$Q$50</f>
        <v>13309896</v>
      </c>
      <c r="G343" s="23">
        <f t="shared" si="78"/>
        <v>1.0891895253682489</v>
      </c>
      <c r="H343" s="19">
        <f t="shared" si="79"/>
        <v>1.8434759002770083</v>
      </c>
      <c r="I343" s="57">
        <f t="shared" si="81"/>
        <v>-6089896</v>
      </c>
      <c r="J343" s="58">
        <f t="shared" si="82"/>
        <v>0</v>
      </c>
      <c r="K343" s="27">
        <f t="shared" si="80"/>
        <v>-0.8434759002770084</v>
      </c>
    </row>
    <row r="344" spans="1:11" ht="16.5">
      <c r="A344" s="40"/>
      <c r="B344" s="41" t="s">
        <v>654</v>
      </c>
      <c r="C344" s="42"/>
      <c r="D344" s="51">
        <f>SUM(D338:D343)</f>
        <v>68590000</v>
      </c>
      <c r="E344" s="51">
        <f>SUM(E338:E343)</f>
        <v>66716000</v>
      </c>
      <c r="F344" s="51">
        <f>SUM(F338:F343)</f>
        <v>57369499</v>
      </c>
      <c r="G344" s="24">
        <f t="shared" si="78"/>
        <v>0.8364119988336493</v>
      </c>
      <c r="H344" s="22">
        <f t="shared" si="79"/>
        <v>0.8599061544457102</v>
      </c>
      <c r="I344" s="62">
        <f>SUM(I338:I343)</f>
        <v>-7753413</v>
      </c>
      <c r="J344" s="63">
        <f>SUM(J338:J343)</f>
        <v>17099914</v>
      </c>
      <c r="K344" s="28">
        <f t="shared" si="80"/>
        <v>0.14009384555428983</v>
      </c>
    </row>
    <row r="345" spans="1:11" ht="12.75">
      <c r="A345" s="38" t="s">
        <v>29</v>
      </c>
      <c r="B345" s="39" t="s">
        <v>556</v>
      </c>
      <c r="C345" s="18" t="s">
        <v>557</v>
      </c>
      <c r="D345" s="47">
        <f>'[9]WC022'!$B$50</f>
        <v>22018000</v>
      </c>
      <c r="E345" s="47">
        <f>'[9]WC022'!$E$50</f>
        <v>22053000</v>
      </c>
      <c r="F345" s="47">
        <f>'[9]WC022'!$Q$50</f>
        <v>15487074</v>
      </c>
      <c r="G345" s="23">
        <f t="shared" si="78"/>
        <v>0.7033824143882278</v>
      </c>
      <c r="H345" s="19">
        <f t="shared" si="79"/>
        <v>0.7022660862467691</v>
      </c>
      <c r="I345" s="57">
        <f aca="true" t="shared" si="83" ref="I345:I350">IF($F345&gt;$E345,$E345-$F345,0)</f>
        <v>0</v>
      </c>
      <c r="J345" s="58">
        <f aca="true" t="shared" si="84" ref="J345:J350">IF($F345&lt;=$E345,$E345-$F345,0)</f>
        <v>6565926</v>
      </c>
      <c r="K345" s="27">
        <f t="shared" si="80"/>
        <v>0.2977339137532308</v>
      </c>
    </row>
    <row r="346" spans="1:11" ht="12.75">
      <c r="A346" s="38" t="s">
        <v>29</v>
      </c>
      <c r="B346" s="39" t="s">
        <v>558</v>
      </c>
      <c r="C346" s="18" t="s">
        <v>559</v>
      </c>
      <c r="D346" s="47">
        <f>'[9]WC023'!$B$50</f>
        <v>26739000</v>
      </c>
      <c r="E346" s="47">
        <f>'[9]WC023'!$E$50</f>
        <v>26796000</v>
      </c>
      <c r="F346" s="47">
        <f>'[9]WC023'!$Q$50</f>
        <v>6234042</v>
      </c>
      <c r="G346" s="23">
        <f t="shared" si="78"/>
        <v>0.23314417143498262</v>
      </c>
      <c r="H346" s="19">
        <f t="shared" si="79"/>
        <v>0.23264823107926555</v>
      </c>
      <c r="I346" s="57">
        <f t="shared" si="83"/>
        <v>0</v>
      </c>
      <c r="J346" s="58">
        <f t="shared" si="84"/>
        <v>20561958</v>
      </c>
      <c r="K346" s="27">
        <f t="shared" si="80"/>
        <v>0.7673517689207344</v>
      </c>
    </row>
    <row r="347" spans="1:11" ht="12.75">
      <c r="A347" s="38" t="s">
        <v>29</v>
      </c>
      <c r="B347" s="39" t="s">
        <v>560</v>
      </c>
      <c r="C347" s="18" t="s">
        <v>561</v>
      </c>
      <c r="D347" s="47">
        <f>'[9]WC024'!$B$50</f>
        <v>18201000</v>
      </c>
      <c r="E347" s="47">
        <f>'[9]WC024'!$E$50</f>
        <v>18201000</v>
      </c>
      <c r="F347" s="47">
        <f>'[9]WC024'!$Q$50</f>
        <v>23023303</v>
      </c>
      <c r="G347" s="23">
        <f t="shared" si="78"/>
        <v>1.2649471457612218</v>
      </c>
      <c r="H347" s="19">
        <f t="shared" si="79"/>
        <v>1.2649471457612218</v>
      </c>
      <c r="I347" s="57">
        <f t="shared" si="83"/>
        <v>-4822303</v>
      </c>
      <c r="J347" s="58">
        <f t="shared" si="84"/>
        <v>0</v>
      </c>
      <c r="K347" s="27">
        <f t="shared" si="80"/>
        <v>-0.2649471457612219</v>
      </c>
    </row>
    <row r="348" spans="1:11" ht="12.75">
      <c r="A348" s="38" t="s">
        <v>29</v>
      </c>
      <c r="B348" s="39" t="s">
        <v>562</v>
      </c>
      <c r="C348" s="18" t="s">
        <v>563</v>
      </c>
      <c r="D348" s="47">
        <f>'[9]WC025'!$B$50</f>
        <v>28332000</v>
      </c>
      <c r="E348" s="47">
        <f>'[9]WC025'!$E$50</f>
        <v>31906000</v>
      </c>
      <c r="F348" s="47">
        <f>'[9]WC025'!$Q$50</f>
        <v>30571340</v>
      </c>
      <c r="G348" s="23">
        <f t="shared" si="78"/>
        <v>1.079039248905831</v>
      </c>
      <c r="H348" s="19">
        <f t="shared" si="79"/>
        <v>0.9581689964270044</v>
      </c>
      <c r="I348" s="57">
        <f t="shared" si="83"/>
        <v>0</v>
      </c>
      <c r="J348" s="58">
        <f t="shared" si="84"/>
        <v>1334660</v>
      </c>
      <c r="K348" s="27">
        <f t="shared" si="80"/>
        <v>0.04183100357299568</v>
      </c>
    </row>
    <row r="349" spans="1:11" ht="12.75">
      <c r="A349" s="38" t="s">
        <v>29</v>
      </c>
      <c r="B349" s="39" t="s">
        <v>564</v>
      </c>
      <c r="C349" s="18" t="s">
        <v>565</v>
      </c>
      <c r="D349" s="47">
        <f>'[9]WC026'!$B$50</f>
        <v>13114000</v>
      </c>
      <c r="E349" s="47">
        <f>'[9]WC026'!$E$50</f>
        <v>20252000</v>
      </c>
      <c r="F349" s="47">
        <f>'[9]WC026'!$Q$50</f>
        <v>16760161</v>
      </c>
      <c r="G349" s="23">
        <f t="shared" si="78"/>
        <v>1.2780357633063901</v>
      </c>
      <c r="H349" s="19">
        <f t="shared" si="79"/>
        <v>0.8275805352557772</v>
      </c>
      <c r="I349" s="57">
        <f t="shared" si="83"/>
        <v>0</v>
      </c>
      <c r="J349" s="58">
        <f t="shared" si="84"/>
        <v>3491839</v>
      </c>
      <c r="K349" s="27">
        <f t="shared" si="80"/>
        <v>0.1724194647442228</v>
      </c>
    </row>
    <row r="350" spans="1:11" ht="12.75">
      <c r="A350" s="38" t="s">
        <v>48</v>
      </c>
      <c r="B350" s="39" t="s">
        <v>566</v>
      </c>
      <c r="C350" s="18" t="s">
        <v>567</v>
      </c>
      <c r="D350" s="47">
        <f>'[9]DC2'!$B$50</f>
        <v>6436000</v>
      </c>
      <c r="E350" s="47">
        <f>'[9]DC2'!$E$50</f>
        <v>6436000</v>
      </c>
      <c r="F350" s="47">
        <f>'[9]DC2'!$Q$50</f>
        <v>7752969</v>
      </c>
      <c r="G350" s="23">
        <f t="shared" si="78"/>
        <v>1.2046253884400249</v>
      </c>
      <c r="H350" s="19">
        <f t="shared" si="79"/>
        <v>1.2046253884400249</v>
      </c>
      <c r="I350" s="57">
        <f t="shared" si="83"/>
        <v>-1316969</v>
      </c>
      <c r="J350" s="58">
        <f t="shared" si="84"/>
        <v>0</v>
      </c>
      <c r="K350" s="27">
        <f t="shared" si="80"/>
        <v>-0.20462538844002487</v>
      </c>
    </row>
    <row r="351" spans="1:11" ht="16.5">
      <c r="A351" s="40"/>
      <c r="B351" s="41" t="s">
        <v>655</v>
      </c>
      <c r="C351" s="42"/>
      <c r="D351" s="51">
        <f>SUM(D345:D350)</f>
        <v>114840000</v>
      </c>
      <c r="E351" s="51">
        <f>SUM(E345:E350)</f>
        <v>125644000</v>
      </c>
      <c r="F351" s="51">
        <f>SUM(F345:F350)</f>
        <v>99828889</v>
      </c>
      <c r="G351" s="24">
        <f t="shared" si="78"/>
        <v>0.8692867380703587</v>
      </c>
      <c r="H351" s="22">
        <f t="shared" si="79"/>
        <v>0.7945376540065582</v>
      </c>
      <c r="I351" s="62">
        <f>SUM(I345:I350)</f>
        <v>-6139272</v>
      </c>
      <c r="J351" s="63">
        <f>SUM(J345:J350)</f>
        <v>31954383</v>
      </c>
      <c r="K351" s="28">
        <f t="shared" si="80"/>
        <v>0.2054623459934418</v>
      </c>
    </row>
    <row r="352" spans="1:11" ht="12.75">
      <c r="A352" s="38" t="s">
        <v>29</v>
      </c>
      <c r="B352" s="39" t="s">
        <v>568</v>
      </c>
      <c r="C352" s="18" t="s">
        <v>569</v>
      </c>
      <c r="D352" s="47">
        <f>'[9]WC031'!$B$50</f>
        <v>22422000</v>
      </c>
      <c r="E352" s="47">
        <f>'[9]WC031'!$E$50</f>
        <v>25558000</v>
      </c>
      <c r="F352" s="47">
        <f>'[9]WC031'!$Q$50</f>
        <v>24235443</v>
      </c>
      <c r="G352" s="23">
        <f t="shared" si="78"/>
        <v>1.0808778431897244</v>
      </c>
      <c r="H352" s="19">
        <f t="shared" si="79"/>
        <v>0.9482527193051099</v>
      </c>
      <c r="I352" s="57">
        <f aca="true" t="shared" si="85" ref="I352:I365">IF($F352&gt;$E352,$E352-$F352,0)</f>
        <v>0</v>
      </c>
      <c r="J352" s="58">
        <f>IF($F352&lt;=$E352,$E352-$F352,0)</f>
        <v>1322557</v>
      </c>
      <c r="K352" s="27">
        <f t="shared" si="80"/>
        <v>0.051747280694890055</v>
      </c>
    </row>
    <row r="353" spans="1:11" ht="12.75">
      <c r="A353" s="38" t="s">
        <v>29</v>
      </c>
      <c r="B353" s="39" t="s">
        <v>570</v>
      </c>
      <c r="C353" s="18" t="s">
        <v>571</v>
      </c>
      <c r="D353" s="47">
        <f>'[9]WC032'!$B$50</f>
        <v>15165000</v>
      </c>
      <c r="E353" s="47">
        <f>'[9]WC032'!$E$50</f>
        <v>23134000</v>
      </c>
      <c r="F353" s="47">
        <f>'[9]WC032'!$Q$50</f>
        <v>10448626</v>
      </c>
      <c r="G353" s="23">
        <f t="shared" si="78"/>
        <v>0.6889961094625783</v>
      </c>
      <c r="H353" s="19">
        <f t="shared" si="79"/>
        <v>0.45165669577245615</v>
      </c>
      <c r="I353" s="57">
        <f t="shared" si="85"/>
        <v>0</v>
      </c>
      <c r="J353" s="58">
        <f>IF($F353&lt;=$E353,$E353-$F353,0)</f>
        <v>12685374</v>
      </c>
      <c r="K353" s="27">
        <f t="shared" si="80"/>
        <v>0.5483433042275438</v>
      </c>
    </row>
    <row r="354" spans="1:11" ht="12.75">
      <c r="A354" s="38" t="s">
        <v>29</v>
      </c>
      <c r="B354" s="39" t="s">
        <v>572</v>
      </c>
      <c r="C354" s="18" t="s">
        <v>573</v>
      </c>
      <c r="D354" s="47">
        <f>'[9]WC033'!$B$50</f>
        <v>7196000</v>
      </c>
      <c r="E354" s="47">
        <f>'[9]WC033'!$E$50</f>
        <v>7196000</v>
      </c>
      <c r="F354" s="47">
        <f>'[9]WC033'!$Q$50</f>
        <v>11202894</v>
      </c>
      <c r="G354" s="23">
        <f t="shared" si="78"/>
        <v>1.5568224013340746</v>
      </c>
      <c r="H354" s="19">
        <f t="shared" si="79"/>
        <v>1.5568224013340746</v>
      </c>
      <c r="I354" s="57">
        <f t="shared" si="85"/>
        <v>-4006894</v>
      </c>
      <c r="J354" s="58">
        <f>IF($F354&lt;=$E354,$E354-$F354,0)</f>
        <v>0</v>
      </c>
      <c r="K354" s="27">
        <f t="shared" si="80"/>
        <v>-0.5568224013340745</v>
      </c>
    </row>
    <row r="355" spans="1:11" ht="12.75">
      <c r="A355" s="38" t="s">
        <v>29</v>
      </c>
      <c r="B355" s="39" t="s">
        <v>574</v>
      </c>
      <c r="C355" s="18" t="s">
        <v>575</v>
      </c>
      <c r="D355" s="47">
        <f>'[9]WC034'!$B$50</f>
        <v>10768000</v>
      </c>
      <c r="E355" s="47">
        <f>'[9]WC034'!$E$50</f>
        <v>47833000</v>
      </c>
      <c r="F355" s="47">
        <f>'[9]WC034'!$Q$50</f>
        <v>11744033</v>
      </c>
      <c r="G355" s="23">
        <f t="shared" si="78"/>
        <v>1.0906419947994057</v>
      </c>
      <c r="H355" s="19">
        <f t="shared" si="79"/>
        <v>0.24552156461020636</v>
      </c>
      <c r="I355" s="57">
        <f t="shared" si="85"/>
        <v>0</v>
      </c>
      <c r="J355" s="58">
        <f>IF($F355&lt;=$E355,$E355-$F355,0)</f>
        <v>36088967</v>
      </c>
      <c r="K355" s="27">
        <f t="shared" si="80"/>
        <v>0.7544784353897936</v>
      </c>
    </row>
    <row r="356" spans="1:11" ht="12.75">
      <c r="A356" s="38" t="s">
        <v>48</v>
      </c>
      <c r="B356" s="39" t="s">
        <v>576</v>
      </c>
      <c r="C356" s="18" t="s">
        <v>577</v>
      </c>
      <c r="D356" s="47">
        <f>'[9]DC3'!$B$50</f>
        <v>1485000</v>
      </c>
      <c r="E356" s="47">
        <f>'[9]DC3'!$E$50</f>
        <v>1485000</v>
      </c>
      <c r="F356" s="47">
        <f>'[9]DC3'!$Q$50</f>
        <v>1480034</v>
      </c>
      <c r="G356" s="23">
        <f t="shared" si="78"/>
        <v>0.9966558922558922</v>
      </c>
      <c r="H356" s="19">
        <f t="shared" si="79"/>
        <v>0.9966558922558922</v>
      </c>
      <c r="I356" s="57">
        <f t="shared" si="85"/>
        <v>0</v>
      </c>
      <c r="J356" s="58">
        <f>IF($F356&lt;=$E356,$E356-$F356,0)</f>
        <v>4966</v>
      </c>
      <c r="K356" s="27">
        <f t="shared" si="80"/>
        <v>0.003344107744107744</v>
      </c>
    </row>
    <row r="357" spans="1:11" ht="16.5">
      <c r="A357" s="40"/>
      <c r="B357" s="41" t="s">
        <v>656</v>
      </c>
      <c r="C357" s="42"/>
      <c r="D357" s="51">
        <f>SUM(D352:D356)</f>
        <v>57036000</v>
      </c>
      <c r="E357" s="51">
        <f>SUM(E352:E356)</f>
        <v>105206000</v>
      </c>
      <c r="F357" s="51">
        <f>SUM(F352:F356)</f>
        <v>59111030</v>
      </c>
      <c r="G357" s="24">
        <f t="shared" si="78"/>
        <v>1.0363810575776702</v>
      </c>
      <c r="H357" s="22">
        <f t="shared" si="79"/>
        <v>0.5618598749120772</v>
      </c>
      <c r="I357" s="62">
        <f>SUM(I352:I356)</f>
        <v>-4006894</v>
      </c>
      <c r="J357" s="63">
        <f>SUM(J352:J356)</f>
        <v>50101864</v>
      </c>
      <c r="K357" s="28">
        <f t="shared" si="80"/>
        <v>0.4381401250879227</v>
      </c>
    </row>
    <row r="358" spans="1:11" ht="12.75">
      <c r="A358" s="38" t="s">
        <v>29</v>
      </c>
      <c r="B358" s="39" t="s">
        <v>578</v>
      </c>
      <c r="C358" s="18" t="s">
        <v>579</v>
      </c>
      <c r="D358" s="47">
        <f>'[9]WC041'!$B$50</f>
        <v>13735000</v>
      </c>
      <c r="E358" s="47">
        <f>'[9]WC041'!$E$50</f>
        <v>13735000</v>
      </c>
      <c r="F358" s="47">
        <f>'[9]WC041'!$Q$50</f>
        <v>11105571</v>
      </c>
      <c r="G358" s="23">
        <f t="shared" si="78"/>
        <v>0.8085599563159811</v>
      </c>
      <c r="H358" s="19">
        <f t="shared" si="79"/>
        <v>0.8085599563159811</v>
      </c>
      <c r="I358" s="57">
        <f t="shared" si="85"/>
        <v>0</v>
      </c>
      <c r="J358" s="58">
        <f aca="true" t="shared" si="86" ref="J358:J365">IF($F358&lt;=$E358,$E358-$F358,0)</f>
        <v>2629429</v>
      </c>
      <c r="K358" s="27">
        <f t="shared" si="80"/>
        <v>0.19144004368401893</v>
      </c>
    </row>
    <row r="359" spans="1:11" ht="12.75">
      <c r="A359" s="38" t="s">
        <v>29</v>
      </c>
      <c r="B359" s="39" t="s">
        <v>580</v>
      </c>
      <c r="C359" s="18" t="s">
        <v>581</v>
      </c>
      <c r="D359" s="47">
        <f>'[9]WC042'!$B$50</f>
        <v>12815000</v>
      </c>
      <c r="E359" s="47">
        <f>'[9]WC042'!$E$50</f>
        <v>15495000</v>
      </c>
      <c r="F359" s="47">
        <f>'[9]WC042'!$Q$50</f>
        <v>11592632</v>
      </c>
      <c r="G359" s="23">
        <f t="shared" si="78"/>
        <v>0.9046142801404604</v>
      </c>
      <c r="H359" s="19">
        <f t="shared" si="79"/>
        <v>0.7481530816392384</v>
      </c>
      <c r="I359" s="57">
        <f t="shared" si="85"/>
        <v>0</v>
      </c>
      <c r="J359" s="58">
        <f t="shared" si="86"/>
        <v>3902368</v>
      </c>
      <c r="K359" s="27">
        <f t="shared" si="80"/>
        <v>0.25184691836076156</v>
      </c>
    </row>
    <row r="360" spans="1:11" ht="12.75">
      <c r="A360" s="38" t="s">
        <v>29</v>
      </c>
      <c r="B360" s="39" t="s">
        <v>582</v>
      </c>
      <c r="C360" s="18" t="s">
        <v>583</v>
      </c>
      <c r="D360" s="47">
        <f>'[9]WC043'!$B$50</f>
        <v>46605000</v>
      </c>
      <c r="E360" s="47">
        <f>'[9]WC043'!$E$50</f>
        <v>46605000</v>
      </c>
      <c r="F360" s="47">
        <f>'[9]WC043'!$Q$50</f>
        <v>28118804</v>
      </c>
      <c r="G360" s="23">
        <f t="shared" si="78"/>
        <v>0.6033430747773844</v>
      </c>
      <c r="H360" s="19">
        <f t="shared" si="79"/>
        <v>0.6033430747773844</v>
      </c>
      <c r="I360" s="57">
        <f t="shared" si="85"/>
        <v>0</v>
      </c>
      <c r="J360" s="58">
        <f t="shared" si="86"/>
        <v>18486196</v>
      </c>
      <c r="K360" s="27">
        <f t="shared" si="80"/>
        <v>0.3966569252226156</v>
      </c>
    </row>
    <row r="361" spans="1:11" ht="12.75">
      <c r="A361" s="38" t="s">
        <v>29</v>
      </c>
      <c r="B361" s="39" t="s">
        <v>584</v>
      </c>
      <c r="C361" s="18" t="s">
        <v>585</v>
      </c>
      <c r="D361" s="47">
        <f>'[9]WC044'!$B$50</f>
        <v>50929000</v>
      </c>
      <c r="E361" s="47">
        <f>'[9]WC044'!$E$50</f>
        <v>50974000</v>
      </c>
      <c r="F361" s="47">
        <f>'[9]WC044'!$Q$50</f>
        <v>2291253</v>
      </c>
      <c r="G361" s="23">
        <f t="shared" si="78"/>
        <v>0.044989161381531154</v>
      </c>
      <c r="H361" s="19">
        <f t="shared" si="79"/>
        <v>0.04494944481500373</v>
      </c>
      <c r="I361" s="57">
        <f t="shared" si="85"/>
        <v>0</v>
      </c>
      <c r="J361" s="58">
        <f t="shared" si="86"/>
        <v>48682747</v>
      </c>
      <c r="K361" s="27">
        <f t="shared" si="80"/>
        <v>0.9550505551849963</v>
      </c>
    </row>
    <row r="362" spans="1:11" ht="12.75">
      <c r="A362" s="38" t="s">
        <v>29</v>
      </c>
      <c r="B362" s="39" t="s">
        <v>586</v>
      </c>
      <c r="C362" s="18" t="s">
        <v>587</v>
      </c>
      <c r="D362" s="47">
        <f>'[9]WC045'!$B$50</f>
        <v>21734000</v>
      </c>
      <c r="E362" s="47">
        <f>'[9]WC045'!$E$50</f>
        <v>24608000</v>
      </c>
      <c r="F362" s="47">
        <f>'[9]WC045'!$Q$50</f>
        <v>19110394</v>
      </c>
      <c r="G362" s="23">
        <f t="shared" si="78"/>
        <v>0.8792856354099567</v>
      </c>
      <c r="H362" s="19">
        <f t="shared" si="79"/>
        <v>0.7765927340702211</v>
      </c>
      <c r="I362" s="57">
        <f t="shared" si="85"/>
        <v>0</v>
      </c>
      <c r="J362" s="58">
        <f t="shared" si="86"/>
        <v>5497606</v>
      </c>
      <c r="K362" s="27">
        <f t="shared" si="80"/>
        <v>0.22340726592977894</v>
      </c>
    </row>
    <row r="363" spans="1:11" ht="12.75">
      <c r="A363" s="38" t="s">
        <v>29</v>
      </c>
      <c r="B363" s="39" t="s">
        <v>588</v>
      </c>
      <c r="C363" s="18" t="s">
        <v>589</v>
      </c>
      <c r="D363" s="47">
        <f>'[9]WC047'!$B$50</f>
        <v>23389000</v>
      </c>
      <c r="E363" s="47">
        <f>'[9]WC047'!$E$50</f>
        <v>23289000</v>
      </c>
      <c r="F363" s="47">
        <f>'[9]WC047'!$Q$50</f>
        <v>4784055</v>
      </c>
      <c r="G363" s="23">
        <f t="shared" si="78"/>
        <v>0.2045429475394416</v>
      </c>
      <c r="H363" s="19">
        <f t="shared" si="79"/>
        <v>0.20542122890635064</v>
      </c>
      <c r="I363" s="57">
        <f t="shared" si="85"/>
        <v>0</v>
      </c>
      <c r="J363" s="58">
        <f t="shared" si="86"/>
        <v>18504945</v>
      </c>
      <c r="K363" s="27">
        <f t="shared" si="80"/>
        <v>0.7945787710936494</v>
      </c>
    </row>
    <row r="364" spans="1:11" ht="12.75">
      <c r="A364" s="38" t="s">
        <v>29</v>
      </c>
      <c r="B364" s="39" t="s">
        <v>590</v>
      </c>
      <c r="C364" s="18" t="s">
        <v>591</v>
      </c>
      <c r="D364" s="47">
        <f>'[9]WC048'!$B$50</f>
        <v>45633000</v>
      </c>
      <c r="E364" s="47">
        <f>'[9]WC048'!$E$50</f>
        <v>43533000</v>
      </c>
      <c r="F364" s="47">
        <f>'[9]WC048'!$Q$50</f>
        <v>65429797</v>
      </c>
      <c r="G364" s="23">
        <f t="shared" si="78"/>
        <v>1.4338263318212696</v>
      </c>
      <c r="H364" s="19">
        <f t="shared" si="79"/>
        <v>1.5029930627340178</v>
      </c>
      <c r="I364" s="57">
        <f t="shared" si="85"/>
        <v>-21896797</v>
      </c>
      <c r="J364" s="58">
        <f t="shared" si="86"/>
        <v>0</v>
      </c>
      <c r="K364" s="27">
        <f t="shared" si="80"/>
        <v>-0.5029930627340179</v>
      </c>
    </row>
    <row r="365" spans="1:11" ht="12.75">
      <c r="A365" s="38" t="s">
        <v>48</v>
      </c>
      <c r="B365" s="39" t="s">
        <v>592</v>
      </c>
      <c r="C365" s="18" t="s">
        <v>593</v>
      </c>
      <c r="D365" s="47">
        <f>'[9]DC4'!$B$50</f>
        <v>15068000</v>
      </c>
      <c r="E365" s="47">
        <f>'[9]DC4'!$E$50</f>
        <v>15068000</v>
      </c>
      <c r="F365" s="47">
        <f>'[9]DC4'!$Q$50</f>
        <v>19975873</v>
      </c>
      <c r="G365" s="23">
        <f t="shared" si="78"/>
        <v>1.325714958853199</v>
      </c>
      <c r="H365" s="19">
        <f t="shared" si="79"/>
        <v>1.325714958853199</v>
      </c>
      <c r="I365" s="57">
        <f t="shared" si="85"/>
        <v>-4907873</v>
      </c>
      <c r="J365" s="58">
        <f t="shared" si="86"/>
        <v>0</v>
      </c>
      <c r="K365" s="27">
        <f t="shared" si="80"/>
        <v>-0.32571495885319884</v>
      </c>
    </row>
    <row r="366" spans="1:11" ht="16.5">
      <c r="A366" s="40"/>
      <c r="B366" s="41" t="s">
        <v>657</v>
      </c>
      <c r="C366" s="42"/>
      <c r="D366" s="51">
        <f>SUM(D358:D365)</f>
        <v>229908000</v>
      </c>
      <c r="E366" s="51">
        <f>SUM(E358:E365)</f>
        <v>233307000</v>
      </c>
      <c r="F366" s="51">
        <f>SUM(F358:F365)</f>
        <v>162408379</v>
      </c>
      <c r="G366" s="24">
        <f t="shared" si="78"/>
        <v>0.7064059493362562</v>
      </c>
      <c r="H366" s="22">
        <f t="shared" si="79"/>
        <v>0.6961144714903539</v>
      </c>
      <c r="I366" s="62">
        <f>SUM(I358:I365)</f>
        <v>-26804670</v>
      </c>
      <c r="J366" s="63">
        <f>SUM(J358:J365)</f>
        <v>97703291</v>
      </c>
      <c r="K366" s="28">
        <f t="shared" si="80"/>
        <v>0.30388552850964606</v>
      </c>
    </row>
    <row r="367" spans="1:11" ht="12.75">
      <c r="A367" s="38" t="s">
        <v>29</v>
      </c>
      <c r="B367" s="39" t="s">
        <v>594</v>
      </c>
      <c r="C367" s="18" t="s">
        <v>595</v>
      </c>
      <c r="D367" s="47">
        <f>'[9]WC051'!$B$50</f>
        <v>6456000</v>
      </c>
      <c r="E367" s="47">
        <f>'[9]WC051'!$E$50</f>
        <v>6513000</v>
      </c>
      <c r="F367" s="47">
        <f>'[9]WC051'!$Q$50</f>
        <v>799226</v>
      </c>
      <c r="G367" s="23">
        <f t="shared" si="78"/>
        <v>0.1237958488228005</v>
      </c>
      <c r="H367" s="19">
        <f t="shared" si="79"/>
        <v>0.1227124213112237</v>
      </c>
      <c r="I367" s="57">
        <f>IF($F367&gt;$E367,$E367-$F367,0)</f>
        <v>0</v>
      </c>
      <c r="J367" s="58">
        <f>IF($F367&lt;=$E367,$E367-$F367,0)</f>
        <v>5713774</v>
      </c>
      <c r="K367" s="27">
        <f t="shared" si="80"/>
        <v>0.8772875786887763</v>
      </c>
    </row>
    <row r="368" spans="1:11" ht="12.75">
      <c r="A368" s="38" t="s">
        <v>29</v>
      </c>
      <c r="B368" s="39" t="s">
        <v>596</v>
      </c>
      <c r="C368" s="18" t="s">
        <v>597</v>
      </c>
      <c r="D368" s="47">
        <f>'[9]WC052'!$B$50</f>
        <v>6669000</v>
      </c>
      <c r="E368" s="47">
        <f>'[9]WC052'!$E$50</f>
        <v>6669000</v>
      </c>
      <c r="F368" s="47">
        <f>'[9]WC052'!$Q$50</f>
        <v>1488433</v>
      </c>
      <c r="G368" s="23">
        <f t="shared" si="78"/>
        <v>0.22318683460788724</v>
      </c>
      <c r="H368" s="19">
        <f t="shared" si="79"/>
        <v>0.22318683460788724</v>
      </c>
      <c r="I368" s="57">
        <f>IF($F368&gt;$E368,$E368-$F368,0)</f>
        <v>0</v>
      </c>
      <c r="J368" s="58">
        <f>IF($F368&lt;=$E368,$E368-$F368,0)</f>
        <v>5180567</v>
      </c>
      <c r="K368" s="27">
        <f t="shared" si="80"/>
        <v>0.7768131653921128</v>
      </c>
    </row>
    <row r="369" spans="1:11" ht="12.75">
      <c r="A369" s="38" t="s">
        <v>29</v>
      </c>
      <c r="B369" s="39" t="s">
        <v>598</v>
      </c>
      <c r="C369" s="18" t="s">
        <v>599</v>
      </c>
      <c r="D369" s="47">
        <f>'[9]WC053'!$B$50</f>
        <v>43122000</v>
      </c>
      <c r="E369" s="47">
        <f>'[9]WC053'!$E$50</f>
        <v>41172000</v>
      </c>
      <c r="F369" s="47">
        <f>'[9]WC053'!$Q$50</f>
        <v>33867006</v>
      </c>
      <c r="G369" s="23">
        <f t="shared" si="78"/>
        <v>0.7853765131487408</v>
      </c>
      <c r="H369" s="19">
        <f t="shared" si="79"/>
        <v>0.8225737394345671</v>
      </c>
      <c r="I369" s="57">
        <f>IF($F369&gt;$E369,$E369-$F369,0)</f>
        <v>0</v>
      </c>
      <c r="J369" s="58">
        <f>IF($F369&lt;=$E369,$E369-$F369,0)</f>
        <v>7304994</v>
      </c>
      <c r="K369" s="27">
        <f t="shared" si="80"/>
        <v>0.17742626056543281</v>
      </c>
    </row>
    <row r="370" spans="1:11" ht="12.75">
      <c r="A370" s="38" t="s">
        <v>48</v>
      </c>
      <c r="B370" s="39" t="s">
        <v>600</v>
      </c>
      <c r="C370" s="18" t="s">
        <v>601</v>
      </c>
      <c r="D370" s="47">
        <f>'[9]DC5'!$B$50</f>
        <v>8030000</v>
      </c>
      <c r="E370" s="47">
        <f>'[9]DC5'!$E$50</f>
        <v>8030000</v>
      </c>
      <c r="F370" s="47">
        <f>'[9]DC5'!$Q$50</f>
        <v>8878123</v>
      </c>
      <c r="G370" s="23">
        <f t="shared" si="78"/>
        <v>1.105619302615193</v>
      </c>
      <c r="H370" s="19">
        <f t="shared" si="79"/>
        <v>1.105619302615193</v>
      </c>
      <c r="I370" s="57">
        <f>IF($F370&gt;$E370,$E370-$F370,0)</f>
        <v>-848123</v>
      </c>
      <c r="J370" s="58">
        <f>IF($F370&lt;=$E370,$E370-$F370,0)</f>
        <v>0</v>
      </c>
      <c r="K370" s="27">
        <f t="shared" si="80"/>
        <v>-0.10561930261519302</v>
      </c>
    </row>
    <row r="371" spans="1:11" ht="16.5">
      <c r="A371" s="40"/>
      <c r="B371" s="41" t="s">
        <v>658</v>
      </c>
      <c r="C371" s="42"/>
      <c r="D371" s="51">
        <f>SUM(D367:D370)</f>
        <v>64277000</v>
      </c>
      <c r="E371" s="51">
        <f>SUM(E367:E370)</f>
        <v>62384000</v>
      </c>
      <c r="F371" s="51">
        <f>SUM(F367:F370)</f>
        <v>45032788</v>
      </c>
      <c r="G371" s="24">
        <f t="shared" si="78"/>
        <v>0.7006050064564308</v>
      </c>
      <c r="H371" s="22">
        <f t="shared" si="79"/>
        <v>0.7218643883046935</v>
      </c>
      <c r="I371" s="62">
        <f>SUM(I367:I370)</f>
        <v>-848123</v>
      </c>
      <c r="J371" s="63">
        <f>SUM(J367:J370)</f>
        <v>18199335</v>
      </c>
      <c r="K371" s="28">
        <f t="shared" si="80"/>
        <v>0.2781356116953065</v>
      </c>
    </row>
    <row r="372" spans="1:11" ht="16.5">
      <c r="A372" s="44"/>
      <c r="B372" s="45" t="s">
        <v>659</v>
      </c>
      <c r="C372" s="46"/>
      <c r="D372" s="53">
        <f>SUM(D336,D338:D343,D345:D350,D352:D356,D358:D365,D367:D370)</f>
        <v>2276691000</v>
      </c>
      <c r="E372" s="53">
        <f>SUM(E336,E338:E343,E345:E350,E352:E356,E358:E365,E367:E370)</f>
        <v>2344542000</v>
      </c>
      <c r="F372" s="53">
        <f>SUM(F336,F338:F343,F345:F350,F352:F356,F358:F365,F367:F370)</f>
        <v>2444544455</v>
      </c>
      <c r="G372" s="29">
        <f t="shared" si="78"/>
        <v>1.0737269374719713</v>
      </c>
      <c r="H372" s="30">
        <f t="shared" si="79"/>
        <v>1.0426533007299508</v>
      </c>
      <c r="I372" s="62">
        <f>I371+I366+I357+I351+I344+I337</f>
        <v>-315061242</v>
      </c>
      <c r="J372" s="63">
        <f>J371+J366+J357+J351+J344+J337</f>
        <v>215058787</v>
      </c>
      <c r="K372" s="31">
        <f t="shared" si="80"/>
        <v>-0.04265330072995067</v>
      </c>
    </row>
    <row r="373" spans="1:11" ht="16.5">
      <c r="A373" s="40"/>
      <c r="B373" s="68"/>
      <c r="C373" s="65"/>
      <c r="D373" s="66"/>
      <c r="E373" s="66"/>
      <c r="F373" s="66"/>
      <c r="G373" s="67"/>
      <c r="H373" s="70" t="s">
        <v>603</v>
      </c>
      <c r="I373" s="136">
        <f>+E372-F372</f>
        <v>-100002455</v>
      </c>
      <c r="J373" s="137"/>
      <c r="K373" s="31"/>
    </row>
    <row r="374" spans="1:11" ht="16.5">
      <c r="A374" s="40"/>
      <c r="B374" s="43" t="s">
        <v>660</v>
      </c>
      <c r="C374" s="42"/>
      <c r="D374" s="48">
        <f>SUM(SUM(D7,D9:D18,D20:D28,D30:D38,D40:D44,D46:D53,D55:D57,D63:D66,D68:D71,D73:D78,D80:D85,D87:D91,D97:D99,D101:D104,D106:D108,D110:D114,D120,D122:D128,D130:D137,D139:D144,D146:D150,D152:D155,D157:D162,D164:D169,D171:D177,D179:D183,D185:D190,D196:D201,D203:D207,D209:D214),SUM(D216:D222,D224:D229,D235:D242,D244:D250,D252:D257,D263:D268,D270:D275,D277:D283,D285:D289,D295:D298,D300:D306,D308:D316,D318:D324,D326:D330,D336,D338:D343,D345:D350,D352:D356,D358:D365,D367:D370))</f>
        <v>21809803000</v>
      </c>
      <c r="E374" s="48">
        <f>SUM(SUM(E7,E9:E18,E20:E28,E30:E38,E40:E44,E46:E53,E55:E57,E63:E66,E68:E71,E73:E78,E80:E85,E87:E91,E97:E99,E101:E104,E106:E108,E110:E114,E120,E122:E128,E130:E137,E139:E144,E146:E150,E152:E155,E157:E162,E164:E169,E171:E177,E179:E183,E185:E190,E196:E201,E203:E207,E209:E214),SUM(E216:E222,E224:E229,E235:E242,E244:E250,E252:E257,E263:E268,E270:E275,E277:E283,E285:E289,E295:E298,E300:E306,E308:E316,E318:E324,E326:E330,E336,E338:E343,E345:E350,E352:E356,E358:E365,E367:E370))</f>
        <v>22180003000</v>
      </c>
      <c r="F374" s="48">
        <f>SUM(SUM(F7,F9:F18,F20:F28,F30:F38,F40:F44,F46:F53,F55:F57,F63:F66,F68:F71,F73:F78,F80:F85,F87:F91,F97:F99,F101:F104,F106:F108,F110:F114,F120,F122:F128,F130:F137,F139:F144,F146:F150,F152:F155,F157:F162,F164:F169,F171:F177,F179:F183,F185:F190,F196:F201,F203:F207,F209:F214),SUM(F216:F222,F224:F229,F235:F242,F244:F250,F252:F257,F263:F268,F270:F275,F277:F283,F285:F289,F295:F298,F300:F306,F308:F316,F318:F324,F326:F330,F336,F338:F343,F345:F350,F352:F356,F358:F365,F367:F370))</f>
        <v>18647212268</v>
      </c>
      <c r="G374" s="24">
        <f t="shared" si="78"/>
        <v>0.8549922375731683</v>
      </c>
      <c r="H374" s="22">
        <f t="shared" si="79"/>
        <v>0.8407218100015587</v>
      </c>
      <c r="I374" s="62">
        <f>I372+I332+I291+I259+I231+I192+I116+I93+I59</f>
        <v>-2369635164</v>
      </c>
      <c r="J374" s="63">
        <f>J372+J332+J291+J259+J231+J192+J116+J93+J59</f>
        <v>5902425896</v>
      </c>
      <c r="K374" s="28">
        <f t="shared" si="80"/>
        <v>0.1592781899984414</v>
      </c>
    </row>
    <row r="375" spans="5:10" ht="16.5">
      <c r="E375" s="50"/>
      <c r="F375" s="50"/>
      <c r="H375" s="69" t="s">
        <v>603</v>
      </c>
      <c r="I375" s="136">
        <f>+E374-F374</f>
        <v>3532790732</v>
      </c>
      <c r="J375" s="137"/>
    </row>
    <row r="376" spans="9:10" ht="12.75">
      <c r="I376"/>
      <c r="J376"/>
    </row>
  </sheetData>
  <sheetProtection password="F954" sheet="1" objects="1" scenarios="1"/>
  <mergeCells count="20">
    <mergeCell ref="B3:B4"/>
    <mergeCell ref="C3:C4"/>
    <mergeCell ref="D3:D4"/>
    <mergeCell ref="E3:E4"/>
    <mergeCell ref="K3:K4"/>
    <mergeCell ref="J3:J4"/>
    <mergeCell ref="I117:J117"/>
    <mergeCell ref="I193:J193"/>
    <mergeCell ref="I3:I4"/>
    <mergeCell ref="I232:J232"/>
    <mergeCell ref="F3:F4"/>
    <mergeCell ref="G3:G4"/>
    <mergeCell ref="H3:H4"/>
    <mergeCell ref="I60:J60"/>
    <mergeCell ref="I94:J94"/>
    <mergeCell ref="I375:J375"/>
    <mergeCell ref="I373:J373"/>
    <mergeCell ref="I260:J260"/>
    <mergeCell ref="I292:J292"/>
    <mergeCell ref="I333:J333"/>
  </mergeCells>
  <printOptions horizontalCentered="1"/>
  <pageMargins left="0.5" right="0.57" top="0.23" bottom="0.37" header="0.21" footer="0.31496062992126"/>
  <pageSetup horizontalDpi="300" verticalDpi="300" orientation="landscape" paperSize="9" scale="60" r:id="rId1"/>
  <rowBreaks count="9" manualBreakCount="9">
    <brk id="60" max="10" man="1"/>
    <brk id="94" max="10" man="1"/>
    <brk id="117" max="10" man="1"/>
    <brk id="170" max="10" man="1"/>
    <brk id="193" max="10" man="1"/>
    <brk id="232" max="10" man="1"/>
    <brk id="260" max="10" man="1"/>
    <brk id="292" max="10" man="1"/>
    <brk id="3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2010-08-30T08:55:59Z</cp:lastPrinted>
  <dcterms:created xsi:type="dcterms:W3CDTF">2010-08-20T11:17:21Z</dcterms:created>
  <dcterms:modified xsi:type="dcterms:W3CDTF">2010-08-30T08:56:14Z</dcterms:modified>
  <cp:category/>
  <cp:version/>
  <cp:contentType/>
  <cp:contentStatus/>
</cp:coreProperties>
</file>