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firstSheet="14" activeTab="1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'DC30'!$A$1:$V$105</definedName>
    <definedName name="_xlnm.Print_Area" localSheetId="15">'DC31'!$A$1:$V$105</definedName>
    <definedName name="_xlnm.Print_Area" localSheetId="21">'DC32'!$A$1:$V$105</definedName>
    <definedName name="_xlnm.Print_Area" localSheetId="1">'MP301'!$A$1:$V$105</definedName>
    <definedName name="_xlnm.Print_Area" localSheetId="2">'MP302'!$A$1:$V$105</definedName>
    <definedName name="_xlnm.Print_Area" localSheetId="3">'MP303'!$A$1:$V$105</definedName>
    <definedName name="_xlnm.Print_Area" localSheetId="4">'MP304'!$A$1:$V$105</definedName>
    <definedName name="_xlnm.Print_Area" localSheetId="5">'MP305'!$A$1:$V$105</definedName>
    <definedName name="_xlnm.Print_Area" localSheetId="6">'MP306'!$A$1:$V$105</definedName>
    <definedName name="_xlnm.Print_Area" localSheetId="7">'MP307'!$A$1:$V$105</definedName>
    <definedName name="_xlnm.Print_Area" localSheetId="9">'MP311'!$A$1:$V$105</definedName>
    <definedName name="_xlnm.Print_Area" localSheetId="10">'MP312'!$A$1:$V$105</definedName>
    <definedName name="_xlnm.Print_Area" localSheetId="11">'MP313'!$A$1:$V$105</definedName>
    <definedName name="_xlnm.Print_Area" localSheetId="12">'MP314'!$A$1:$V$105</definedName>
    <definedName name="_xlnm.Print_Area" localSheetId="13">'MP315'!$A$1:$V$105</definedName>
    <definedName name="_xlnm.Print_Area" localSheetId="14">'MP316'!$A$1:$V$105</definedName>
    <definedName name="_xlnm.Print_Area" localSheetId="16">'MP321'!$A$1:$V$105</definedName>
    <definedName name="_xlnm.Print_Area" localSheetId="17">'MP322'!$A$1:$V$105</definedName>
    <definedName name="_xlnm.Print_Area" localSheetId="18">'MP323'!$A$1:$V$105</definedName>
    <definedName name="_xlnm.Print_Area" localSheetId="19">'MP324'!$A$1:$V$105</definedName>
    <definedName name="_xlnm.Print_Area" localSheetId="20">'MP325'!$A$1:$V$105</definedName>
    <definedName name="_xlnm.Print_Area" localSheetId="0">'Summary'!$A$1:$V$105</definedName>
  </definedNames>
  <calcPr fullCalcOnLoad="1"/>
</workbook>
</file>

<file path=xl/sharedStrings.xml><?xml version="1.0" encoding="utf-8"?>
<sst xmlns="http://schemas.openxmlformats.org/spreadsheetml/2006/main" count="2970" uniqueCount="124">
  <si>
    <t>1st QUARTER ENDED 30 SEPTEMBER 2010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</si>
  <si>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</si>
  <si>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</si>
  <si>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</si>
  <si>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</si>
  <si>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</si>
  <si>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</si>
  <si>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</si>
  <si>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</si>
  <si>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</si>
  <si>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R thousands</t>
  </si>
  <si>
    <t>Adjustment (Mid year)</t>
  </si>
  <si>
    <t>Other Adjustments</t>
  </si>
  <si>
    <t>Total Available 2010/11</t>
  </si>
  <si>
    <t>Approved payment schedule</t>
  </si>
  <si>
    <t>Transferred to municipalities for direct grants</t>
  </si>
  <si>
    <t>Actual expenditure National Department by 30 September 2010</t>
  </si>
  <si>
    <t>Actual expenditure by municipalities by 30 September 2010</t>
  </si>
  <si>
    <t>Actual expenditure National Department by 31 December 2010</t>
  </si>
  <si>
    <t>Actual expenditure by municipalities by 31 December 2010</t>
  </si>
  <si>
    <t>Actual expenditure National Department by 31 March 2011</t>
  </si>
  <si>
    <t>Actual expenditure by municipalities by 31 March 2011</t>
  </si>
  <si>
    <t>Actual expenditure National Department by 30 June 2011</t>
  </si>
  <si>
    <t>Actual expenditure by municipalities by 30 June 2011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</si>
  <si>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</si>
  <si>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</si>
  <si>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</si>
  <si>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</si>
  <si>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National Treasury (Vote 8)</t>
  </si>
  <si>
    <t>Local Government Restructuring Grant</t>
  </si>
  <si>
    <t>Local Government Financial Management Grant</t>
  </si>
  <si>
    <t>Neighbourhood Development Partnership (Schedule 6)</t>
  </si>
  <si>
    <t>Neighbourhood Development Partnership (Schedule 7)</t>
  </si>
  <si>
    <t>Sub-Total Vote</t>
  </si>
  <si>
    <t>Provincial and Local Government (Vote 5)</t>
  </si>
  <si>
    <t>Municipal Systems Improvement Grant</t>
  </si>
  <si>
    <t>Disaster Relief Funds</t>
  </si>
  <si>
    <t>Internally Displaced People Management Grant</t>
  </si>
  <si>
    <t>Transport (Vote 33)</t>
  </si>
  <si>
    <t>Public Transport Infrastructure and Systems Grant</t>
  </si>
  <si>
    <t>Rural Transport Grant</t>
  </si>
  <si>
    <t>Public Works</t>
  </si>
  <si>
    <t>Expanded Public Works Programme Incentive Grant (Municipality)</t>
  </si>
  <si>
    <t>Minerals and Energy (Vote 30)</t>
  </si>
  <si>
    <t>Integrated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</si>
  <si>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</si>
  <si>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</si>
  <si>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</si>
  <si>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</si>
  <si>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and Forestry (Vote 34)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</si>
  <si>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</si>
  <si>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</si>
  <si>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</si>
  <si>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</si>
  <si>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</si>
  <si>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</si>
  <si>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</si>
  <si>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World Cup Host City Operating Grant</t>
  </si>
  <si>
    <t>2010 FIFA World Cup Stadiums Development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</si>
  <si>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</si>
  <si>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</si>
  <si>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</si>
  <si>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</si>
  <si>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</si>
  <si>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</si>
  <si>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</si>
  <si>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2010</t>
  </si>
  <si>
    <t>Actual expenditure Provincial Department by 31 December 2010</t>
  </si>
  <si>
    <t>Actual expenditure Provincial Department by 31 March 2011</t>
  </si>
  <si>
    <t>Actual expenditure Provincial Department by 30 June 2011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</si>
  <si>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</si>
  <si>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</si>
  <si>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</si>
  <si>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</si>
  <si>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</si>
  <si>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</si>
  <si>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</si>
  <si>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</si>
  <si>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</si>
  <si>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</si>
  <si>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</si>
  <si>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</si>
  <si>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Mpumalanga: Albert Luthuli(MP301)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</si>
  <si>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</si>
  <si>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</si>
  <si>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</si>
  <si>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</si>
  <si>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</si>
  <si>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</si>
  <si>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</si>
  <si>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</si>
  <si>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</si>
  <si>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</si>
  <si>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</si>
  <si>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Thembisile(MP315)</t>
  </si>
  <si>
    <t>Mpumalanga: Dr J.S. Moroka(MP316)</t>
  </si>
  <si>
    <t>Mpumalanga: Nkangala(DC31)</t>
  </si>
  <si>
    <t>Mpumalanga: Thaba Chweu(MP321)</t>
  </si>
  <si>
    <t>Mpumalanga: Mbombela(MP322)</t>
  </si>
  <si>
    <t>Mpumalanga: Umjindi(MP323)</t>
  </si>
  <si>
    <t>Mpumalanga: Nkomazi(MP324)</t>
  </si>
  <si>
    <t>Mpumalanga: Bushbuckridge(MP325)</t>
  </si>
  <si>
    <t>Mpumalanga: Ehlanzeni(DC32)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</si>
  <si>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</si>
  <si>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</si>
  <si>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</si>
  <si>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</si>
  <si>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</si>
  <si>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</si>
  <si>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</si>
  <si>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</si>
  <si>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Municpal Manager:</t>
  </si>
  <si>
    <t>Chief Financial Officer:</t>
  </si>
  <si>
    <t>Date:</t>
  </si>
  <si>
    <t>Division of revenue Act No. 1 of 2010</t>
  </si>
  <si>
    <t>Mpumalanga Summary</t>
  </si>
  <si>
    <t>1. Unallocated funds e.g DBSA, ESKOM, and Neighbourhood Development Grant.</t>
  </si>
  <si>
    <t>2. Spending of these grants is done at National department level and therefore no reporting is required from municipalities.</t>
  </si>
  <si>
    <t>3. Sources: DoRA Monthly reports by the national transferring officer and Municipal sign-offs and electronic verification.</t>
  </si>
  <si>
    <t>4. All the figures are unaudited.</t>
  </si>
  <si>
    <t>5. In future provincial Treasuries will be required to provide the National Treasury with a payment schedule</t>
  </si>
  <si>
    <t xml:space="preserve">    in the same format as the provincial payment schedule that correspond with the amount in Budget Statement 1 and 2.</t>
  </si>
  <si>
    <t>7. Schedule 8 grants specify incentives to municipalities to meet targets with regards to priority government programmes.</t>
  </si>
  <si>
    <t>6. Schedule 4 grants specify allocations to municipalities that supplement funding of programmes or functions funded from municipal budgets.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</si>
</sst>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;\-#,###.0;"/>
    <numFmt numFmtId="170" formatCode="&quot;&quot;;&quot;&quot;"/>
    <numFmt numFmtId="171" formatCode="_(* #,##0_);_(* \(#,##0\);_(* &quot;-&quot;?_);_(@_)"/>
    <numFmt numFmtId="172" formatCode="#\ ###\ ###,"/>
    <numFmt numFmtId="173" formatCode="_(* #,##0_);_(* \(#,##0\);_(* &quot;- &quot;?_);_(@_)"/>
    <numFmt numFmtId="174" formatCode="_(* #,##0_);_(* \(#,##0\);_(* &quot;&quot;\-\ &quot;&quot;?_);_(@_)"/>
    <numFmt numFmtId="175" formatCode="0.0\%;\(0.0\%\);_(* &quot;-&quot;_)"/>
    <numFmt numFmtId="176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171" fontId="2" fillId="0" borderId="10" xfId="0" applyNumberFormat="1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 horizontal="center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3" fontId="3" fillId="0" borderId="13" xfId="0" applyNumberFormat="1" applyFont="1" applyFill="1" applyBorder="1" applyAlignment="1" applyProtection="1">
      <alignment horizontal="left" vertical="top" wrapText="1"/>
      <protection/>
    </xf>
    <xf numFmtId="172" fontId="3" fillId="0" borderId="13" xfId="0" applyNumberFormat="1" applyFont="1" applyFill="1" applyBorder="1" applyAlignment="1" applyProtection="1">
      <alignment horizontal="center" vertical="top" wrapText="1"/>
      <protection/>
    </xf>
    <xf numFmtId="172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3" fillId="0" borderId="11" xfId="0" applyNumberFormat="1" applyFont="1" applyFill="1" applyBorder="1" applyAlignment="1" applyProtection="1">
      <alignment horizontal="righ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10" fontId="3" fillId="0" borderId="20" xfId="59" applyNumberFormat="1" applyFont="1" applyFill="1" applyBorder="1" applyAlignment="1" applyProtection="1">
      <alignment horizontal="right"/>
      <protection/>
    </xf>
    <xf numFmtId="10" fontId="3" fillId="0" borderId="21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centerContinuous" vertical="justify"/>
      <protection/>
    </xf>
    <xf numFmtId="10" fontId="3" fillId="0" borderId="11" xfId="59" applyNumberFormat="1" applyFont="1" applyFill="1" applyBorder="1" applyAlignment="1" applyProtection="1">
      <alignment horizontal="right"/>
      <protection/>
    </xf>
    <xf numFmtId="10" fontId="3" fillId="0" borderId="10" xfId="59" applyNumberFormat="1" applyFont="1" applyFill="1" applyBorder="1" applyAlignment="1" applyProtection="1">
      <alignment horizontal="right"/>
      <protection/>
    </xf>
    <xf numFmtId="0" fontId="3" fillId="32" borderId="10" xfId="0" applyNumberFormat="1" applyFont="1" applyFill="1" applyBorder="1" applyAlignment="1" applyProtection="1">
      <alignment horizontal="left" indent="1"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10" fontId="3" fillId="0" borderId="23" xfId="59" applyNumberFormat="1" applyFont="1" applyFill="1" applyBorder="1" applyAlignment="1" applyProtection="1">
      <alignment horizontal="right"/>
      <protection/>
    </xf>
    <xf numFmtId="10" fontId="3" fillId="0" borderId="22" xfId="59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0" fontId="3" fillId="0" borderId="0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73" fontId="5" fillId="0" borderId="0" xfId="0" applyNumberFormat="1" applyFont="1" applyFill="1" applyBorder="1" applyAlignment="1" applyProtection="1">
      <alignment/>
      <protection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174" fontId="10" fillId="0" borderId="28" xfId="0" applyNumberFormat="1" applyFont="1" applyBorder="1" applyAlignment="1">
      <alignment wrapText="1"/>
    </xf>
    <xf numFmtId="174" fontId="10" fillId="0" borderId="29" xfId="0" applyNumberFormat="1" applyFont="1" applyBorder="1" applyAlignment="1">
      <alignment wrapText="1"/>
    </xf>
    <xf numFmtId="175" fontId="10" fillId="0" borderId="28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wrapText="1"/>
    </xf>
    <xf numFmtId="175" fontId="10" fillId="0" borderId="29" xfId="0" applyNumberFormat="1" applyFont="1" applyBorder="1" applyAlignment="1">
      <alignment shrinkToFit="1"/>
    </xf>
    <xf numFmtId="0" fontId="11" fillId="0" borderId="11" xfId="0" applyFont="1" applyBorder="1" applyAlignment="1">
      <alignment wrapText="1"/>
    </xf>
    <xf numFmtId="175" fontId="11" fillId="0" borderId="28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wrapText="1"/>
    </xf>
    <xf numFmtId="175" fontId="11" fillId="0" borderId="29" xfId="0" applyNumberFormat="1" applyFont="1" applyBorder="1" applyAlignment="1">
      <alignment shrinkToFit="1"/>
    </xf>
    <xf numFmtId="0" fontId="10" fillId="0" borderId="18" xfId="0" applyFont="1" applyBorder="1" applyAlignment="1">
      <alignment/>
    </xf>
    <xf numFmtId="175" fontId="10" fillId="0" borderId="30" xfId="0" applyNumberFormat="1" applyFont="1" applyBorder="1" applyAlignment="1">
      <alignment/>
    </xf>
    <xf numFmtId="175" fontId="10" fillId="0" borderId="31" xfId="0" applyNumberFormat="1" applyFont="1" applyBorder="1" applyAlignment="1">
      <alignment/>
    </xf>
    <xf numFmtId="175" fontId="10" fillId="0" borderId="31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10" fillId="0" borderId="20" xfId="0" applyFont="1" applyBorder="1" applyAlignment="1">
      <alignment/>
    </xf>
    <xf numFmtId="175" fontId="10" fillId="0" borderId="26" xfId="0" applyNumberFormat="1" applyFont="1" applyBorder="1" applyAlignment="1">
      <alignment/>
    </xf>
    <xf numFmtId="175" fontId="10" fillId="0" borderId="27" xfId="0" applyNumberFormat="1" applyFont="1" applyBorder="1" applyAlignment="1">
      <alignment/>
    </xf>
    <xf numFmtId="175" fontId="10" fillId="0" borderId="27" xfId="0" applyNumberFormat="1" applyFont="1" applyBorder="1" applyAlignment="1">
      <alignment shrinkToFit="1"/>
    </xf>
    <xf numFmtId="0" fontId="10" fillId="0" borderId="23" xfId="0" applyFont="1" applyBorder="1" applyAlignment="1">
      <alignment/>
    </xf>
    <xf numFmtId="175" fontId="10" fillId="0" borderId="32" xfId="0" applyNumberFormat="1" applyFont="1" applyBorder="1" applyAlignment="1">
      <alignment/>
    </xf>
    <xf numFmtId="175" fontId="10" fillId="0" borderId="33" xfId="0" applyNumberFormat="1" applyFont="1" applyBorder="1" applyAlignment="1">
      <alignment/>
    </xf>
    <xf numFmtId="175" fontId="10" fillId="0" borderId="33" xfId="0" applyNumberFormat="1" applyFont="1" applyBorder="1" applyAlignment="1">
      <alignment shrinkToFit="1"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0" fontId="3" fillId="33" borderId="34" xfId="0" applyNumberFormat="1" applyFont="1" applyFill="1" applyBorder="1" applyAlignment="1" applyProtection="1">
      <alignment horizontal="left" indent="1"/>
      <protection/>
    </xf>
    <xf numFmtId="172" fontId="3" fillId="33" borderId="35" xfId="0" applyNumberFormat="1" applyFont="1" applyFill="1" applyBorder="1" applyAlignment="1" applyProtection="1">
      <alignment horizontal="right"/>
      <protection/>
    </xf>
    <xf numFmtId="172" fontId="3" fillId="33" borderId="36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3" fillId="0" borderId="23" xfId="0" applyNumberFormat="1" applyFont="1" applyFill="1" applyBorder="1" applyAlignment="1" applyProtection="1">
      <alignment horizontal="centerContinuous"/>
      <protection/>
    </xf>
    <xf numFmtId="172" fontId="3" fillId="0" borderId="37" xfId="0" applyNumberFormat="1" applyFont="1" applyFill="1" applyBorder="1" applyAlignment="1" applyProtection="1">
      <alignment horizontal="centerContinuous"/>
      <protection/>
    </xf>
    <xf numFmtId="172" fontId="3" fillId="0" borderId="38" xfId="0" applyNumberFormat="1" applyFont="1" applyFill="1" applyBorder="1" applyAlignment="1" applyProtection="1">
      <alignment horizontal="centerContinuous"/>
      <protection/>
    </xf>
    <xf numFmtId="172" fontId="3" fillId="0" borderId="22" xfId="0" applyNumberFormat="1" applyFont="1" applyFill="1" applyBorder="1" applyAlignment="1" applyProtection="1">
      <alignment horizontal="centerContinuous"/>
      <protection/>
    </xf>
    <xf numFmtId="173" fontId="3" fillId="0" borderId="39" xfId="0" applyNumberFormat="1" applyFont="1" applyFill="1" applyBorder="1" applyAlignment="1" applyProtection="1">
      <alignment horizontal="left" vertical="top" wrapText="1"/>
      <protection/>
    </xf>
    <xf numFmtId="172" fontId="3" fillId="0" borderId="39" xfId="0" applyNumberFormat="1" applyFont="1" applyFill="1" applyBorder="1" applyAlignment="1" applyProtection="1">
      <alignment horizontal="center" vertical="top" wrapText="1"/>
      <protection/>
    </xf>
    <xf numFmtId="173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173" fontId="3" fillId="0" borderId="10" xfId="0" applyNumberFormat="1" applyFont="1" applyFill="1" applyBorder="1" applyAlignment="1" applyProtection="1">
      <alignment horizontal="center" vertical="top" wrapText="1"/>
      <protection/>
    </xf>
    <xf numFmtId="173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39" xfId="0" applyNumberFormat="1" applyFont="1" applyFill="1" applyBorder="1" applyAlignment="1" applyProtection="1">
      <alignment horizontal="left" indent="1"/>
      <protection/>
    </xf>
    <xf numFmtId="0" fontId="3" fillId="0" borderId="10" xfId="0" applyNumberFormat="1" applyFont="1" applyFill="1" applyBorder="1" applyAlignment="1" applyProtection="1">
      <alignment horizontal="left" indent="1"/>
      <protection/>
    </xf>
    <xf numFmtId="176" fontId="11" fillId="0" borderId="10" xfId="0" applyNumberFormat="1" applyFont="1" applyBorder="1" applyAlignment="1">
      <alignment wrapText="1"/>
    </xf>
    <xf numFmtId="176" fontId="11" fillId="0" borderId="28" xfId="0" applyNumberFormat="1" applyFont="1" applyBorder="1" applyAlignment="1">
      <alignment wrapText="1"/>
    </xf>
    <xf numFmtId="176" fontId="11" fillId="0" borderId="29" xfId="0" applyNumberFormat="1" applyFont="1" applyBorder="1" applyAlignment="1">
      <alignment wrapText="1"/>
    </xf>
    <xf numFmtId="176" fontId="10" fillId="0" borderId="17" xfId="0" applyNumberFormat="1" applyFont="1" applyBorder="1" applyAlignment="1">
      <alignment/>
    </xf>
    <xf numFmtId="176" fontId="10" fillId="0" borderId="30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10" xfId="0" applyNumberFormat="1" applyFont="1" applyBorder="1" applyAlignment="1">
      <alignment wrapText="1"/>
    </xf>
    <xf numFmtId="176" fontId="10" fillId="0" borderId="28" xfId="0" applyNumberFormat="1" applyFont="1" applyBorder="1" applyAlignment="1">
      <alignment wrapText="1"/>
    </xf>
    <xf numFmtId="176" fontId="10" fillId="0" borderId="29" xfId="0" applyNumberFormat="1" applyFont="1" applyBorder="1" applyAlignment="1">
      <alignment wrapText="1"/>
    </xf>
    <xf numFmtId="176" fontId="10" fillId="0" borderId="21" xfId="0" applyNumberFormat="1" applyFont="1" applyBorder="1" applyAlignment="1">
      <alignment/>
    </xf>
    <xf numFmtId="176" fontId="10" fillId="0" borderId="26" xfId="0" applyNumberFormat="1" applyFont="1" applyBorder="1" applyAlignment="1">
      <alignment/>
    </xf>
    <xf numFmtId="176" fontId="10" fillId="0" borderId="27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176" fontId="10" fillId="0" borderId="33" xfId="0" applyNumberFormat="1" applyFont="1" applyBorder="1" applyAlignment="1">
      <alignment/>
    </xf>
    <xf numFmtId="176" fontId="3" fillId="33" borderId="41" xfId="0" applyNumberFormat="1" applyFont="1" applyFill="1" applyBorder="1" applyAlignment="1" applyProtection="1">
      <alignment horizontal="right"/>
      <protection/>
    </xf>
    <xf numFmtId="176" fontId="3" fillId="33" borderId="35" xfId="0" applyNumberFormat="1" applyFont="1" applyFill="1" applyBorder="1" applyAlignment="1" applyProtection="1">
      <alignment horizontal="right"/>
      <protection/>
    </xf>
    <xf numFmtId="176" fontId="3" fillId="33" borderId="36" xfId="0" applyNumberFormat="1" applyFont="1" applyFill="1" applyBorder="1" applyAlignment="1" applyProtection="1">
      <alignment horizontal="right"/>
      <protection/>
    </xf>
    <xf numFmtId="176" fontId="3" fillId="0" borderId="19" xfId="0" applyNumberFormat="1" applyFont="1" applyFill="1" applyBorder="1" applyAlignment="1" applyProtection="1">
      <alignment horizontal="right"/>
      <protection/>
    </xf>
    <xf numFmtId="176" fontId="3" fillId="0" borderId="39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22" xfId="0" applyNumberFormat="1" applyFont="1" applyFill="1" applyBorder="1" applyAlignment="1" applyProtection="1">
      <alignment horizontal="right"/>
      <protection/>
    </xf>
    <xf numFmtId="176" fontId="3" fillId="0" borderId="23" xfId="0" applyNumberFormat="1" applyFont="1" applyFill="1" applyBorder="1" applyAlignment="1" applyProtection="1">
      <alignment horizontal="right"/>
      <protection/>
    </xf>
    <xf numFmtId="176" fontId="2" fillId="32" borderId="10" xfId="0" applyNumberFormat="1" applyFont="1" applyFill="1" applyBorder="1" applyAlignment="1" applyProtection="1">
      <alignment horizontal="right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76" fontId="2" fillId="32" borderId="11" xfId="0" applyNumberFormat="1" applyFont="1" applyFill="1" applyBorder="1" applyAlignment="1" applyProtection="1">
      <alignment horizontal="right"/>
      <protection locked="0"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11" fillId="34" borderId="29" xfId="0" applyNumberFormat="1" applyFont="1" applyFill="1" applyBorder="1" applyAlignment="1">
      <alignment wrapText="1"/>
    </xf>
    <xf numFmtId="176" fontId="11" fillId="34" borderId="28" xfId="0" applyNumberFormat="1" applyFont="1" applyFill="1" applyBorder="1" applyAlignment="1">
      <alignment wrapText="1"/>
    </xf>
    <xf numFmtId="175" fontId="11" fillId="34" borderId="28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wrapText="1"/>
    </xf>
    <xf numFmtId="175" fontId="11" fillId="34" borderId="29" xfId="0" applyNumberFormat="1" applyFont="1" applyFill="1" applyBorder="1" applyAlignment="1">
      <alignment shrinkToFit="1"/>
    </xf>
    <xf numFmtId="0" fontId="8" fillId="0" borderId="0" xfId="0" applyFont="1" applyAlignment="1">
      <alignment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3" xfId="0" applyFont="1" applyBorder="1" applyAlignment="1" applyProtection="1">
      <alignment horizontal="center" vertical="justify"/>
      <protection/>
    </xf>
    <xf numFmtId="0" fontId="0" fillId="0" borderId="3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PageLayoutView="0" workbookViewId="0" topLeftCell="A68">
      <selection activeCell="A95" sqref="A95:E102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115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27000000</v>
      </c>
      <c r="C10" s="89"/>
      <c r="D10" s="89"/>
      <c r="E10" s="89">
        <f>($B10+$C10)+$D10</f>
        <v>27000000</v>
      </c>
      <c r="F10" s="90">
        <v>27000000</v>
      </c>
      <c r="G10" s="91">
        <v>27000000</v>
      </c>
      <c r="H10" s="90">
        <v>3747000</v>
      </c>
      <c r="I10" s="91">
        <v>6404097</v>
      </c>
      <c r="J10" s="90"/>
      <c r="K10" s="91"/>
      <c r="L10" s="90"/>
      <c r="M10" s="91"/>
      <c r="N10" s="90"/>
      <c r="O10" s="91"/>
      <c r="P10" s="90">
        <f>(($H10+$J10)+$L10)+$N10</f>
        <v>3747000</v>
      </c>
      <c r="Q10" s="91">
        <f>(($I10+$K10)+$M10)+$O10</f>
        <v>6404097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13.877777777777778</v>
      </c>
      <c r="U10" s="54">
        <f>IF($E10=0,0,($Q10/$E10)*100)</f>
        <v>23.718877777777777</v>
      </c>
    </row>
    <row r="11" spans="1:21" ht="12.75">
      <c r="A11" s="51" t="s">
        <v>31</v>
      </c>
      <c r="B11" s="89">
        <v>30861000</v>
      </c>
      <c r="C11" s="89"/>
      <c r="D11" s="89"/>
      <c r="E11" s="89">
        <f>($B11+$C11)+$D11</f>
        <v>30861000</v>
      </c>
      <c r="F11" s="90">
        <v>30861000</v>
      </c>
      <c r="G11" s="91"/>
      <c r="H11" s="90">
        <v>455000</v>
      </c>
      <c r="I11" s="91">
        <v>1353933</v>
      </c>
      <c r="J11" s="90"/>
      <c r="K11" s="91"/>
      <c r="L11" s="90"/>
      <c r="M11" s="91"/>
      <c r="N11" s="90"/>
      <c r="O11" s="91"/>
      <c r="P11" s="90">
        <f>(($H11+$J11)+$L11)+$N11</f>
        <v>455000</v>
      </c>
      <c r="Q11" s="91">
        <f>(($I11+$K11)+$M11)+$O11</f>
        <v>1353933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1.474352742944169</v>
      </c>
      <c r="U11" s="54">
        <f>IF($E11=0,0,($Q11/$E11)*100)</f>
        <v>4.387197433654126</v>
      </c>
    </row>
    <row r="12" spans="1:22" ht="12.75">
      <c r="A12" s="51" t="s">
        <v>32</v>
      </c>
      <c r="B12" s="89">
        <v>7500000</v>
      </c>
      <c r="C12" s="89"/>
      <c r="D12" s="89"/>
      <c r="E12" s="89">
        <f>($B12+$C12)+$D12</f>
        <v>7500000</v>
      </c>
      <c r="F12" s="90">
        <v>7500000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65361000</v>
      </c>
      <c r="C13" s="92">
        <f>SUM(C9:C12)</f>
        <v>0</v>
      </c>
      <c r="D13" s="92">
        <f>SUM(D9:D12)</f>
        <v>0</v>
      </c>
      <c r="E13" s="92">
        <f>($B13+$C13)+$D13</f>
        <v>65361000</v>
      </c>
      <c r="F13" s="93">
        <f aca="true" t="shared" si="0" ref="F13:O13">SUM(F9:F12)</f>
        <v>65361000</v>
      </c>
      <c r="G13" s="94">
        <f t="shared" si="0"/>
        <v>27000000</v>
      </c>
      <c r="H13" s="93">
        <f t="shared" si="0"/>
        <v>4202000</v>
      </c>
      <c r="I13" s="94">
        <f t="shared" si="0"/>
        <v>7758030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4202000</v>
      </c>
      <c r="Q13" s="94">
        <f>(($I13+$K13)+$M13)+$O13</f>
        <v>7758030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7.2622319005893425</v>
      </c>
      <c r="U13" s="58">
        <f>IF(SUM($E9:$E11)=0,0,(Q13/SUM($E9:$E11))*100)</f>
        <v>13.408046870949345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16450000</v>
      </c>
      <c r="C15" s="89"/>
      <c r="D15" s="89"/>
      <c r="E15" s="89">
        <f>($B15+$C15)+$D15</f>
        <v>16450000</v>
      </c>
      <c r="F15" s="90">
        <v>16450000</v>
      </c>
      <c r="G15" s="91">
        <v>16450000</v>
      </c>
      <c r="H15" s="90">
        <v>864000</v>
      </c>
      <c r="I15" s="91">
        <v>2720741</v>
      </c>
      <c r="J15" s="90"/>
      <c r="K15" s="91"/>
      <c r="L15" s="90"/>
      <c r="M15" s="91"/>
      <c r="N15" s="90"/>
      <c r="O15" s="91"/>
      <c r="P15" s="90">
        <f>(($H15+$J15)+$L15)+$N15</f>
        <v>864000</v>
      </c>
      <c r="Q15" s="91">
        <f>(($I15+$K15)+$M15)+$O15</f>
        <v>2720741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5.2522796352583585</v>
      </c>
      <c r="U15" s="54">
        <f>IF($E15=0,0,($Q15/$E15)*100)</f>
        <v>16.53945896656535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16450000</v>
      </c>
      <c r="C18" s="92">
        <f>SUM(C15:C17)</f>
        <v>0</v>
      </c>
      <c r="D18" s="92">
        <f>SUM(D15:D17)</f>
        <v>0</v>
      </c>
      <c r="E18" s="92">
        <f>($B18+$C18)+$D18</f>
        <v>16450000</v>
      </c>
      <c r="F18" s="93">
        <f aca="true" t="shared" si="1" ref="F18:O18">SUM(F15:F17)</f>
        <v>16450000</v>
      </c>
      <c r="G18" s="94">
        <f t="shared" si="1"/>
        <v>16450000</v>
      </c>
      <c r="H18" s="93">
        <f t="shared" si="1"/>
        <v>864000</v>
      </c>
      <c r="I18" s="94">
        <f t="shared" si="1"/>
        <v>2720741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864000</v>
      </c>
      <c r="Q18" s="94">
        <f>(($I18+$K18)+$M18)+$O18</f>
        <v>2720741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5.2522796352583585</v>
      </c>
      <c r="U18" s="58">
        <f>IF(SUM($E15:$E16)=0,0,(Q18/SUM($E15:$E16))*100)</f>
        <v>16.53945896656535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>
        <v>15000000</v>
      </c>
      <c r="C20" s="89"/>
      <c r="D20" s="89"/>
      <c r="E20" s="89">
        <f>($B20+$C20)+$D20</f>
        <v>15000000</v>
      </c>
      <c r="F20" s="90"/>
      <c r="G20" s="91"/>
      <c r="H20" s="90"/>
      <c r="I20" s="91">
        <v>4385965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4385965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29.239766666666668</v>
      </c>
    </row>
    <row r="21" spans="1:21" ht="12.75">
      <c r="A21" s="51" t="s">
        <v>40</v>
      </c>
      <c r="B21" s="89">
        <v>2000000</v>
      </c>
      <c r="C21" s="89"/>
      <c r="D21" s="89"/>
      <c r="E21" s="89">
        <f>($B21+$C21)+$D21</f>
        <v>2000000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17000000</v>
      </c>
      <c r="C22" s="92">
        <f>SUM(C20:C21)</f>
        <v>0</v>
      </c>
      <c r="D22" s="92">
        <f>SUM(D20:D21)</f>
        <v>0</v>
      </c>
      <c r="E22" s="92">
        <f>($B22+$C22)+$D22</f>
        <v>17000000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4385965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4385965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25.799794117647057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42479276</v>
      </c>
      <c r="C24" s="89"/>
      <c r="D24" s="89"/>
      <c r="E24" s="89">
        <f>($B24+$C24)+$D24</f>
        <v>42479276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42479276</v>
      </c>
      <c r="C25" s="92">
        <f>C24</f>
        <v>0</v>
      </c>
      <c r="D25" s="92">
        <f>D24</f>
        <v>0</v>
      </c>
      <c r="E25" s="92">
        <f>($B25+$C25)+$D25</f>
        <v>42479276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57300000</v>
      </c>
      <c r="C27" s="89"/>
      <c r="D27" s="89"/>
      <c r="E27" s="89">
        <f aca="true" t="shared" si="4" ref="E27:E32">($B27+$C27)+$D27</f>
        <v>57300000</v>
      </c>
      <c r="F27" s="90">
        <v>57300000</v>
      </c>
      <c r="G27" s="91">
        <v>14314000</v>
      </c>
      <c r="H27" s="90">
        <v>7826000</v>
      </c>
      <c r="I27" s="91">
        <v>7644741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7826000</v>
      </c>
      <c r="Q27" s="91">
        <f aca="true" t="shared" si="6" ref="Q27:Q32">(($I27+$K27)+$M27)+$O27</f>
        <v>7644741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13.657940663176266</v>
      </c>
      <c r="U27" s="54">
        <f>IF($E27=0,0,($Q27/$E27)*100)</f>
        <v>13.341607329842933</v>
      </c>
    </row>
    <row r="28" spans="1:22" ht="12.75">
      <c r="A28" s="51" t="s">
        <v>45</v>
      </c>
      <c r="B28" s="89">
        <v>117656895</v>
      </c>
      <c r="C28" s="89"/>
      <c r="D28" s="89"/>
      <c r="E28" s="89">
        <f t="shared" si="4"/>
        <v>117656895</v>
      </c>
      <c r="F28" s="90">
        <v>117658000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>
        <v>8000000</v>
      </c>
      <c r="C30" s="89"/>
      <c r="D30" s="89"/>
      <c r="E30" s="89">
        <f t="shared" si="4"/>
        <v>8000000</v>
      </c>
      <c r="F30" s="90"/>
      <c r="G30" s="91"/>
      <c r="H30" s="90"/>
      <c r="I30" s="91">
        <v>49265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49265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0.6158125000000001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182956895</v>
      </c>
      <c r="C32" s="92">
        <f>SUM(C27:C31)</f>
        <v>0</v>
      </c>
      <c r="D32" s="92">
        <f>SUM(D27:D31)</f>
        <v>0</v>
      </c>
      <c r="E32" s="92">
        <f t="shared" si="4"/>
        <v>182956895</v>
      </c>
      <c r="F32" s="93">
        <f aca="true" t="shared" si="9" ref="F32:O32">SUM(F27:F31)</f>
        <v>174958000</v>
      </c>
      <c r="G32" s="94">
        <f t="shared" si="9"/>
        <v>14314000</v>
      </c>
      <c r="H32" s="93">
        <f t="shared" si="9"/>
        <v>7826000</v>
      </c>
      <c r="I32" s="94">
        <f t="shared" si="9"/>
        <v>7694006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7826000</v>
      </c>
      <c r="Q32" s="94">
        <f t="shared" si="6"/>
        <v>7694006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11.98468606431853</v>
      </c>
      <c r="U32" s="58">
        <f>IF((+$E27+$E30)=0,0,(Q32/(+$E27+$E30))*100)</f>
        <v>11.782551301684533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>
        <v>64000000</v>
      </c>
      <c r="C36" s="89"/>
      <c r="D36" s="89"/>
      <c r="E36" s="89">
        <f t="shared" si="10"/>
        <v>64000000</v>
      </c>
      <c r="F36" s="90">
        <v>64000000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133135000</v>
      </c>
      <c r="C37" s="89"/>
      <c r="D37" s="89"/>
      <c r="E37" s="89">
        <f t="shared" si="10"/>
        <v>133135000</v>
      </c>
      <c r="F37" s="90">
        <v>133135000</v>
      </c>
      <c r="G37" s="91">
        <v>46810000</v>
      </c>
      <c r="H37" s="90">
        <v>46343000</v>
      </c>
      <c r="I37" s="91">
        <v>11533482</v>
      </c>
      <c r="J37" s="90"/>
      <c r="K37" s="91"/>
      <c r="L37" s="90"/>
      <c r="M37" s="91"/>
      <c r="N37" s="90"/>
      <c r="O37" s="91"/>
      <c r="P37" s="90">
        <f t="shared" si="11"/>
        <v>46343000</v>
      </c>
      <c r="Q37" s="91">
        <f t="shared" si="12"/>
        <v>11533482</v>
      </c>
      <c r="R37" s="52">
        <f t="shared" si="13"/>
        <v>0</v>
      </c>
      <c r="S37" s="53">
        <f t="shared" si="14"/>
        <v>0</v>
      </c>
      <c r="T37" s="52">
        <f t="shared" si="15"/>
        <v>34.809028429789315</v>
      </c>
      <c r="U37" s="54">
        <f t="shared" si="16"/>
        <v>8.662997709092275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197135000</v>
      </c>
      <c r="C40" s="92">
        <f>SUM(C34:C39)</f>
        <v>0</v>
      </c>
      <c r="D40" s="92">
        <f>SUM(D34:D39)</f>
        <v>0</v>
      </c>
      <c r="E40" s="92">
        <f t="shared" si="10"/>
        <v>197135000</v>
      </c>
      <c r="F40" s="93">
        <f aca="true" t="shared" si="17" ref="F40:O40">SUM(F34:F39)</f>
        <v>197135000</v>
      </c>
      <c r="G40" s="94">
        <f t="shared" si="17"/>
        <v>46810000</v>
      </c>
      <c r="H40" s="93">
        <f t="shared" si="17"/>
        <v>46343000</v>
      </c>
      <c r="I40" s="94">
        <f t="shared" si="17"/>
        <v>11533482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46343000</v>
      </c>
      <c r="Q40" s="94">
        <f t="shared" si="12"/>
        <v>11533482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34.809028429789315</v>
      </c>
      <c r="U40" s="58">
        <f>IF((+$E37+$E39)=0,0,(Q40/(+$E37+$E398))*100)</f>
        <v>8.662997709092275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>
        <v>14000000</v>
      </c>
      <c r="C42" s="89"/>
      <c r="D42" s="89"/>
      <c r="E42" s="89">
        <f>($B42+$C42)+$D42</f>
        <v>14000000</v>
      </c>
      <c r="F42" s="90">
        <v>14000000</v>
      </c>
      <c r="G42" s="91">
        <v>14000000</v>
      </c>
      <c r="H42" s="90">
        <v>37019000</v>
      </c>
      <c r="I42" s="91">
        <v>5394265</v>
      </c>
      <c r="J42" s="90"/>
      <c r="K42" s="91"/>
      <c r="L42" s="90"/>
      <c r="M42" s="91"/>
      <c r="N42" s="90"/>
      <c r="O42" s="91"/>
      <c r="P42" s="90">
        <f>(($H42+$J42)+$L42)+$N42</f>
        <v>37019000</v>
      </c>
      <c r="Q42" s="91">
        <f>(($I42+$K42)+$M42)+$O42</f>
        <v>5394265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264.4214285714286</v>
      </c>
      <c r="U42" s="54">
        <f>IF($E42=0,0,($Q42/$E42)*100)</f>
        <v>38.53046428571428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14000000</v>
      </c>
      <c r="C44" s="98">
        <f>SUM(C42:C43)</f>
        <v>0</v>
      </c>
      <c r="D44" s="98">
        <f>SUM(D42:D43)</f>
        <v>0</v>
      </c>
      <c r="E44" s="98">
        <f>($B44+$C44)+$D44</f>
        <v>14000000</v>
      </c>
      <c r="F44" s="99">
        <f aca="true" t="shared" si="18" ref="F44:O44">SUM(F42:F43)</f>
        <v>14000000</v>
      </c>
      <c r="G44" s="100">
        <f t="shared" si="18"/>
        <v>14000000</v>
      </c>
      <c r="H44" s="99">
        <f t="shared" si="18"/>
        <v>37019000</v>
      </c>
      <c r="I44" s="100">
        <f t="shared" si="18"/>
        <v>5394265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37019000</v>
      </c>
      <c r="Q44" s="100">
        <f>(($I44+$K44)+$M44)+$O44</f>
        <v>5394265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264.4214285714286</v>
      </c>
      <c r="U44" s="63">
        <f>IF($E44=0,0,($Q44/$E44)*100)</f>
        <v>38.53046428571428</v>
      </c>
    </row>
    <row r="45" spans="1:21" ht="12.75">
      <c r="A45" s="64" t="s">
        <v>59</v>
      </c>
      <c r="B45" s="101">
        <f>SUM(B9:B12,B15:B17,B20:B21,B24,B27:B31,B34:B39,B42:B43)</f>
        <v>535382171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535382171</v>
      </c>
      <c r="F45" s="102">
        <f aca="true" t="shared" si="19" ref="F45:O45">SUM(F9:F12,F15:F17,F20:F21,F24,F27:F31,F34:F39,F42:F43)</f>
        <v>467904000</v>
      </c>
      <c r="G45" s="103">
        <f t="shared" si="19"/>
        <v>118574000</v>
      </c>
      <c r="H45" s="102">
        <f t="shared" si="19"/>
        <v>96254000</v>
      </c>
      <c r="I45" s="103">
        <f t="shared" si="19"/>
        <v>39486489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96254000</v>
      </c>
      <c r="Q45" s="103">
        <f>(($I45+$K45)+$M45)+$O45</f>
        <v>39486489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31.688976974182374</v>
      </c>
      <c r="U45" s="67">
        <f>IF((+$E9+$E10+$E11+$E15+$E16+$E20+$E21+$E27+$E30+$E37+$E39+$E42+$E43)=0,0,(Q45/(+$E9+$E10+$E11+$E15+$E16+$E20+$E21+$E27+$E30+$E37+$E39+$E42+$E43)*100))</f>
        <v>12.999838351780765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978689104</v>
      </c>
      <c r="C47" s="89"/>
      <c r="D47" s="89"/>
      <c r="E47" s="89">
        <f>($B47+$C47)+$D47</f>
        <v>978689104</v>
      </c>
      <c r="F47" s="90">
        <v>978689000</v>
      </c>
      <c r="G47" s="91">
        <v>308310000</v>
      </c>
      <c r="H47" s="90">
        <v>154876000</v>
      </c>
      <c r="I47" s="91">
        <v>78546361</v>
      </c>
      <c r="J47" s="90"/>
      <c r="K47" s="91"/>
      <c r="L47" s="90"/>
      <c r="M47" s="91"/>
      <c r="N47" s="90"/>
      <c r="O47" s="91"/>
      <c r="P47" s="90">
        <f>(($H47+$J47)+$L47)+$N47</f>
        <v>154876000</v>
      </c>
      <c r="Q47" s="91">
        <f>(($I47+$K47)+$M47)+$O47</f>
        <v>78546361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15.824841552542718</v>
      </c>
      <c r="U47" s="54">
        <f>IF($E47=0,0,($Q47/$E47)*100)</f>
        <v>8.02567032564</v>
      </c>
    </row>
    <row r="48" spans="1:21" s="69" customFormat="1" ht="12.75">
      <c r="A48" s="68" t="s">
        <v>33</v>
      </c>
      <c r="B48" s="89">
        <f>B47</f>
        <v>978689104</v>
      </c>
      <c r="C48" s="89">
        <f>C47</f>
        <v>0</v>
      </c>
      <c r="D48" s="89">
        <f>D47</f>
        <v>0</v>
      </c>
      <c r="E48" s="89">
        <f>($B48+$C48)+$D48</f>
        <v>978689104</v>
      </c>
      <c r="F48" s="90">
        <f aca="true" t="shared" si="20" ref="F48:O48">F47</f>
        <v>978689000</v>
      </c>
      <c r="G48" s="91">
        <f t="shared" si="20"/>
        <v>308310000</v>
      </c>
      <c r="H48" s="90">
        <f t="shared" si="20"/>
        <v>154876000</v>
      </c>
      <c r="I48" s="91">
        <f t="shared" si="20"/>
        <v>78546361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154876000</v>
      </c>
      <c r="Q48" s="91">
        <f>(($I48+$K48)+$M48)+$O48</f>
        <v>78546361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15.824841552542718</v>
      </c>
      <c r="U48" s="54">
        <f>IF($E48=0,0,($Q48/$E48)*100)</f>
        <v>8.02567032564</v>
      </c>
    </row>
    <row r="49" spans="1:21" ht="12.75">
      <c r="A49" s="60" t="s">
        <v>59</v>
      </c>
      <c r="B49" s="98">
        <f>B47</f>
        <v>978689104</v>
      </c>
      <c r="C49" s="98">
        <f>C47</f>
        <v>0</v>
      </c>
      <c r="D49" s="98">
        <f>D47</f>
        <v>0</v>
      </c>
      <c r="E49" s="98">
        <f>($B49+$C49)+$D49</f>
        <v>978689104</v>
      </c>
      <c r="F49" s="99">
        <f aca="true" t="shared" si="21" ref="F49:O49">F47</f>
        <v>978689000</v>
      </c>
      <c r="G49" s="100">
        <f t="shared" si="21"/>
        <v>308310000</v>
      </c>
      <c r="H49" s="99">
        <f t="shared" si="21"/>
        <v>154876000</v>
      </c>
      <c r="I49" s="100">
        <f t="shared" si="21"/>
        <v>78546361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154876000</v>
      </c>
      <c r="Q49" s="100">
        <f>(($I49+$K49)+$M49)+$O49</f>
        <v>78546361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15.824841552542718</v>
      </c>
      <c r="U49" s="63">
        <f>IF($E49=0,0,($Q49/$E49)*100)</f>
        <v>8.02567032564</v>
      </c>
    </row>
    <row r="50" spans="1:21" ht="12.75">
      <c r="A50" s="64" t="s">
        <v>61</v>
      </c>
      <c r="B50" s="101">
        <f>SUM(B9:B12,B15:B17,B20:B21,B24,B27:B31,B34:B39,B42:B43,B47)</f>
        <v>1514071275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1514071275</v>
      </c>
      <c r="F50" s="102">
        <f aca="true" t="shared" si="22" ref="F50:O50">SUM(F9:F12,F15:F17,F20:F21,F24,F27:F31,F34:F39,F42:F43,F47)</f>
        <v>1446593000</v>
      </c>
      <c r="G50" s="103">
        <f t="shared" si="22"/>
        <v>426884000</v>
      </c>
      <c r="H50" s="102">
        <f t="shared" si="22"/>
        <v>251130000</v>
      </c>
      <c r="I50" s="103">
        <f t="shared" si="22"/>
        <v>118032850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251130000</v>
      </c>
      <c r="Q50" s="103">
        <f>(($I50+$K50)+$M50)+$O50</f>
        <v>118032850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19.582277435849104</v>
      </c>
      <c r="U50" s="67">
        <f>IF((+$E9+$E10+$E11+$E15+$E16+$E20+$E21+$E27+$E30+$E37+$E39+$E42+$E43+$E47)=0,0,(Q50/(+$E9+$E10+$E11+$E15+$E16+$E20+$E21+$E27+$E30+$E37+$E39+$E42+$E43+$E47)*100))</f>
        <v>9.203806853995786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57374000</v>
      </c>
      <c r="C65" s="107">
        <f t="shared" si="24"/>
        <v>0</v>
      </c>
      <c r="D65" s="107">
        <f t="shared" si="24"/>
        <v>0</v>
      </c>
      <c r="E65" s="107">
        <f t="shared" si="24"/>
        <v>57374000</v>
      </c>
      <c r="F65" s="107">
        <f t="shared" si="24"/>
        <v>0</v>
      </c>
      <c r="G65" s="107">
        <f t="shared" si="24"/>
        <v>0</v>
      </c>
      <c r="H65" s="107">
        <f t="shared" si="24"/>
        <v>10775000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10775000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0.1878028375222226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>
        <v>13000000</v>
      </c>
      <c r="C67" s="109"/>
      <c r="D67" s="109"/>
      <c r="E67" s="109">
        <f t="shared" si="25"/>
        <v>13000000</v>
      </c>
      <c r="F67" s="109"/>
      <c r="G67" s="109"/>
      <c r="H67" s="109">
        <v>-38000</v>
      </c>
      <c r="I67" s="109"/>
      <c r="J67" s="109"/>
      <c r="K67" s="109"/>
      <c r="L67" s="109"/>
      <c r="M67" s="109"/>
      <c r="N67" s="109"/>
      <c r="O67" s="109"/>
      <c r="P67" s="110">
        <f t="shared" si="26"/>
        <v>-38000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-0.2923076923076923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44374000</v>
      </c>
      <c r="C69" s="109"/>
      <c r="D69" s="109"/>
      <c r="E69" s="109">
        <f t="shared" si="25"/>
        <v>44374000</v>
      </c>
      <c r="F69" s="109"/>
      <c r="G69" s="109"/>
      <c r="H69" s="109">
        <v>10813000</v>
      </c>
      <c r="I69" s="109"/>
      <c r="J69" s="109"/>
      <c r="K69" s="109"/>
      <c r="L69" s="109"/>
      <c r="M69" s="109"/>
      <c r="N69" s="109"/>
      <c r="O69" s="109"/>
      <c r="P69" s="110">
        <f t="shared" si="26"/>
        <v>10813000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24.367873078829945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57374000</v>
      </c>
      <c r="C92" s="116">
        <f t="shared" si="38"/>
        <v>0</v>
      </c>
      <c r="D92" s="116">
        <f t="shared" si="38"/>
        <v>0</v>
      </c>
      <c r="E92" s="116">
        <f t="shared" si="38"/>
        <v>57374000</v>
      </c>
      <c r="F92" s="116">
        <f t="shared" si="38"/>
        <v>0</v>
      </c>
      <c r="G92" s="116">
        <f t="shared" si="38"/>
        <v>0</v>
      </c>
      <c r="H92" s="116">
        <f t="shared" si="38"/>
        <v>10775000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10775000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0.1878028375222226</v>
      </c>
      <c r="U92" s="30">
        <f t="shared" si="35"/>
        <v>0</v>
      </c>
    </row>
    <row r="93" spans="1:21" ht="12.75">
      <c r="A93" s="31" t="s">
        <v>110</v>
      </c>
      <c r="B93" s="118">
        <f>B65</f>
        <v>57374000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57374000</v>
      </c>
      <c r="F93" s="118">
        <f t="shared" si="39"/>
        <v>0</v>
      </c>
      <c r="G93" s="118">
        <f t="shared" si="39"/>
        <v>0</v>
      </c>
      <c r="H93" s="118">
        <f t="shared" si="39"/>
        <v>10775000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10775000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0.1878028375222226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38000</v>
      </c>
      <c r="I10" s="91">
        <v>154456</v>
      </c>
      <c r="J10" s="90"/>
      <c r="K10" s="91"/>
      <c r="L10" s="90"/>
      <c r="M10" s="91"/>
      <c r="N10" s="90"/>
      <c r="O10" s="91"/>
      <c r="P10" s="90">
        <f>(($H10+$J10)+$L10)+$N10</f>
        <v>38000</v>
      </c>
      <c r="Q10" s="91">
        <f>(($I10+$K10)+$M10)+$O10</f>
        <v>154456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3.8</v>
      </c>
      <c r="U10" s="54">
        <f>IF($E10=0,0,($Q10/$E10)*100)</f>
        <v>15.4456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38000</v>
      </c>
      <c r="I13" s="94">
        <f t="shared" si="0"/>
        <v>154456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38000</v>
      </c>
      <c r="Q13" s="94">
        <f>(($I13+$K13)+$M13)+$O13</f>
        <v>154456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3.8</v>
      </c>
      <c r="U13" s="58">
        <f>IF(SUM($E9:$E11)=0,0,(Q13/SUM($E9:$E11))*100)</f>
        <v>15.4456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1200000</v>
      </c>
      <c r="C15" s="89"/>
      <c r="D15" s="89"/>
      <c r="E15" s="89">
        <f>($B15+$C15)+$D15</f>
        <v>1200000</v>
      </c>
      <c r="F15" s="90">
        <v>1200000</v>
      </c>
      <c r="G15" s="91">
        <v>1200000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1200000</v>
      </c>
      <c r="C18" s="92">
        <f>SUM(C15:C17)</f>
        <v>0</v>
      </c>
      <c r="D18" s="92">
        <f>SUM(D15:D17)</f>
        <v>0</v>
      </c>
      <c r="E18" s="92">
        <f>($B18+$C18)+$D18</f>
        <v>1200000</v>
      </c>
      <c r="F18" s="93">
        <f aca="true" t="shared" si="1" ref="F18:O18">SUM(F15:F17)</f>
        <v>1200000</v>
      </c>
      <c r="G18" s="94">
        <f t="shared" si="1"/>
        <v>1200000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3300000</v>
      </c>
      <c r="C27" s="89"/>
      <c r="D27" s="89"/>
      <c r="E27" s="89">
        <f aca="true" t="shared" si="4" ref="E27:E32">($B27+$C27)+$D27</f>
        <v>3300000</v>
      </c>
      <c r="F27" s="90">
        <v>3300000</v>
      </c>
      <c r="G27" s="91">
        <v>3300000</v>
      </c>
      <c r="H27" s="90">
        <v>3300000</v>
      </c>
      <c r="I27" s="91">
        <v>125738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3300000</v>
      </c>
      <c r="Q27" s="91">
        <f aca="true" t="shared" si="6" ref="Q27:Q32">(($I27+$K27)+$M27)+$O27</f>
        <v>125738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100</v>
      </c>
      <c r="U27" s="54">
        <f>IF($E27=0,0,($Q27/$E27)*100)</f>
        <v>3.8102424242424244</v>
      </c>
    </row>
    <row r="28" spans="1:22" ht="12.75">
      <c r="A28" s="51" t="s">
        <v>45</v>
      </c>
      <c r="B28" s="89">
        <v>1178705</v>
      </c>
      <c r="C28" s="89"/>
      <c r="D28" s="89"/>
      <c r="E28" s="89">
        <f t="shared" si="4"/>
        <v>1178705</v>
      </c>
      <c r="F28" s="90">
        <v>1179000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4478705</v>
      </c>
      <c r="C32" s="92">
        <f>SUM(C27:C31)</f>
        <v>0</v>
      </c>
      <c r="D32" s="92">
        <f>SUM(D27:D31)</f>
        <v>0</v>
      </c>
      <c r="E32" s="92">
        <f t="shared" si="4"/>
        <v>4478705</v>
      </c>
      <c r="F32" s="93">
        <f aca="true" t="shared" si="9" ref="F32:O32">SUM(F27:F31)</f>
        <v>4479000</v>
      </c>
      <c r="G32" s="94">
        <f t="shared" si="9"/>
        <v>3300000</v>
      </c>
      <c r="H32" s="93">
        <f t="shared" si="9"/>
        <v>3300000</v>
      </c>
      <c r="I32" s="94">
        <f t="shared" si="9"/>
        <v>125738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3300000</v>
      </c>
      <c r="Q32" s="94">
        <f t="shared" si="6"/>
        <v>125738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100</v>
      </c>
      <c r="U32" s="58">
        <f>IF((+$E27+$E30)=0,0,(Q32/(+$E27+$E30))*100)</f>
        <v>3.8102424242424244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>
        <v>10000000</v>
      </c>
      <c r="C36" s="89"/>
      <c r="D36" s="89"/>
      <c r="E36" s="89">
        <f t="shared" si="10"/>
        <v>10000000</v>
      </c>
      <c r="F36" s="90">
        <v>10000000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10000000</v>
      </c>
      <c r="C40" s="92">
        <f>SUM(C34:C39)</f>
        <v>0</v>
      </c>
      <c r="D40" s="92">
        <f>SUM(D34:D39)</f>
        <v>0</v>
      </c>
      <c r="E40" s="92">
        <f t="shared" si="10"/>
        <v>10000000</v>
      </c>
      <c r="F40" s="93">
        <f aca="true" t="shared" si="17" ref="F40:O40">SUM(F34:F39)</f>
        <v>10000000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16678705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16678705</v>
      </c>
      <c r="F45" s="102">
        <f aca="true" t="shared" si="19" ref="F45:O45">SUM(F9:F12,F15:F17,F20:F21,F24,F27:F31,F34:F39,F42:F43)</f>
        <v>16679000</v>
      </c>
      <c r="G45" s="103">
        <f t="shared" si="19"/>
        <v>5500000</v>
      </c>
      <c r="H45" s="102">
        <f t="shared" si="19"/>
        <v>3338000</v>
      </c>
      <c r="I45" s="103">
        <f t="shared" si="19"/>
        <v>280194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3338000</v>
      </c>
      <c r="Q45" s="103">
        <f>(($I45+$K45)+$M45)+$O45</f>
        <v>280194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60.690909090909095</v>
      </c>
      <c r="U45" s="67">
        <f>IF((+$E9+$E10+$E11+$E15+$E16+$E20+$E21+$E27+$E30+$E37+$E39+$E42+$E43)=0,0,(Q45/(+$E9+$E10+$E11+$E15+$E16+$E20+$E21+$E27+$E30+$E37+$E39+$E42+$E43)*100))</f>
        <v>5.094436363636364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17062197</v>
      </c>
      <c r="C47" s="89"/>
      <c r="D47" s="89"/>
      <c r="E47" s="89">
        <f>($B47+$C47)+$D47</f>
        <v>17062197</v>
      </c>
      <c r="F47" s="90">
        <v>17062000</v>
      </c>
      <c r="G47" s="91">
        <v>10000000</v>
      </c>
      <c r="H47" s="90">
        <v>11461000</v>
      </c>
      <c r="I47" s="91">
        <v>661030</v>
      </c>
      <c r="J47" s="90"/>
      <c r="K47" s="91"/>
      <c r="L47" s="90"/>
      <c r="M47" s="91"/>
      <c r="N47" s="90"/>
      <c r="O47" s="91"/>
      <c r="P47" s="90">
        <f>(($H47+$J47)+$L47)+$N47</f>
        <v>11461000</v>
      </c>
      <c r="Q47" s="91">
        <f>(($I47+$K47)+$M47)+$O47</f>
        <v>661030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67.17188882533709</v>
      </c>
      <c r="U47" s="54">
        <f>IF($E47=0,0,($Q47/$E47)*100)</f>
        <v>3.874237297811062</v>
      </c>
    </row>
    <row r="48" spans="1:21" s="69" customFormat="1" ht="12.75">
      <c r="A48" s="68" t="s">
        <v>33</v>
      </c>
      <c r="B48" s="89">
        <f>B47</f>
        <v>17062197</v>
      </c>
      <c r="C48" s="89">
        <f>C47</f>
        <v>0</v>
      </c>
      <c r="D48" s="89">
        <f>D47</f>
        <v>0</v>
      </c>
      <c r="E48" s="89">
        <f>($B48+$C48)+$D48</f>
        <v>17062197</v>
      </c>
      <c r="F48" s="90">
        <f aca="true" t="shared" si="20" ref="F48:O48">F47</f>
        <v>17062000</v>
      </c>
      <c r="G48" s="91">
        <f t="shared" si="20"/>
        <v>10000000</v>
      </c>
      <c r="H48" s="90">
        <f t="shared" si="20"/>
        <v>11461000</v>
      </c>
      <c r="I48" s="91">
        <f t="shared" si="20"/>
        <v>661030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11461000</v>
      </c>
      <c r="Q48" s="91">
        <f>(($I48+$K48)+$M48)+$O48</f>
        <v>661030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67.17188882533709</v>
      </c>
      <c r="U48" s="54">
        <f>IF($E48=0,0,($Q48/$E48)*100)</f>
        <v>3.874237297811062</v>
      </c>
    </row>
    <row r="49" spans="1:21" ht="12.75">
      <c r="A49" s="60" t="s">
        <v>59</v>
      </c>
      <c r="B49" s="98">
        <f>B47</f>
        <v>17062197</v>
      </c>
      <c r="C49" s="98">
        <f>C47</f>
        <v>0</v>
      </c>
      <c r="D49" s="98">
        <f>D47</f>
        <v>0</v>
      </c>
      <c r="E49" s="98">
        <f>($B49+$C49)+$D49</f>
        <v>17062197</v>
      </c>
      <c r="F49" s="99">
        <f aca="true" t="shared" si="21" ref="F49:O49">F47</f>
        <v>17062000</v>
      </c>
      <c r="G49" s="100">
        <f t="shared" si="21"/>
        <v>10000000</v>
      </c>
      <c r="H49" s="99">
        <f t="shared" si="21"/>
        <v>11461000</v>
      </c>
      <c r="I49" s="100">
        <f t="shared" si="21"/>
        <v>661030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11461000</v>
      </c>
      <c r="Q49" s="100">
        <f>(($I49+$K49)+$M49)+$O49</f>
        <v>661030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67.17188882533709</v>
      </c>
      <c r="U49" s="63">
        <f>IF($E49=0,0,($Q49/$E49)*100)</f>
        <v>3.874237297811062</v>
      </c>
    </row>
    <row r="50" spans="1:21" ht="12.75">
      <c r="A50" s="64" t="s">
        <v>61</v>
      </c>
      <c r="B50" s="101">
        <f>SUM(B9:B12,B15:B17,B20:B21,B24,B27:B31,B34:B39,B42:B43,B47)</f>
        <v>33740902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33740902</v>
      </c>
      <c r="F50" s="102">
        <f aca="true" t="shared" si="22" ref="F50:O50">SUM(F9:F12,F15:F17,F20:F21,F24,F27:F31,F34:F39,F42:F43,F47)</f>
        <v>33741000</v>
      </c>
      <c r="G50" s="103">
        <f t="shared" si="22"/>
        <v>15500000</v>
      </c>
      <c r="H50" s="102">
        <f t="shared" si="22"/>
        <v>14799000</v>
      </c>
      <c r="I50" s="103">
        <f t="shared" si="22"/>
        <v>941224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14799000</v>
      </c>
      <c r="Q50" s="103">
        <f>(($I50+$K50)+$M50)+$O50</f>
        <v>941224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65.59201659306494</v>
      </c>
      <c r="U50" s="67">
        <f>IF((+$E9+$E10+$E11+$E15+$E16+$E20+$E21+$E27+$E30+$E37+$E39+$E42+$E43+$E47)=0,0,(Q50/(+$E9+$E10+$E11+$E15+$E16+$E20+$E21+$E27+$E30+$E37+$E39+$E42+$E43+$E47)*100))</f>
        <v>4.1716859399818205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1131000</v>
      </c>
      <c r="C65" s="107">
        <f t="shared" si="24"/>
        <v>0</v>
      </c>
      <c r="D65" s="107">
        <f t="shared" si="24"/>
        <v>0</v>
      </c>
      <c r="E65" s="107">
        <f t="shared" si="24"/>
        <v>1131000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1131000</v>
      </c>
      <c r="C69" s="109"/>
      <c r="D69" s="109"/>
      <c r="E69" s="109">
        <f t="shared" si="25"/>
        <v>1131000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1131000</v>
      </c>
      <c r="C92" s="116">
        <f t="shared" si="38"/>
        <v>0</v>
      </c>
      <c r="D92" s="116">
        <f t="shared" si="38"/>
        <v>0</v>
      </c>
      <c r="E92" s="116">
        <f t="shared" si="38"/>
        <v>1131000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1131000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1131000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141000</v>
      </c>
      <c r="I10" s="91">
        <v>139511</v>
      </c>
      <c r="J10" s="90"/>
      <c r="K10" s="91"/>
      <c r="L10" s="90"/>
      <c r="M10" s="91"/>
      <c r="N10" s="90"/>
      <c r="O10" s="91"/>
      <c r="P10" s="90">
        <f>(($H10+$J10)+$L10)+$N10</f>
        <v>141000</v>
      </c>
      <c r="Q10" s="91">
        <f>(($I10+$K10)+$M10)+$O10</f>
        <v>139511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14.099999999999998</v>
      </c>
      <c r="U10" s="54">
        <f>IF($E10=0,0,($Q10/$E10)*100)</f>
        <v>13.9511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141000</v>
      </c>
      <c r="I13" s="94">
        <f t="shared" si="0"/>
        <v>139511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141000</v>
      </c>
      <c r="Q13" s="94">
        <f>(($I13+$K13)+$M13)+$O13</f>
        <v>139511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14.099999999999998</v>
      </c>
      <c r="U13" s="58">
        <f>IF(SUM($E9:$E11)=0,0,(Q13/SUM($E9:$E11))*100)</f>
        <v>13.9511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1036667</v>
      </c>
      <c r="C24" s="89"/>
      <c r="D24" s="89"/>
      <c r="E24" s="89">
        <f>($B24+$C24)+$D24</f>
        <v>1036667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1036667</v>
      </c>
      <c r="C25" s="92">
        <f>C24</f>
        <v>0</v>
      </c>
      <c r="D25" s="92">
        <f>D24</f>
        <v>0</v>
      </c>
      <c r="E25" s="92">
        <f>($B25+$C25)+$D25</f>
        <v>1036667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6300000</v>
      </c>
      <c r="C27" s="89"/>
      <c r="D27" s="89"/>
      <c r="E27" s="89">
        <f aca="true" t="shared" si="4" ref="E27:E32">($B27+$C27)+$D27</f>
        <v>6300000</v>
      </c>
      <c r="F27" s="90">
        <v>6300000</v>
      </c>
      <c r="G27" s="91">
        <v>1485000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6300000</v>
      </c>
      <c r="C32" s="92">
        <f>SUM(C27:C31)</f>
        <v>0</v>
      </c>
      <c r="D32" s="92">
        <f>SUM(D27:D31)</f>
        <v>0</v>
      </c>
      <c r="E32" s="92">
        <f t="shared" si="4"/>
        <v>6300000</v>
      </c>
      <c r="F32" s="93">
        <f aca="true" t="shared" si="9" ref="F32:O32">SUM(F27:F31)</f>
        <v>6300000</v>
      </c>
      <c r="G32" s="94">
        <f t="shared" si="9"/>
        <v>1485000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9086667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9086667</v>
      </c>
      <c r="F45" s="102">
        <f aca="true" t="shared" si="19" ref="F45:O45">SUM(F9:F12,F15:F17,F20:F21,F24,F27:F31,F34:F39,F42:F43)</f>
        <v>8050000</v>
      </c>
      <c r="G45" s="103">
        <f t="shared" si="19"/>
        <v>3235000</v>
      </c>
      <c r="H45" s="102">
        <f t="shared" si="19"/>
        <v>141000</v>
      </c>
      <c r="I45" s="103">
        <f t="shared" si="19"/>
        <v>139511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141000</v>
      </c>
      <c r="Q45" s="103">
        <f>(($I45+$K45)+$M45)+$O45</f>
        <v>139511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1.7515527950310559</v>
      </c>
      <c r="U45" s="67">
        <f>IF((+$E9+$E10+$E11+$E15+$E16+$E20+$E21+$E27+$E30+$E37+$E39+$E42+$E43)=0,0,(Q45/(+$E9+$E10+$E11+$E15+$E16+$E20+$E21+$E27+$E30+$E37+$E39+$E42+$E43)*100))</f>
        <v>1.733055900621118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64955394</v>
      </c>
      <c r="C47" s="89"/>
      <c r="D47" s="89"/>
      <c r="E47" s="89">
        <f>($B47+$C47)+$D47</f>
        <v>64955394</v>
      </c>
      <c r="F47" s="90">
        <v>64955000</v>
      </c>
      <c r="G47" s="91">
        <v>5000000</v>
      </c>
      <c r="H47" s="90">
        <v>10985000</v>
      </c>
      <c r="I47" s="91">
        <v>16338243</v>
      </c>
      <c r="J47" s="90"/>
      <c r="K47" s="91"/>
      <c r="L47" s="90"/>
      <c r="M47" s="91"/>
      <c r="N47" s="90"/>
      <c r="O47" s="91"/>
      <c r="P47" s="90">
        <f>(($H47+$J47)+$L47)+$N47</f>
        <v>10985000</v>
      </c>
      <c r="Q47" s="91">
        <f>(($I47+$K47)+$M47)+$O47</f>
        <v>16338243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16.91160552424638</v>
      </c>
      <c r="U47" s="54">
        <f>IF($E47=0,0,($Q47/$E47)*100)</f>
        <v>25.1530196245134</v>
      </c>
    </row>
    <row r="48" spans="1:21" s="69" customFormat="1" ht="12.75">
      <c r="A48" s="68" t="s">
        <v>33</v>
      </c>
      <c r="B48" s="89">
        <f>B47</f>
        <v>64955394</v>
      </c>
      <c r="C48" s="89">
        <f>C47</f>
        <v>0</v>
      </c>
      <c r="D48" s="89">
        <f>D47</f>
        <v>0</v>
      </c>
      <c r="E48" s="89">
        <f>($B48+$C48)+$D48</f>
        <v>64955394</v>
      </c>
      <c r="F48" s="90">
        <f aca="true" t="shared" si="20" ref="F48:O48">F47</f>
        <v>64955000</v>
      </c>
      <c r="G48" s="91">
        <f t="shared" si="20"/>
        <v>5000000</v>
      </c>
      <c r="H48" s="90">
        <f t="shared" si="20"/>
        <v>10985000</v>
      </c>
      <c r="I48" s="91">
        <f t="shared" si="20"/>
        <v>16338243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10985000</v>
      </c>
      <c r="Q48" s="91">
        <f>(($I48+$K48)+$M48)+$O48</f>
        <v>16338243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16.91160552424638</v>
      </c>
      <c r="U48" s="54">
        <f>IF($E48=0,0,($Q48/$E48)*100)</f>
        <v>25.1530196245134</v>
      </c>
    </row>
    <row r="49" spans="1:21" ht="12.75">
      <c r="A49" s="60" t="s">
        <v>59</v>
      </c>
      <c r="B49" s="98">
        <f>B47</f>
        <v>64955394</v>
      </c>
      <c r="C49" s="98">
        <f>C47</f>
        <v>0</v>
      </c>
      <c r="D49" s="98">
        <f>D47</f>
        <v>0</v>
      </c>
      <c r="E49" s="98">
        <f>($B49+$C49)+$D49</f>
        <v>64955394</v>
      </c>
      <c r="F49" s="99">
        <f aca="true" t="shared" si="21" ref="F49:O49">F47</f>
        <v>64955000</v>
      </c>
      <c r="G49" s="100">
        <f t="shared" si="21"/>
        <v>5000000</v>
      </c>
      <c r="H49" s="99">
        <f t="shared" si="21"/>
        <v>10985000</v>
      </c>
      <c r="I49" s="100">
        <f t="shared" si="21"/>
        <v>16338243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10985000</v>
      </c>
      <c r="Q49" s="100">
        <f>(($I49+$K49)+$M49)+$O49</f>
        <v>16338243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16.91160552424638</v>
      </c>
      <c r="U49" s="63">
        <f>IF($E49=0,0,($Q49/$E49)*100)</f>
        <v>25.1530196245134</v>
      </c>
    </row>
    <row r="50" spans="1:21" ht="12.75">
      <c r="A50" s="64" t="s">
        <v>61</v>
      </c>
      <c r="B50" s="101">
        <f>SUM(B9:B12,B15:B17,B20:B21,B24,B27:B31,B34:B39,B42:B43,B47)</f>
        <v>74042061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74042061</v>
      </c>
      <c r="F50" s="102">
        <f aca="true" t="shared" si="22" ref="F50:O50">SUM(F9:F12,F15:F17,F20:F21,F24,F27:F31,F34:F39,F42:F43,F47)</f>
        <v>73005000</v>
      </c>
      <c r="G50" s="103">
        <f t="shared" si="22"/>
        <v>8235000</v>
      </c>
      <c r="H50" s="102">
        <f t="shared" si="22"/>
        <v>11126000</v>
      </c>
      <c r="I50" s="103">
        <f t="shared" si="22"/>
        <v>16477754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11126000</v>
      </c>
      <c r="Q50" s="103">
        <f>(($I50+$K50)+$M50)+$O50</f>
        <v>16477754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15.23996980277923</v>
      </c>
      <c r="U50" s="67">
        <f>IF((+$E9+$E10+$E11+$E15+$E16+$E20+$E21+$E27+$E30+$E37+$E39+$E42+$E43+$E47)=0,0,(Q50/(+$E9+$E10+$E11+$E15+$E16+$E20+$E21+$E27+$E30+$E37+$E39+$E42+$E43+$E47)*100))</f>
        <v>22.570598002662653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0</v>
      </c>
      <c r="C65" s="107">
        <f t="shared" si="24"/>
        <v>0</v>
      </c>
      <c r="D65" s="107">
        <f t="shared" si="24"/>
        <v>0</v>
      </c>
      <c r="E65" s="107">
        <f t="shared" si="24"/>
        <v>0</v>
      </c>
      <c r="F65" s="107">
        <f t="shared" si="24"/>
        <v>0</v>
      </c>
      <c r="G65" s="107">
        <f t="shared" si="24"/>
        <v>0</v>
      </c>
      <c r="H65" s="107">
        <f t="shared" si="24"/>
        <v>4072000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4072000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 t="str">
        <f>IF(E65=0," ",(P65/E65))</f>
        <v> </v>
      </c>
      <c r="U65" s="23" t="str">
        <f>IF(E65=0," ",(Q65/E65))</f>
        <v> 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/>
      <c r="C69" s="109"/>
      <c r="D69" s="109"/>
      <c r="E69" s="109">
        <f t="shared" si="25"/>
        <v>0</v>
      </c>
      <c r="F69" s="109"/>
      <c r="G69" s="109"/>
      <c r="H69" s="109">
        <v>4072000</v>
      </c>
      <c r="I69" s="109"/>
      <c r="J69" s="109"/>
      <c r="K69" s="109"/>
      <c r="L69" s="109"/>
      <c r="M69" s="109"/>
      <c r="N69" s="109"/>
      <c r="O69" s="109"/>
      <c r="P69" s="110">
        <f t="shared" si="26"/>
        <v>4072000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0</v>
      </c>
      <c r="C92" s="116">
        <f t="shared" si="38"/>
        <v>0</v>
      </c>
      <c r="D92" s="116">
        <f t="shared" si="38"/>
        <v>0</v>
      </c>
      <c r="E92" s="116">
        <f t="shared" si="38"/>
        <v>0</v>
      </c>
      <c r="F92" s="116">
        <f t="shared" si="38"/>
        <v>0</v>
      </c>
      <c r="G92" s="116">
        <f t="shared" si="38"/>
        <v>0</v>
      </c>
      <c r="H92" s="116">
        <f t="shared" si="38"/>
        <v>4072000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4072000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 t="str">
        <f t="shared" si="34"/>
        <v> </v>
      </c>
      <c r="U92" s="30" t="str">
        <f t="shared" si="35"/>
        <v> </v>
      </c>
    </row>
    <row r="93" spans="1:21" ht="12.75">
      <c r="A93" s="31" t="s">
        <v>110</v>
      </c>
      <c r="B93" s="118">
        <f>B65</f>
        <v>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0</v>
      </c>
      <c r="F93" s="118">
        <f t="shared" si="39"/>
        <v>0</v>
      </c>
      <c r="G93" s="118">
        <f t="shared" si="39"/>
        <v>0</v>
      </c>
      <c r="H93" s="118">
        <f t="shared" si="39"/>
        <v>4072000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4072000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 t="str">
        <f t="shared" si="34"/>
        <v> </v>
      </c>
      <c r="U93" s="30" t="str">
        <f t="shared" si="35"/>
        <v> 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363000</v>
      </c>
      <c r="I10" s="91">
        <v>361975</v>
      </c>
      <c r="J10" s="90"/>
      <c r="K10" s="91"/>
      <c r="L10" s="90"/>
      <c r="M10" s="91"/>
      <c r="N10" s="90"/>
      <c r="O10" s="91"/>
      <c r="P10" s="90">
        <f>(($H10+$J10)+$L10)+$N10</f>
        <v>363000</v>
      </c>
      <c r="Q10" s="91">
        <f>(($I10+$K10)+$M10)+$O10</f>
        <v>361975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36.3</v>
      </c>
      <c r="U10" s="54">
        <f>IF($E10=0,0,($Q10/$E10)*100)</f>
        <v>36.1975</v>
      </c>
    </row>
    <row r="11" spans="1:21" ht="12.75">
      <c r="A11" s="51" t="s">
        <v>31</v>
      </c>
      <c r="B11" s="89">
        <v>10000000</v>
      </c>
      <c r="C11" s="89"/>
      <c r="D11" s="89"/>
      <c r="E11" s="89">
        <f>($B11+$C11)+$D11</f>
        <v>10000000</v>
      </c>
      <c r="F11" s="90">
        <v>10000000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>
        <v>1500000</v>
      </c>
      <c r="C12" s="89"/>
      <c r="D12" s="89"/>
      <c r="E12" s="89">
        <f>($B12+$C12)+$D12</f>
        <v>1500000</v>
      </c>
      <c r="F12" s="90">
        <v>1500000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12500000</v>
      </c>
      <c r="C13" s="92">
        <f>SUM(C9:C12)</f>
        <v>0</v>
      </c>
      <c r="D13" s="92">
        <f>SUM(D9:D12)</f>
        <v>0</v>
      </c>
      <c r="E13" s="92">
        <f>($B13+$C13)+$D13</f>
        <v>12500000</v>
      </c>
      <c r="F13" s="93">
        <f aca="true" t="shared" si="0" ref="F13:O13">SUM(F9:F12)</f>
        <v>12500000</v>
      </c>
      <c r="G13" s="94">
        <f t="shared" si="0"/>
        <v>1000000</v>
      </c>
      <c r="H13" s="93">
        <f t="shared" si="0"/>
        <v>363000</v>
      </c>
      <c r="I13" s="94">
        <f t="shared" si="0"/>
        <v>361975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363000</v>
      </c>
      <c r="Q13" s="94">
        <f>(($I13+$K13)+$M13)+$O13</f>
        <v>361975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3.3000000000000003</v>
      </c>
      <c r="U13" s="58">
        <f>IF(SUM($E9:$E11)=0,0,(Q13/SUM($E9:$E11))*100)</f>
        <v>3.2906818181818185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113000</v>
      </c>
      <c r="I15" s="91">
        <v>114358</v>
      </c>
      <c r="J15" s="90"/>
      <c r="K15" s="91"/>
      <c r="L15" s="90"/>
      <c r="M15" s="91"/>
      <c r="N15" s="90"/>
      <c r="O15" s="91"/>
      <c r="P15" s="90">
        <f>(($H15+$J15)+$L15)+$N15</f>
        <v>113000</v>
      </c>
      <c r="Q15" s="91">
        <f>(($I15+$K15)+$M15)+$O15</f>
        <v>114358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15.066666666666666</v>
      </c>
      <c r="U15" s="54">
        <f>IF($E15=0,0,($Q15/$E15)*100)</f>
        <v>15.247733333333333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113000</v>
      </c>
      <c r="I18" s="94">
        <f t="shared" si="1"/>
        <v>114358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113000</v>
      </c>
      <c r="Q18" s="94">
        <f>(($I18+$K18)+$M18)+$O18</f>
        <v>114358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15.066666666666666</v>
      </c>
      <c r="U18" s="58">
        <f>IF(SUM($E15:$E16)=0,0,(Q18/SUM($E15:$E16))*100)</f>
        <v>15.247733333333333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10000000</v>
      </c>
      <c r="C27" s="89"/>
      <c r="D27" s="89"/>
      <c r="E27" s="89">
        <f aca="true" t="shared" si="4" ref="E27:E32">($B27+$C27)+$D27</f>
        <v>10000000</v>
      </c>
      <c r="F27" s="90">
        <v>10000000</v>
      </c>
      <c r="G27" s="91"/>
      <c r="H27" s="90">
        <v>3234000</v>
      </c>
      <c r="I27" s="91">
        <v>60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3234000</v>
      </c>
      <c r="Q27" s="91">
        <f aca="true" t="shared" si="6" ref="Q27:Q32">(($I27+$K27)+$M27)+$O27</f>
        <v>60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32.34</v>
      </c>
      <c r="U27" s="54">
        <f>IF($E27=0,0,($Q27/$E27)*100)</f>
        <v>0.0006000000000000001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10000000</v>
      </c>
      <c r="C32" s="92">
        <f>SUM(C27:C31)</f>
        <v>0</v>
      </c>
      <c r="D32" s="92">
        <f>SUM(D27:D31)</f>
        <v>0</v>
      </c>
      <c r="E32" s="92">
        <f t="shared" si="4"/>
        <v>10000000</v>
      </c>
      <c r="F32" s="93">
        <f aca="true" t="shared" si="9" ref="F32:O32">SUM(F27:F31)</f>
        <v>10000000</v>
      </c>
      <c r="G32" s="94">
        <f t="shared" si="9"/>
        <v>0</v>
      </c>
      <c r="H32" s="93">
        <f t="shared" si="9"/>
        <v>3234000</v>
      </c>
      <c r="I32" s="94">
        <f t="shared" si="9"/>
        <v>60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3234000</v>
      </c>
      <c r="Q32" s="94">
        <f t="shared" si="6"/>
        <v>60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32.34</v>
      </c>
      <c r="U32" s="58">
        <f>IF((+$E27+$E30)=0,0,(Q32/(+$E27+$E30))*100)</f>
        <v>0.0006000000000000001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24120000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24120000</v>
      </c>
      <c r="F45" s="102">
        <f aca="true" t="shared" si="19" ref="F45:O45">SUM(F9:F12,F15:F17,F20:F21,F24,F27:F31,F34:F39,F42:F43)</f>
        <v>23250000</v>
      </c>
      <c r="G45" s="103">
        <f t="shared" si="19"/>
        <v>1750000</v>
      </c>
      <c r="H45" s="102">
        <f t="shared" si="19"/>
        <v>3710000</v>
      </c>
      <c r="I45" s="103">
        <f t="shared" si="19"/>
        <v>476393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3710000</v>
      </c>
      <c r="Q45" s="103">
        <f>(($I45+$K45)+$M45)+$O45</f>
        <v>476393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17.057471264367816</v>
      </c>
      <c r="U45" s="67">
        <f>IF((+$E9+$E10+$E11+$E15+$E16+$E20+$E21+$E27+$E30+$E37+$E39+$E42+$E43)=0,0,(Q45/(+$E9+$E10+$E11+$E15+$E16+$E20+$E21+$E27+$E30+$E37+$E39+$E42+$E43)*100))</f>
        <v>2.190312643678161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25739110</v>
      </c>
      <c r="C47" s="89"/>
      <c r="D47" s="89"/>
      <c r="E47" s="89">
        <f>($B47+$C47)+$D47</f>
        <v>25739110</v>
      </c>
      <c r="F47" s="90">
        <v>25739000</v>
      </c>
      <c r="G47" s="91">
        <v>12000000</v>
      </c>
      <c r="H47" s="90">
        <v>7276000</v>
      </c>
      <c r="I47" s="91">
        <v>2736971</v>
      </c>
      <c r="J47" s="90"/>
      <c r="K47" s="91"/>
      <c r="L47" s="90"/>
      <c r="M47" s="91"/>
      <c r="N47" s="90"/>
      <c r="O47" s="91"/>
      <c r="P47" s="90">
        <f>(($H47+$J47)+$L47)+$N47</f>
        <v>7276000</v>
      </c>
      <c r="Q47" s="91">
        <f>(($I47+$K47)+$M47)+$O47</f>
        <v>2736971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28.268265685954177</v>
      </c>
      <c r="U47" s="54">
        <f>IF($E47=0,0,($Q47/$E47)*100)</f>
        <v>10.633510638091217</v>
      </c>
    </row>
    <row r="48" spans="1:21" s="69" customFormat="1" ht="12.75">
      <c r="A48" s="68" t="s">
        <v>33</v>
      </c>
      <c r="B48" s="89">
        <f>B47</f>
        <v>25739110</v>
      </c>
      <c r="C48" s="89">
        <f>C47</f>
        <v>0</v>
      </c>
      <c r="D48" s="89">
        <f>D47</f>
        <v>0</v>
      </c>
      <c r="E48" s="89">
        <f>($B48+$C48)+$D48</f>
        <v>25739110</v>
      </c>
      <c r="F48" s="90">
        <f aca="true" t="shared" si="20" ref="F48:O48">F47</f>
        <v>25739000</v>
      </c>
      <c r="G48" s="91">
        <f t="shared" si="20"/>
        <v>12000000</v>
      </c>
      <c r="H48" s="90">
        <f t="shared" si="20"/>
        <v>7276000</v>
      </c>
      <c r="I48" s="91">
        <f t="shared" si="20"/>
        <v>2736971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7276000</v>
      </c>
      <c r="Q48" s="91">
        <f>(($I48+$K48)+$M48)+$O48</f>
        <v>2736971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28.268265685954177</v>
      </c>
      <c r="U48" s="54">
        <f>IF($E48=0,0,($Q48/$E48)*100)</f>
        <v>10.633510638091217</v>
      </c>
    </row>
    <row r="49" spans="1:21" ht="12.75">
      <c r="A49" s="60" t="s">
        <v>59</v>
      </c>
      <c r="B49" s="98">
        <f>B47</f>
        <v>25739110</v>
      </c>
      <c r="C49" s="98">
        <f>C47</f>
        <v>0</v>
      </c>
      <c r="D49" s="98">
        <f>D47</f>
        <v>0</v>
      </c>
      <c r="E49" s="98">
        <f>($B49+$C49)+$D49</f>
        <v>25739110</v>
      </c>
      <c r="F49" s="99">
        <f aca="true" t="shared" si="21" ref="F49:O49">F47</f>
        <v>25739000</v>
      </c>
      <c r="G49" s="100">
        <f t="shared" si="21"/>
        <v>12000000</v>
      </c>
      <c r="H49" s="99">
        <f t="shared" si="21"/>
        <v>7276000</v>
      </c>
      <c r="I49" s="100">
        <f t="shared" si="21"/>
        <v>2736971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7276000</v>
      </c>
      <c r="Q49" s="100">
        <f>(($I49+$K49)+$M49)+$O49</f>
        <v>2736971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28.268265685954177</v>
      </c>
      <c r="U49" s="63">
        <f>IF($E49=0,0,($Q49/$E49)*100)</f>
        <v>10.633510638091217</v>
      </c>
    </row>
    <row r="50" spans="1:21" ht="12.75">
      <c r="A50" s="64" t="s">
        <v>61</v>
      </c>
      <c r="B50" s="101">
        <f>SUM(B9:B12,B15:B17,B20:B21,B24,B27:B31,B34:B39,B42:B43,B47)</f>
        <v>49859110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49859110</v>
      </c>
      <c r="F50" s="102">
        <f aca="true" t="shared" si="22" ref="F50:O50">SUM(F9:F12,F15:F17,F20:F21,F24,F27:F31,F34:F39,F42:F43,F47)</f>
        <v>48989000</v>
      </c>
      <c r="G50" s="103">
        <f t="shared" si="22"/>
        <v>13750000</v>
      </c>
      <c r="H50" s="102">
        <f t="shared" si="22"/>
        <v>10986000</v>
      </c>
      <c r="I50" s="103">
        <f t="shared" si="22"/>
        <v>3213364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10986000</v>
      </c>
      <c r="Q50" s="103">
        <f>(($I50+$K50)+$M50)+$O50</f>
        <v>3213364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23.13372476342471</v>
      </c>
      <c r="U50" s="67">
        <f>IF((+$E9+$E10+$E11+$E15+$E16+$E20+$E21+$E27+$E30+$E37+$E39+$E42+$E43+$E47)=0,0,(Q50/(+$E9+$E10+$E11+$E15+$E16+$E20+$E21+$E27+$E30+$E37+$E39+$E42+$E43+$E47)*100))</f>
        <v>6.766528157718684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3875000</v>
      </c>
      <c r="C65" s="107">
        <f t="shared" si="24"/>
        <v>0</v>
      </c>
      <c r="D65" s="107">
        <f t="shared" si="24"/>
        <v>0</v>
      </c>
      <c r="E65" s="107">
        <f t="shared" si="24"/>
        <v>3875000</v>
      </c>
      <c r="F65" s="107">
        <f t="shared" si="24"/>
        <v>0</v>
      </c>
      <c r="G65" s="107">
        <f t="shared" si="24"/>
        <v>0</v>
      </c>
      <c r="H65" s="107">
        <f t="shared" si="24"/>
        <v>1082000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1082000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0.2792258064516129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3875000</v>
      </c>
      <c r="C69" s="109"/>
      <c r="D69" s="109"/>
      <c r="E69" s="109">
        <f t="shared" si="25"/>
        <v>3875000</v>
      </c>
      <c r="F69" s="109"/>
      <c r="G69" s="109"/>
      <c r="H69" s="109">
        <v>1082000</v>
      </c>
      <c r="I69" s="109"/>
      <c r="J69" s="109"/>
      <c r="K69" s="109"/>
      <c r="L69" s="109"/>
      <c r="M69" s="109"/>
      <c r="N69" s="109"/>
      <c r="O69" s="109"/>
      <c r="P69" s="110">
        <f t="shared" si="26"/>
        <v>1082000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27.92258064516129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3875000</v>
      </c>
      <c r="C92" s="116">
        <f t="shared" si="38"/>
        <v>0</v>
      </c>
      <c r="D92" s="116">
        <f t="shared" si="38"/>
        <v>0</v>
      </c>
      <c r="E92" s="116">
        <f t="shared" si="38"/>
        <v>3875000</v>
      </c>
      <c r="F92" s="116">
        <f t="shared" si="38"/>
        <v>0</v>
      </c>
      <c r="G92" s="116">
        <f t="shared" si="38"/>
        <v>0</v>
      </c>
      <c r="H92" s="116">
        <f t="shared" si="38"/>
        <v>1082000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1082000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0.2792258064516129</v>
      </c>
      <c r="U92" s="30">
        <f t="shared" si="35"/>
        <v>0</v>
      </c>
    </row>
    <row r="93" spans="1:21" ht="12.75">
      <c r="A93" s="31" t="s">
        <v>110</v>
      </c>
      <c r="B93" s="118">
        <f>B65</f>
        <v>3875000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3875000</v>
      </c>
      <c r="F93" s="118">
        <f t="shared" si="39"/>
        <v>0</v>
      </c>
      <c r="G93" s="118">
        <f t="shared" si="39"/>
        <v>0</v>
      </c>
      <c r="H93" s="118">
        <f t="shared" si="39"/>
        <v>1082000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1082000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0.2792258064516129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276000</v>
      </c>
      <c r="I10" s="91">
        <v>396960</v>
      </c>
      <c r="J10" s="90"/>
      <c r="K10" s="91"/>
      <c r="L10" s="90"/>
      <c r="M10" s="91"/>
      <c r="N10" s="90"/>
      <c r="O10" s="91"/>
      <c r="P10" s="90">
        <f>(($H10+$J10)+$L10)+$N10</f>
        <v>276000</v>
      </c>
      <c r="Q10" s="91">
        <f>(($I10+$K10)+$M10)+$O10</f>
        <v>396960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27.6</v>
      </c>
      <c r="U10" s="54">
        <f>IF($E10=0,0,($Q10/$E10)*100)</f>
        <v>39.696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276000</v>
      </c>
      <c r="I13" s="94">
        <f t="shared" si="0"/>
        <v>396960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276000</v>
      </c>
      <c r="Q13" s="94">
        <f>(($I13+$K13)+$M13)+$O13</f>
        <v>396960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27.6</v>
      </c>
      <c r="U13" s="58">
        <f>IF(SUM($E9:$E11)=0,0,(Q13/SUM($E9:$E11))*100)</f>
        <v>39.696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224000</v>
      </c>
      <c r="I15" s="91">
        <v>235158</v>
      </c>
      <c r="J15" s="90"/>
      <c r="K15" s="91"/>
      <c r="L15" s="90"/>
      <c r="M15" s="91"/>
      <c r="N15" s="90"/>
      <c r="O15" s="91"/>
      <c r="P15" s="90">
        <f>(($H15+$J15)+$L15)+$N15</f>
        <v>224000</v>
      </c>
      <c r="Q15" s="91">
        <f>(($I15+$K15)+$M15)+$O15</f>
        <v>235158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29.86666666666667</v>
      </c>
      <c r="U15" s="54">
        <f>IF($E15=0,0,($Q15/$E15)*100)</f>
        <v>31.3544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224000</v>
      </c>
      <c r="I18" s="94">
        <f t="shared" si="1"/>
        <v>235158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224000</v>
      </c>
      <c r="Q18" s="94">
        <f>(($I18+$K18)+$M18)+$O18</f>
        <v>235158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29.86666666666667</v>
      </c>
      <c r="U18" s="58">
        <f>IF(SUM($E15:$E16)=0,0,(Q18/SUM($E15:$E16))*100)</f>
        <v>31.3544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1750000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1750000</v>
      </c>
      <c r="F45" s="102">
        <f aca="true" t="shared" si="19" ref="F45:O45">SUM(F9:F12,F15:F17,F20:F21,F24,F27:F31,F34:F39,F42:F43)</f>
        <v>1750000</v>
      </c>
      <c r="G45" s="103">
        <f t="shared" si="19"/>
        <v>1750000</v>
      </c>
      <c r="H45" s="102">
        <f t="shared" si="19"/>
        <v>500000</v>
      </c>
      <c r="I45" s="103">
        <f t="shared" si="19"/>
        <v>632118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500000</v>
      </c>
      <c r="Q45" s="103">
        <f>(($I45+$K45)+$M45)+$O45</f>
        <v>632118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28.57142857142857</v>
      </c>
      <c r="U45" s="67">
        <f>IF((+$E9+$E10+$E11+$E15+$E16+$E20+$E21+$E27+$E30+$E37+$E39+$E42+$E43)=0,0,(Q45/(+$E9+$E10+$E11+$E15+$E16+$E20+$E21+$E27+$E30+$E37+$E39+$E42+$E43)*100))</f>
        <v>36.12102857142857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10918059</v>
      </c>
      <c r="C47" s="89"/>
      <c r="D47" s="89"/>
      <c r="E47" s="89">
        <f>($B47+$C47)+$D47</f>
        <v>10918059</v>
      </c>
      <c r="F47" s="90">
        <v>10918000</v>
      </c>
      <c r="G47" s="91">
        <v>5000000</v>
      </c>
      <c r="H47" s="90">
        <v>1057000</v>
      </c>
      <c r="I47" s="91">
        <v>11936</v>
      </c>
      <c r="J47" s="90"/>
      <c r="K47" s="91"/>
      <c r="L47" s="90"/>
      <c r="M47" s="91"/>
      <c r="N47" s="90"/>
      <c r="O47" s="91"/>
      <c r="P47" s="90">
        <f>(($H47+$J47)+$L47)+$N47</f>
        <v>1057000</v>
      </c>
      <c r="Q47" s="91">
        <f>(($I47+$K47)+$M47)+$O47</f>
        <v>11936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9.681207987610252</v>
      </c>
      <c r="U47" s="54">
        <f>IF($E47=0,0,($Q47/$E47)*100)</f>
        <v>0.10932346124892711</v>
      </c>
    </row>
    <row r="48" spans="1:21" s="69" customFormat="1" ht="12.75">
      <c r="A48" s="68" t="s">
        <v>33</v>
      </c>
      <c r="B48" s="89">
        <f>B47</f>
        <v>10918059</v>
      </c>
      <c r="C48" s="89">
        <f>C47</f>
        <v>0</v>
      </c>
      <c r="D48" s="89">
        <f>D47</f>
        <v>0</v>
      </c>
      <c r="E48" s="89">
        <f>($B48+$C48)+$D48</f>
        <v>10918059</v>
      </c>
      <c r="F48" s="90">
        <f aca="true" t="shared" si="20" ref="F48:O48">F47</f>
        <v>10918000</v>
      </c>
      <c r="G48" s="91">
        <f t="shared" si="20"/>
        <v>5000000</v>
      </c>
      <c r="H48" s="90">
        <f t="shared" si="20"/>
        <v>1057000</v>
      </c>
      <c r="I48" s="91">
        <f t="shared" si="20"/>
        <v>11936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1057000</v>
      </c>
      <c r="Q48" s="91">
        <f>(($I48+$K48)+$M48)+$O48</f>
        <v>11936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9.681207987610252</v>
      </c>
      <c r="U48" s="54">
        <f>IF($E48=0,0,($Q48/$E48)*100)</f>
        <v>0.10932346124892711</v>
      </c>
    </row>
    <row r="49" spans="1:21" ht="12.75">
      <c r="A49" s="60" t="s">
        <v>59</v>
      </c>
      <c r="B49" s="98">
        <f>B47</f>
        <v>10918059</v>
      </c>
      <c r="C49" s="98">
        <f>C47</f>
        <v>0</v>
      </c>
      <c r="D49" s="98">
        <f>D47</f>
        <v>0</v>
      </c>
      <c r="E49" s="98">
        <f>($B49+$C49)+$D49</f>
        <v>10918059</v>
      </c>
      <c r="F49" s="99">
        <f aca="true" t="shared" si="21" ref="F49:O49">F47</f>
        <v>10918000</v>
      </c>
      <c r="G49" s="100">
        <f t="shared" si="21"/>
        <v>5000000</v>
      </c>
      <c r="H49" s="99">
        <f t="shared" si="21"/>
        <v>1057000</v>
      </c>
      <c r="I49" s="100">
        <f t="shared" si="21"/>
        <v>11936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1057000</v>
      </c>
      <c r="Q49" s="100">
        <f>(($I49+$K49)+$M49)+$O49</f>
        <v>11936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9.681207987610252</v>
      </c>
      <c r="U49" s="63">
        <f>IF($E49=0,0,($Q49/$E49)*100)</f>
        <v>0.10932346124892711</v>
      </c>
    </row>
    <row r="50" spans="1:21" ht="12.75">
      <c r="A50" s="64" t="s">
        <v>61</v>
      </c>
      <c r="B50" s="101">
        <f>SUM(B9:B12,B15:B17,B20:B21,B24,B27:B31,B34:B39,B42:B43,B47)</f>
        <v>12668059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12668059</v>
      </c>
      <c r="F50" s="102">
        <f aca="true" t="shared" si="22" ref="F50:O50">SUM(F9:F12,F15:F17,F20:F21,F24,F27:F31,F34:F39,F42:F43,F47)</f>
        <v>12668000</v>
      </c>
      <c r="G50" s="103">
        <f t="shared" si="22"/>
        <v>6750000</v>
      </c>
      <c r="H50" s="102">
        <f t="shared" si="22"/>
        <v>1557000</v>
      </c>
      <c r="I50" s="103">
        <f t="shared" si="22"/>
        <v>644054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1557000</v>
      </c>
      <c r="Q50" s="103">
        <f>(($I50+$K50)+$M50)+$O50</f>
        <v>644054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12.290754250513041</v>
      </c>
      <c r="U50" s="67">
        <f>IF((+$E9+$E10+$E11+$E15+$E16+$E20+$E21+$E27+$E30+$E37+$E39+$E42+$E43+$E47)=0,0,(Q50/(+$E9+$E10+$E11+$E15+$E16+$E20+$E21+$E27+$E30+$E37+$E39+$E42+$E43+$E47)*100))</f>
        <v>5.084077994900403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601000</v>
      </c>
      <c r="C65" s="107">
        <f t="shared" si="24"/>
        <v>0</v>
      </c>
      <c r="D65" s="107">
        <f t="shared" si="24"/>
        <v>0</v>
      </c>
      <c r="E65" s="107">
        <f t="shared" si="24"/>
        <v>601000</v>
      </c>
      <c r="F65" s="107">
        <f t="shared" si="24"/>
        <v>0</v>
      </c>
      <c r="G65" s="107">
        <f t="shared" si="24"/>
        <v>0</v>
      </c>
      <c r="H65" s="107">
        <f t="shared" si="24"/>
        <v>1966000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1966000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3.2712146422628954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601000</v>
      </c>
      <c r="C69" s="109"/>
      <c r="D69" s="109"/>
      <c r="E69" s="109">
        <f t="shared" si="25"/>
        <v>601000</v>
      </c>
      <c r="F69" s="109"/>
      <c r="G69" s="109"/>
      <c r="H69" s="109">
        <v>1966000</v>
      </c>
      <c r="I69" s="109"/>
      <c r="J69" s="109"/>
      <c r="K69" s="109"/>
      <c r="L69" s="109"/>
      <c r="M69" s="109"/>
      <c r="N69" s="109"/>
      <c r="O69" s="109"/>
      <c r="P69" s="110">
        <f t="shared" si="26"/>
        <v>1966000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327.12146422628956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601000</v>
      </c>
      <c r="C92" s="116">
        <f t="shared" si="38"/>
        <v>0</v>
      </c>
      <c r="D92" s="116">
        <f t="shared" si="38"/>
        <v>0</v>
      </c>
      <c r="E92" s="116">
        <f t="shared" si="38"/>
        <v>601000</v>
      </c>
      <c r="F92" s="116">
        <f t="shared" si="38"/>
        <v>0</v>
      </c>
      <c r="G92" s="116">
        <f t="shared" si="38"/>
        <v>0</v>
      </c>
      <c r="H92" s="116">
        <f t="shared" si="38"/>
        <v>1966000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1966000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3.2712146422628954</v>
      </c>
      <c r="U92" s="30">
        <f t="shared" si="35"/>
        <v>0</v>
      </c>
    </row>
    <row r="93" spans="1:21" ht="12.75">
      <c r="A93" s="31" t="s">
        <v>110</v>
      </c>
      <c r="B93" s="118">
        <f>B65</f>
        <v>601000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601000</v>
      </c>
      <c r="F93" s="118">
        <f t="shared" si="39"/>
        <v>0</v>
      </c>
      <c r="G93" s="118">
        <f t="shared" si="39"/>
        <v>0</v>
      </c>
      <c r="H93" s="118">
        <f t="shared" si="39"/>
        <v>1966000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1966000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3.2712146422628954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3000000</v>
      </c>
      <c r="C10" s="89"/>
      <c r="D10" s="89"/>
      <c r="E10" s="89">
        <f>($B10+$C10)+$D10</f>
        <v>3000000</v>
      </c>
      <c r="F10" s="90">
        <v>3000000</v>
      </c>
      <c r="G10" s="91">
        <v>3000000</v>
      </c>
      <c r="H10" s="90"/>
      <c r="I10" s="91"/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0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3000000</v>
      </c>
      <c r="C13" s="92">
        <f>SUM(C9:C12)</f>
        <v>0</v>
      </c>
      <c r="D13" s="92">
        <f>SUM(D9:D12)</f>
        <v>0</v>
      </c>
      <c r="E13" s="92">
        <f>($B13+$C13)+$D13</f>
        <v>3000000</v>
      </c>
      <c r="F13" s="93">
        <f aca="true" t="shared" si="0" ref="F13:O13">SUM(F9:F12)</f>
        <v>3000000</v>
      </c>
      <c r="G13" s="94">
        <f t="shared" si="0"/>
        <v>3000000</v>
      </c>
      <c r="H13" s="93">
        <f t="shared" si="0"/>
        <v>0</v>
      </c>
      <c r="I13" s="94">
        <f t="shared" si="0"/>
        <v>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0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100000</v>
      </c>
      <c r="C27" s="89"/>
      <c r="D27" s="89"/>
      <c r="E27" s="89">
        <f aca="true" t="shared" si="4" ref="E27:E32">($B27+$C27)+$D27</f>
        <v>100000</v>
      </c>
      <c r="F27" s="90">
        <v>100000</v>
      </c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14512200</v>
      </c>
      <c r="C28" s="89"/>
      <c r="D28" s="89"/>
      <c r="E28" s="89">
        <f t="shared" si="4"/>
        <v>14512200</v>
      </c>
      <c r="F28" s="90">
        <v>14512000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14612200</v>
      </c>
      <c r="C32" s="92">
        <f>SUM(C27:C31)</f>
        <v>0</v>
      </c>
      <c r="D32" s="92">
        <f>SUM(D27:D31)</f>
        <v>0</v>
      </c>
      <c r="E32" s="92">
        <f t="shared" si="4"/>
        <v>14612200</v>
      </c>
      <c r="F32" s="93">
        <f aca="true" t="shared" si="9" ref="F32:O32">SUM(F27:F31)</f>
        <v>14612000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9672000</v>
      </c>
      <c r="C37" s="89"/>
      <c r="D37" s="89"/>
      <c r="E37" s="89">
        <f t="shared" si="10"/>
        <v>9672000</v>
      </c>
      <c r="F37" s="90">
        <v>9672000</v>
      </c>
      <c r="G37" s="91">
        <v>4835000</v>
      </c>
      <c r="H37" s="90">
        <v>2418000</v>
      </c>
      <c r="I37" s="91"/>
      <c r="J37" s="90"/>
      <c r="K37" s="91"/>
      <c r="L37" s="90"/>
      <c r="M37" s="91"/>
      <c r="N37" s="90"/>
      <c r="O37" s="91"/>
      <c r="P37" s="90">
        <f t="shared" si="11"/>
        <v>2418000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25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9672000</v>
      </c>
      <c r="C40" s="92">
        <f>SUM(C34:C39)</f>
        <v>0</v>
      </c>
      <c r="D40" s="92">
        <f>SUM(D34:D39)</f>
        <v>0</v>
      </c>
      <c r="E40" s="92">
        <f t="shared" si="10"/>
        <v>9672000</v>
      </c>
      <c r="F40" s="93">
        <f aca="true" t="shared" si="17" ref="F40:O40">SUM(F34:F39)</f>
        <v>9672000</v>
      </c>
      <c r="G40" s="94">
        <f t="shared" si="17"/>
        <v>4835000</v>
      </c>
      <c r="H40" s="93">
        <f t="shared" si="17"/>
        <v>2418000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2418000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25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28904200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28904200</v>
      </c>
      <c r="F45" s="102">
        <f aca="true" t="shared" si="19" ref="F45:O45">SUM(F9:F12,F15:F17,F20:F21,F24,F27:F31,F34:F39,F42:F43)</f>
        <v>28034000</v>
      </c>
      <c r="G45" s="103">
        <f t="shared" si="19"/>
        <v>8585000</v>
      </c>
      <c r="H45" s="102">
        <f t="shared" si="19"/>
        <v>2418000</v>
      </c>
      <c r="I45" s="103">
        <f t="shared" si="19"/>
        <v>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2418000</v>
      </c>
      <c r="Q45" s="103">
        <f>(($I45+$K45)+$M45)+$O45</f>
        <v>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17.881970122762905</v>
      </c>
      <c r="U45" s="67">
        <f>IF((+$E9+$E10+$E11+$E15+$E16+$E20+$E21+$E27+$E30+$E37+$E39+$E42+$E43)=0,0,(Q45/(+$E9+$E10+$E11+$E15+$E16+$E20+$E21+$E27+$E30+$E37+$E39+$E42+$E43)*100))</f>
        <v>0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74088228</v>
      </c>
      <c r="C47" s="89"/>
      <c r="D47" s="89"/>
      <c r="E47" s="89">
        <f>($B47+$C47)+$D47</f>
        <v>74088228</v>
      </c>
      <c r="F47" s="90">
        <v>74088000</v>
      </c>
      <c r="G47" s="91">
        <v>10000000</v>
      </c>
      <c r="H47" s="90">
        <v>14166000</v>
      </c>
      <c r="I47" s="91"/>
      <c r="J47" s="90"/>
      <c r="K47" s="91"/>
      <c r="L47" s="90"/>
      <c r="M47" s="91"/>
      <c r="N47" s="90"/>
      <c r="O47" s="91"/>
      <c r="P47" s="90">
        <f>(($H47+$J47)+$L47)+$N47</f>
        <v>14166000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19.120446503323038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74088228</v>
      </c>
      <c r="C48" s="89">
        <f>C47</f>
        <v>0</v>
      </c>
      <c r="D48" s="89">
        <f>D47</f>
        <v>0</v>
      </c>
      <c r="E48" s="89">
        <f>($B48+$C48)+$D48</f>
        <v>74088228</v>
      </c>
      <c r="F48" s="90">
        <f aca="true" t="shared" si="20" ref="F48:O48">F47</f>
        <v>74088000</v>
      </c>
      <c r="G48" s="91">
        <f t="shared" si="20"/>
        <v>10000000</v>
      </c>
      <c r="H48" s="90">
        <f t="shared" si="20"/>
        <v>14166000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14166000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19.120446503323038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74088228</v>
      </c>
      <c r="C49" s="98">
        <f>C47</f>
        <v>0</v>
      </c>
      <c r="D49" s="98">
        <f>D47</f>
        <v>0</v>
      </c>
      <c r="E49" s="98">
        <f>($B49+$C49)+$D49</f>
        <v>74088228</v>
      </c>
      <c r="F49" s="99">
        <f aca="true" t="shared" si="21" ref="F49:O49">F47</f>
        <v>74088000</v>
      </c>
      <c r="G49" s="100">
        <f t="shared" si="21"/>
        <v>10000000</v>
      </c>
      <c r="H49" s="99">
        <f t="shared" si="21"/>
        <v>14166000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14166000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19.120446503323038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102992428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102992428</v>
      </c>
      <c r="F50" s="102">
        <f aca="true" t="shared" si="22" ref="F50:O50">SUM(F9:F12,F15:F17,F20:F21,F24,F27:F31,F34:F39,F42:F43,F47)</f>
        <v>102122000</v>
      </c>
      <c r="G50" s="103">
        <f t="shared" si="22"/>
        <v>18585000</v>
      </c>
      <c r="H50" s="102">
        <f t="shared" si="22"/>
        <v>16584000</v>
      </c>
      <c r="I50" s="103">
        <f t="shared" si="22"/>
        <v>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16584000</v>
      </c>
      <c r="Q50" s="103">
        <f>(($I50+$K50)+$M50)+$O50</f>
        <v>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18.929296702663528</v>
      </c>
      <c r="U50" s="67">
        <f>IF((+$E9+$E10+$E11+$E15+$E16+$E20+$E21+$E27+$E30+$E37+$E39+$E42+$E43+$E47)=0,0,(Q50/(+$E9+$E10+$E11+$E15+$E16+$E20+$E21+$E27+$E30+$E37+$E39+$E42+$E43+$E47)*100))</f>
        <v>0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0</v>
      </c>
      <c r="C65" s="107">
        <f t="shared" si="24"/>
        <v>0</v>
      </c>
      <c r="D65" s="107">
        <f t="shared" si="24"/>
        <v>0</v>
      </c>
      <c r="E65" s="107">
        <f t="shared" si="24"/>
        <v>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 t="str">
        <f>IF(E65=0," ",(P65/E65))</f>
        <v> </v>
      </c>
      <c r="U65" s="23" t="str">
        <f>IF(E65=0," ",(Q65/E65))</f>
        <v> 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0</v>
      </c>
      <c r="C92" s="116">
        <f t="shared" si="38"/>
        <v>0</v>
      </c>
      <c r="D92" s="116">
        <f t="shared" si="38"/>
        <v>0</v>
      </c>
      <c r="E92" s="116">
        <f t="shared" si="38"/>
        <v>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 t="str">
        <f t="shared" si="34"/>
        <v> </v>
      </c>
      <c r="U92" s="30" t="str">
        <f t="shared" si="35"/>
        <v> </v>
      </c>
    </row>
    <row r="93" spans="1:21" ht="12.75">
      <c r="A93" s="31" t="s">
        <v>110</v>
      </c>
      <c r="B93" s="118">
        <f>B65</f>
        <v>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 t="str">
        <f t="shared" si="34"/>
        <v> </v>
      </c>
      <c r="U93" s="30" t="str">
        <f t="shared" si="35"/>
        <v> 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74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3000000</v>
      </c>
      <c r="C10" s="89"/>
      <c r="D10" s="89"/>
      <c r="E10" s="89">
        <f>($B10+$C10)+$D10</f>
        <v>3000000</v>
      </c>
      <c r="F10" s="90">
        <v>3000000</v>
      </c>
      <c r="G10" s="91">
        <v>3000000</v>
      </c>
      <c r="H10" s="90">
        <v>407000</v>
      </c>
      <c r="I10" s="91">
        <v>406151</v>
      </c>
      <c r="J10" s="90"/>
      <c r="K10" s="91"/>
      <c r="L10" s="90"/>
      <c r="M10" s="91"/>
      <c r="N10" s="90"/>
      <c r="O10" s="91"/>
      <c r="P10" s="90">
        <f>(($H10+$J10)+$L10)+$N10</f>
        <v>407000</v>
      </c>
      <c r="Q10" s="91">
        <f>(($I10+$K10)+$M10)+$O10</f>
        <v>406151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13.566666666666666</v>
      </c>
      <c r="U10" s="54">
        <f>IF($E10=0,0,($Q10/$E10)*100)</f>
        <v>13.538366666666668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3000000</v>
      </c>
      <c r="C13" s="92">
        <f>SUM(C9:C12)</f>
        <v>0</v>
      </c>
      <c r="D13" s="92">
        <f>SUM(D9:D12)</f>
        <v>0</v>
      </c>
      <c r="E13" s="92">
        <f>($B13+$C13)+$D13</f>
        <v>3000000</v>
      </c>
      <c r="F13" s="93">
        <f aca="true" t="shared" si="0" ref="F13:O13">SUM(F9:F12)</f>
        <v>3000000</v>
      </c>
      <c r="G13" s="94">
        <f t="shared" si="0"/>
        <v>3000000</v>
      </c>
      <c r="H13" s="93">
        <f t="shared" si="0"/>
        <v>407000</v>
      </c>
      <c r="I13" s="94">
        <f t="shared" si="0"/>
        <v>406151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407000</v>
      </c>
      <c r="Q13" s="94">
        <f>(($I13+$K13)+$M13)+$O13</f>
        <v>406151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13.566666666666666</v>
      </c>
      <c r="U13" s="58">
        <f>IF(SUM($E9:$E11)=0,0,(Q13/SUM($E9:$E11))*100)</f>
        <v>13.538366666666668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2138342</v>
      </c>
      <c r="C24" s="89"/>
      <c r="D24" s="89"/>
      <c r="E24" s="89">
        <f>($B24+$C24)+$D24</f>
        <v>2138342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2138342</v>
      </c>
      <c r="C25" s="92">
        <f>C24</f>
        <v>0</v>
      </c>
      <c r="D25" s="92">
        <f>D24</f>
        <v>0</v>
      </c>
      <c r="E25" s="92">
        <f>($B25+$C25)+$D25</f>
        <v>2138342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1741920</v>
      </c>
      <c r="C28" s="89"/>
      <c r="D28" s="89"/>
      <c r="E28" s="89">
        <f t="shared" si="4"/>
        <v>1741920</v>
      </c>
      <c r="F28" s="90">
        <v>1742000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1741920</v>
      </c>
      <c r="C32" s="92">
        <f>SUM(C27:C31)</f>
        <v>0</v>
      </c>
      <c r="D32" s="92">
        <f>SUM(D27:D31)</f>
        <v>0</v>
      </c>
      <c r="E32" s="92">
        <f t="shared" si="4"/>
        <v>1741920</v>
      </c>
      <c r="F32" s="93">
        <f aca="true" t="shared" si="9" ref="F32:O32">SUM(F27:F31)</f>
        <v>1742000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36678000</v>
      </c>
      <c r="C37" s="89"/>
      <c r="D37" s="89"/>
      <c r="E37" s="89">
        <f t="shared" si="10"/>
        <v>36678000</v>
      </c>
      <c r="F37" s="90">
        <v>36678000</v>
      </c>
      <c r="G37" s="91">
        <v>12838000</v>
      </c>
      <c r="H37" s="90">
        <v>10880000</v>
      </c>
      <c r="I37" s="91">
        <v>4599402</v>
      </c>
      <c r="J37" s="90"/>
      <c r="K37" s="91"/>
      <c r="L37" s="90"/>
      <c r="M37" s="91"/>
      <c r="N37" s="90"/>
      <c r="O37" s="91"/>
      <c r="P37" s="90">
        <f t="shared" si="11"/>
        <v>10880000</v>
      </c>
      <c r="Q37" s="91">
        <f t="shared" si="12"/>
        <v>4599402</v>
      </c>
      <c r="R37" s="52">
        <f t="shared" si="13"/>
        <v>0</v>
      </c>
      <c r="S37" s="53">
        <f t="shared" si="14"/>
        <v>0</v>
      </c>
      <c r="T37" s="52">
        <f t="shared" si="15"/>
        <v>29.663558536452367</v>
      </c>
      <c r="U37" s="54">
        <f t="shared" si="16"/>
        <v>12.53994765254376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36678000</v>
      </c>
      <c r="C40" s="92">
        <f>SUM(C34:C39)</f>
        <v>0</v>
      </c>
      <c r="D40" s="92">
        <f>SUM(D34:D39)</f>
        <v>0</v>
      </c>
      <c r="E40" s="92">
        <f t="shared" si="10"/>
        <v>36678000</v>
      </c>
      <c r="F40" s="93">
        <f aca="true" t="shared" si="17" ref="F40:O40">SUM(F34:F39)</f>
        <v>36678000</v>
      </c>
      <c r="G40" s="94">
        <f t="shared" si="17"/>
        <v>12838000</v>
      </c>
      <c r="H40" s="93">
        <f t="shared" si="17"/>
        <v>10880000</v>
      </c>
      <c r="I40" s="94">
        <f t="shared" si="17"/>
        <v>4599402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10880000</v>
      </c>
      <c r="Q40" s="94">
        <f t="shared" si="12"/>
        <v>4599402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29.663558536452367</v>
      </c>
      <c r="U40" s="58">
        <f>IF((+$E37+$E39)=0,0,(Q40/(+$E37+$E398))*100)</f>
        <v>12.53994765254376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44308262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44308262</v>
      </c>
      <c r="F45" s="102">
        <f aca="true" t="shared" si="19" ref="F45:O45">SUM(F9:F12,F15:F17,F20:F21,F24,F27:F31,F34:F39,F42:F43)</f>
        <v>42170000</v>
      </c>
      <c r="G45" s="103">
        <f t="shared" si="19"/>
        <v>16588000</v>
      </c>
      <c r="H45" s="102">
        <f t="shared" si="19"/>
        <v>11287000</v>
      </c>
      <c r="I45" s="103">
        <f t="shared" si="19"/>
        <v>5005553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11287000</v>
      </c>
      <c r="Q45" s="103">
        <f>(($I45+$K45)+$M45)+$O45</f>
        <v>5005553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27.918769169882257</v>
      </c>
      <c r="U45" s="67">
        <f>IF((+$E9+$E10+$E11+$E15+$E16+$E20+$E21+$E27+$E30+$E37+$E39+$E42+$E43)=0,0,(Q45/(+$E9+$E10+$E11+$E15+$E16+$E20+$E21+$E27+$E30+$E37+$E39+$E42+$E43)*100))</f>
        <v>12.381401503908181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75932505</v>
      </c>
      <c r="C47" s="89"/>
      <c r="D47" s="89"/>
      <c r="E47" s="89">
        <f>($B47+$C47)+$D47</f>
        <v>75932505</v>
      </c>
      <c r="F47" s="90">
        <v>75933000</v>
      </c>
      <c r="G47" s="91">
        <v>40000000</v>
      </c>
      <c r="H47" s="90">
        <v>15465000</v>
      </c>
      <c r="I47" s="91">
        <v>6915330</v>
      </c>
      <c r="J47" s="90"/>
      <c r="K47" s="91"/>
      <c r="L47" s="90"/>
      <c r="M47" s="91"/>
      <c r="N47" s="90"/>
      <c r="O47" s="91"/>
      <c r="P47" s="90">
        <f>(($H47+$J47)+$L47)+$N47</f>
        <v>15465000</v>
      </c>
      <c r="Q47" s="91">
        <f>(($I47+$K47)+$M47)+$O47</f>
        <v>6915330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20.366771779753613</v>
      </c>
      <c r="U47" s="54">
        <f>IF($E47=0,0,($Q47/$E47)*100)</f>
        <v>9.107206459210056</v>
      </c>
    </row>
    <row r="48" spans="1:21" s="69" customFormat="1" ht="12.75">
      <c r="A48" s="68" t="s">
        <v>33</v>
      </c>
      <c r="B48" s="89">
        <f>B47</f>
        <v>75932505</v>
      </c>
      <c r="C48" s="89">
        <f>C47</f>
        <v>0</v>
      </c>
      <c r="D48" s="89">
        <f>D47</f>
        <v>0</v>
      </c>
      <c r="E48" s="89">
        <f>($B48+$C48)+$D48</f>
        <v>75932505</v>
      </c>
      <c r="F48" s="90">
        <f aca="true" t="shared" si="20" ref="F48:O48">F47</f>
        <v>75933000</v>
      </c>
      <c r="G48" s="91">
        <f t="shared" si="20"/>
        <v>40000000</v>
      </c>
      <c r="H48" s="90">
        <f t="shared" si="20"/>
        <v>15465000</v>
      </c>
      <c r="I48" s="91">
        <f t="shared" si="20"/>
        <v>6915330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15465000</v>
      </c>
      <c r="Q48" s="91">
        <f>(($I48+$K48)+$M48)+$O48</f>
        <v>6915330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20.366771779753613</v>
      </c>
      <c r="U48" s="54">
        <f>IF($E48=0,0,($Q48/$E48)*100)</f>
        <v>9.107206459210056</v>
      </c>
    </row>
    <row r="49" spans="1:21" ht="12.75">
      <c r="A49" s="60" t="s">
        <v>59</v>
      </c>
      <c r="B49" s="98">
        <f>B47</f>
        <v>75932505</v>
      </c>
      <c r="C49" s="98">
        <f>C47</f>
        <v>0</v>
      </c>
      <c r="D49" s="98">
        <f>D47</f>
        <v>0</v>
      </c>
      <c r="E49" s="98">
        <f>($B49+$C49)+$D49</f>
        <v>75932505</v>
      </c>
      <c r="F49" s="99">
        <f aca="true" t="shared" si="21" ref="F49:O49">F47</f>
        <v>75933000</v>
      </c>
      <c r="G49" s="100">
        <f t="shared" si="21"/>
        <v>40000000</v>
      </c>
      <c r="H49" s="99">
        <f t="shared" si="21"/>
        <v>15465000</v>
      </c>
      <c r="I49" s="100">
        <f t="shared" si="21"/>
        <v>6915330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15465000</v>
      </c>
      <c r="Q49" s="100">
        <f>(($I49+$K49)+$M49)+$O49</f>
        <v>6915330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20.366771779753613</v>
      </c>
      <c r="U49" s="63">
        <f>IF($E49=0,0,($Q49/$E49)*100)</f>
        <v>9.107206459210056</v>
      </c>
    </row>
    <row r="50" spans="1:21" ht="12.75">
      <c r="A50" s="64" t="s">
        <v>61</v>
      </c>
      <c r="B50" s="101">
        <f>SUM(B9:B12,B15:B17,B20:B21,B24,B27:B31,B34:B39,B42:B43,B47)</f>
        <v>120240767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120240767</v>
      </c>
      <c r="F50" s="102">
        <f aca="true" t="shared" si="22" ref="F50:O50">SUM(F9:F12,F15:F17,F20:F21,F24,F27:F31,F34:F39,F42:F43,F47)</f>
        <v>118103000</v>
      </c>
      <c r="G50" s="103">
        <f t="shared" si="22"/>
        <v>56588000</v>
      </c>
      <c r="H50" s="102">
        <f t="shared" si="22"/>
        <v>26752000</v>
      </c>
      <c r="I50" s="103">
        <f t="shared" si="22"/>
        <v>11920883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26752000</v>
      </c>
      <c r="Q50" s="103">
        <f>(($I50+$K50)+$M50)+$O50</f>
        <v>11920883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22.990618681140994</v>
      </c>
      <c r="U50" s="67">
        <f>IF((+$E9+$E10+$E11+$E15+$E16+$E20+$E21+$E27+$E30+$E37+$E39+$E42+$E43+$E47)=0,0,(Q50/(+$E9+$E10+$E11+$E15+$E16+$E20+$E21+$E27+$E30+$E37+$E39+$E42+$E43+$E47)*100))</f>
        <v>10.244784516877097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2800000</v>
      </c>
      <c r="C65" s="107">
        <f t="shared" si="24"/>
        <v>0</v>
      </c>
      <c r="D65" s="107">
        <f t="shared" si="24"/>
        <v>0</v>
      </c>
      <c r="E65" s="107">
        <f t="shared" si="24"/>
        <v>2800000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2800000</v>
      </c>
      <c r="C69" s="109"/>
      <c r="D69" s="109"/>
      <c r="E69" s="109">
        <f t="shared" si="25"/>
        <v>2800000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2800000</v>
      </c>
      <c r="C92" s="116">
        <f t="shared" si="38"/>
        <v>0</v>
      </c>
      <c r="D92" s="116">
        <f t="shared" si="38"/>
        <v>0</v>
      </c>
      <c r="E92" s="116">
        <f t="shared" si="38"/>
        <v>2800000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2800000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2800000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/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0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0</v>
      </c>
      <c r="I13" s="94">
        <f t="shared" si="0"/>
        <v>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0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4950175</v>
      </c>
      <c r="C24" s="89"/>
      <c r="D24" s="89"/>
      <c r="E24" s="89">
        <f>($B24+$C24)+$D24</f>
        <v>4950175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4950175</v>
      </c>
      <c r="C25" s="92">
        <f>C24</f>
        <v>0</v>
      </c>
      <c r="D25" s="92">
        <f>D24</f>
        <v>0</v>
      </c>
      <c r="E25" s="92">
        <f>($B25+$C25)+$D25</f>
        <v>4950175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6700175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6700175</v>
      </c>
      <c r="F45" s="102">
        <f aca="true" t="shared" si="19" ref="F45:O45">SUM(F9:F12,F15:F17,F20:F21,F24,F27:F31,F34:F39,F42:F43)</f>
        <v>1750000</v>
      </c>
      <c r="G45" s="103">
        <f t="shared" si="19"/>
        <v>1750000</v>
      </c>
      <c r="H45" s="102">
        <f t="shared" si="19"/>
        <v>0</v>
      </c>
      <c r="I45" s="103">
        <f t="shared" si="19"/>
        <v>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0</v>
      </c>
      <c r="Q45" s="103">
        <f>(($I45+$K45)+$M45)+$O45</f>
        <v>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</v>
      </c>
      <c r="U45" s="67">
        <f>IF((+$E9+$E10+$E11+$E15+$E16+$E20+$E21+$E27+$E30+$E37+$E39+$E42+$E43)=0,0,(Q45/(+$E9+$E10+$E11+$E15+$E16+$E20+$E21+$E27+$E30+$E37+$E39+$E42+$E43)*100))</f>
        <v>0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/>
      <c r="C47" s="89"/>
      <c r="D47" s="89"/>
      <c r="E47" s="89">
        <f>($B47+$C47)+$D47</f>
        <v>0</v>
      </c>
      <c r="F47" s="90"/>
      <c r="G47" s="91"/>
      <c r="H47" s="90"/>
      <c r="I47" s="91"/>
      <c r="J47" s="90"/>
      <c r="K47" s="91"/>
      <c r="L47" s="90"/>
      <c r="M47" s="91"/>
      <c r="N47" s="90"/>
      <c r="O47" s="91"/>
      <c r="P47" s="90">
        <f>(($H47+$J47)+$L47)+$N47</f>
        <v>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0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0</v>
      </c>
      <c r="C48" s="89">
        <f>C47</f>
        <v>0</v>
      </c>
      <c r="D48" s="89">
        <f>D47</f>
        <v>0</v>
      </c>
      <c r="E48" s="89">
        <f>($B48+$C48)+$D48</f>
        <v>0</v>
      </c>
      <c r="F48" s="90">
        <f aca="true" t="shared" si="20" ref="F48:O48">F47</f>
        <v>0</v>
      </c>
      <c r="G48" s="91">
        <f t="shared" si="20"/>
        <v>0</v>
      </c>
      <c r="H48" s="90">
        <f t="shared" si="20"/>
        <v>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0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0</v>
      </c>
      <c r="C49" s="98">
        <f>C47</f>
        <v>0</v>
      </c>
      <c r="D49" s="98">
        <f>D47</f>
        <v>0</v>
      </c>
      <c r="E49" s="98">
        <f>($B49+$C49)+$D49</f>
        <v>0</v>
      </c>
      <c r="F49" s="99">
        <f aca="true" t="shared" si="21" ref="F49:O49">F47</f>
        <v>0</v>
      </c>
      <c r="G49" s="100">
        <f t="shared" si="21"/>
        <v>0</v>
      </c>
      <c r="H49" s="99">
        <f t="shared" si="21"/>
        <v>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0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6700175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6700175</v>
      </c>
      <c r="F50" s="102">
        <f aca="true" t="shared" si="22" ref="F50:O50">SUM(F9:F12,F15:F17,F20:F21,F24,F27:F31,F34:F39,F42:F43,F47)</f>
        <v>1750000</v>
      </c>
      <c r="G50" s="103">
        <f t="shared" si="22"/>
        <v>1750000</v>
      </c>
      <c r="H50" s="102">
        <f t="shared" si="22"/>
        <v>0</v>
      </c>
      <c r="I50" s="103">
        <f t="shared" si="22"/>
        <v>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0</v>
      </c>
      <c r="Q50" s="103">
        <f>(($I50+$K50)+$M50)+$O50</f>
        <v>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0</v>
      </c>
      <c r="U50" s="67">
        <f>IF((+$E9+$E10+$E11+$E15+$E16+$E20+$E21+$E27+$E30+$E37+$E39+$E42+$E43+$E47)=0,0,(Q50/(+$E9+$E10+$E11+$E15+$E16+$E20+$E21+$E27+$E30+$E37+$E39+$E42+$E43+$E47)*100))</f>
        <v>0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2400000</v>
      </c>
      <c r="C65" s="107">
        <f t="shared" si="24"/>
        <v>0</v>
      </c>
      <c r="D65" s="107">
        <f t="shared" si="24"/>
        <v>0</v>
      </c>
      <c r="E65" s="107">
        <f t="shared" si="24"/>
        <v>2400000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>
        <v>2400000</v>
      </c>
      <c r="C67" s="109"/>
      <c r="D67" s="109"/>
      <c r="E67" s="109">
        <f t="shared" si="25"/>
        <v>2400000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2400000</v>
      </c>
      <c r="C92" s="116">
        <f t="shared" si="38"/>
        <v>0</v>
      </c>
      <c r="D92" s="116">
        <f t="shared" si="38"/>
        <v>0</v>
      </c>
      <c r="E92" s="116">
        <f t="shared" si="38"/>
        <v>2400000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2400000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2400000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40000</v>
      </c>
      <c r="I10" s="91">
        <v>60000</v>
      </c>
      <c r="J10" s="90"/>
      <c r="K10" s="91"/>
      <c r="L10" s="90"/>
      <c r="M10" s="91"/>
      <c r="N10" s="90"/>
      <c r="O10" s="91"/>
      <c r="P10" s="90">
        <f>(($H10+$J10)+$L10)+$N10</f>
        <v>40000</v>
      </c>
      <c r="Q10" s="91">
        <f>(($I10+$K10)+$M10)+$O10</f>
        <v>60000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</v>
      </c>
      <c r="U10" s="54">
        <f>IF($E10=0,0,($Q10/$E10)*100)</f>
        <v>6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40000</v>
      </c>
      <c r="I13" s="94">
        <f t="shared" si="0"/>
        <v>60000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40000</v>
      </c>
      <c r="Q13" s="94">
        <f>(($I13+$K13)+$M13)+$O13</f>
        <v>60000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4</v>
      </c>
      <c r="U13" s="58">
        <f>IF(SUM($E9:$E11)=0,0,(Q13/SUM($E9:$E11))*100)</f>
        <v>6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152000</v>
      </c>
      <c r="I15" s="91"/>
      <c r="J15" s="90"/>
      <c r="K15" s="91"/>
      <c r="L15" s="90"/>
      <c r="M15" s="91"/>
      <c r="N15" s="90"/>
      <c r="O15" s="91"/>
      <c r="P15" s="90">
        <f>(($H15+$J15)+$L15)+$N15</f>
        <v>152000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20.266666666666666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152000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152000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20.266666666666666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445000</v>
      </c>
      <c r="C37" s="89"/>
      <c r="D37" s="89"/>
      <c r="E37" s="89">
        <f t="shared" si="10"/>
        <v>445000</v>
      </c>
      <c r="F37" s="90">
        <v>445000</v>
      </c>
      <c r="G37" s="91">
        <v>222000</v>
      </c>
      <c r="H37" s="90">
        <v>179000</v>
      </c>
      <c r="I37" s="91">
        <v>221290</v>
      </c>
      <c r="J37" s="90"/>
      <c r="K37" s="91"/>
      <c r="L37" s="90"/>
      <c r="M37" s="91"/>
      <c r="N37" s="90"/>
      <c r="O37" s="91"/>
      <c r="P37" s="90">
        <f t="shared" si="11"/>
        <v>179000</v>
      </c>
      <c r="Q37" s="91">
        <f t="shared" si="12"/>
        <v>221290</v>
      </c>
      <c r="R37" s="52">
        <f t="shared" si="13"/>
        <v>0</v>
      </c>
      <c r="S37" s="53">
        <f t="shared" si="14"/>
        <v>0</v>
      </c>
      <c r="T37" s="52">
        <f t="shared" si="15"/>
        <v>40.2247191011236</v>
      </c>
      <c r="U37" s="54">
        <f t="shared" si="16"/>
        <v>49.72808988764045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445000</v>
      </c>
      <c r="C40" s="92">
        <f>SUM(C34:C39)</f>
        <v>0</v>
      </c>
      <c r="D40" s="92">
        <f>SUM(D34:D39)</f>
        <v>0</v>
      </c>
      <c r="E40" s="92">
        <f t="shared" si="10"/>
        <v>445000</v>
      </c>
      <c r="F40" s="93">
        <f aca="true" t="shared" si="17" ref="F40:O40">SUM(F34:F39)</f>
        <v>445000</v>
      </c>
      <c r="G40" s="94">
        <f t="shared" si="17"/>
        <v>222000</v>
      </c>
      <c r="H40" s="93">
        <f t="shared" si="17"/>
        <v>179000</v>
      </c>
      <c r="I40" s="94">
        <f t="shared" si="17"/>
        <v>221290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179000</v>
      </c>
      <c r="Q40" s="94">
        <f t="shared" si="12"/>
        <v>221290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40.2247191011236</v>
      </c>
      <c r="U40" s="58">
        <f>IF((+$E37+$E39)=0,0,(Q40/(+$E37+$E398))*100)</f>
        <v>49.72808988764045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3065000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3065000</v>
      </c>
      <c r="F45" s="102">
        <f aca="true" t="shared" si="19" ref="F45:O45">SUM(F9:F12,F15:F17,F20:F21,F24,F27:F31,F34:F39,F42:F43)</f>
        <v>2195000</v>
      </c>
      <c r="G45" s="103">
        <f t="shared" si="19"/>
        <v>1972000</v>
      </c>
      <c r="H45" s="102">
        <f t="shared" si="19"/>
        <v>371000</v>
      </c>
      <c r="I45" s="103">
        <f t="shared" si="19"/>
        <v>281290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371000</v>
      </c>
      <c r="Q45" s="103">
        <f>(($I45+$K45)+$M45)+$O45</f>
        <v>281290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16.902050113895218</v>
      </c>
      <c r="U45" s="67">
        <f>IF((+$E9+$E10+$E11+$E15+$E16+$E20+$E21+$E27+$E30+$E37+$E39+$E42+$E43)=0,0,(Q45/(+$E9+$E10+$E11+$E15+$E16+$E20+$E21+$E27+$E30+$E37+$E39+$E42+$E43)*100))</f>
        <v>12.815034168564921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22191561</v>
      </c>
      <c r="C47" s="89"/>
      <c r="D47" s="89"/>
      <c r="E47" s="89">
        <f>($B47+$C47)+$D47</f>
        <v>22191561</v>
      </c>
      <c r="F47" s="90">
        <v>22192000</v>
      </c>
      <c r="G47" s="91">
        <v>15192000</v>
      </c>
      <c r="H47" s="90">
        <v>12806000</v>
      </c>
      <c r="I47" s="91">
        <v>8653908</v>
      </c>
      <c r="J47" s="90"/>
      <c r="K47" s="91"/>
      <c r="L47" s="90"/>
      <c r="M47" s="91"/>
      <c r="N47" s="90"/>
      <c r="O47" s="91"/>
      <c r="P47" s="90">
        <f>(($H47+$J47)+$L47)+$N47</f>
        <v>12806000</v>
      </c>
      <c r="Q47" s="91">
        <f>(($I47+$K47)+$M47)+$O47</f>
        <v>8653908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57.70662099885627</v>
      </c>
      <c r="U47" s="54">
        <f>IF($E47=0,0,($Q47/$E47)*100)</f>
        <v>38.99639146610732</v>
      </c>
    </row>
    <row r="48" spans="1:21" s="69" customFormat="1" ht="12.75">
      <c r="A48" s="68" t="s">
        <v>33</v>
      </c>
      <c r="B48" s="89">
        <f>B47</f>
        <v>22191561</v>
      </c>
      <c r="C48" s="89">
        <f>C47</f>
        <v>0</v>
      </c>
      <c r="D48" s="89">
        <f>D47</f>
        <v>0</v>
      </c>
      <c r="E48" s="89">
        <f>($B48+$C48)+$D48</f>
        <v>22191561</v>
      </c>
      <c r="F48" s="90">
        <f aca="true" t="shared" si="20" ref="F48:O48">F47</f>
        <v>22192000</v>
      </c>
      <c r="G48" s="91">
        <f t="shared" si="20"/>
        <v>15192000</v>
      </c>
      <c r="H48" s="90">
        <f t="shared" si="20"/>
        <v>12806000</v>
      </c>
      <c r="I48" s="91">
        <f t="shared" si="20"/>
        <v>8653908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12806000</v>
      </c>
      <c r="Q48" s="91">
        <f>(($I48+$K48)+$M48)+$O48</f>
        <v>8653908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57.70662099885627</v>
      </c>
      <c r="U48" s="54">
        <f>IF($E48=0,0,($Q48/$E48)*100)</f>
        <v>38.99639146610732</v>
      </c>
    </row>
    <row r="49" spans="1:21" ht="12.75">
      <c r="A49" s="60" t="s">
        <v>59</v>
      </c>
      <c r="B49" s="98">
        <f>B47</f>
        <v>22191561</v>
      </c>
      <c r="C49" s="98">
        <f>C47</f>
        <v>0</v>
      </c>
      <c r="D49" s="98">
        <f>D47</f>
        <v>0</v>
      </c>
      <c r="E49" s="98">
        <f>($B49+$C49)+$D49</f>
        <v>22191561</v>
      </c>
      <c r="F49" s="99">
        <f aca="true" t="shared" si="21" ref="F49:O49">F47</f>
        <v>22192000</v>
      </c>
      <c r="G49" s="100">
        <f t="shared" si="21"/>
        <v>15192000</v>
      </c>
      <c r="H49" s="99">
        <f t="shared" si="21"/>
        <v>12806000</v>
      </c>
      <c r="I49" s="100">
        <f t="shared" si="21"/>
        <v>8653908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12806000</v>
      </c>
      <c r="Q49" s="100">
        <f>(($I49+$K49)+$M49)+$O49</f>
        <v>8653908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57.70662099885627</v>
      </c>
      <c r="U49" s="63">
        <f>IF($E49=0,0,($Q49/$E49)*100)</f>
        <v>38.99639146610732</v>
      </c>
    </row>
    <row r="50" spans="1:21" ht="12.75">
      <c r="A50" s="64" t="s">
        <v>61</v>
      </c>
      <c r="B50" s="101">
        <f>SUM(B9:B12,B15:B17,B20:B21,B24,B27:B31,B34:B39,B42:B43,B47)</f>
        <v>25256561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25256561</v>
      </c>
      <c r="F50" s="102">
        <f aca="true" t="shared" si="22" ref="F50:O50">SUM(F9:F12,F15:F17,F20:F21,F24,F27:F31,F34:F39,F42:F43,F47)</f>
        <v>24387000</v>
      </c>
      <c r="G50" s="103">
        <f t="shared" si="22"/>
        <v>17164000</v>
      </c>
      <c r="H50" s="102">
        <f t="shared" si="22"/>
        <v>13177000</v>
      </c>
      <c r="I50" s="103">
        <f t="shared" si="22"/>
        <v>8935198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13177000</v>
      </c>
      <c r="Q50" s="103">
        <f>(($I50+$K50)+$M50)+$O50</f>
        <v>8935198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54.033859058683994</v>
      </c>
      <c r="U50" s="67">
        <f>IF((+$E9+$E10+$E11+$E15+$E16+$E20+$E21+$E27+$E30+$E37+$E39+$E42+$E43+$E47)=0,0,(Q50/(+$E9+$E10+$E11+$E15+$E16+$E20+$E21+$E27+$E30+$E37+$E39+$E42+$E43+$E47)*100))</f>
        <v>36.639844379861515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2646000</v>
      </c>
      <c r="C65" s="107">
        <f t="shared" si="24"/>
        <v>0</v>
      </c>
      <c r="D65" s="107">
        <f t="shared" si="24"/>
        <v>0</v>
      </c>
      <c r="E65" s="107">
        <f t="shared" si="24"/>
        <v>2646000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2646000</v>
      </c>
      <c r="C69" s="109"/>
      <c r="D69" s="109"/>
      <c r="E69" s="109">
        <f t="shared" si="25"/>
        <v>2646000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2646000</v>
      </c>
      <c r="C92" s="116">
        <f t="shared" si="38"/>
        <v>0</v>
      </c>
      <c r="D92" s="116">
        <f t="shared" si="38"/>
        <v>0</v>
      </c>
      <c r="E92" s="116">
        <f t="shared" si="38"/>
        <v>2646000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2646000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2646000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93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277000</v>
      </c>
      <c r="I10" s="91">
        <v>277756</v>
      </c>
      <c r="J10" s="90"/>
      <c r="K10" s="91"/>
      <c r="L10" s="90"/>
      <c r="M10" s="91"/>
      <c r="N10" s="90"/>
      <c r="O10" s="91"/>
      <c r="P10" s="90">
        <f>(($H10+$J10)+$L10)+$N10</f>
        <v>277000</v>
      </c>
      <c r="Q10" s="91">
        <f>(($I10+$K10)+$M10)+$O10</f>
        <v>277756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27.700000000000003</v>
      </c>
      <c r="U10" s="54">
        <f>IF($E10=0,0,($Q10/$E10)*100)</f>
        <v>27.7756</v>
      </c>
    </row>
    <row r="11" spans="1:21" ht="12.75">
      <c r="A11" s="51" t="s">
        <v>31</v>
      </c>
      <c r="B11" s="89">
        <v>5861000</v>
      </c>
      <c r="C11" s="89"/>
      <c r="D11" s="89"/>
      <c r="E11" s="89">
        <f>($B11+$C11)+$D11</f>
        <v>5861000</v>
      </c>
      <c r="F11" s="90">
        <v>5861000</v>
      </c>
      <c r="G11" s="91"/>
      <c r="H11" s="90">
        <v>455000</v>
      </c>
      <c r="I11" s="91">
        <v>1353933</v>
      </c>
      <c r="J11" s="90"/>
      <c r="K11" s="91"/>
      <c r="L11" s="90"/>
      <c r="M11" s="91"/>
      <c r="N11" s="90"/>
      <c r="O11" s="91"/>
      <c r="P11" s="90">
        <f>(($H11+$J11)+$L11)+$N11</f>
        <v>455000</v>
      </c>
      <c r="Q11" s="91">
        <f>(($I11+$K11)+$M11)+$O11</f>
        <v>1353933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7.763180344651083</v>
      </c>
      <c r="U11" s="54">
        <f>IF($E11=0,0,($Q11/$E11)*100)</f>
        <v>23.100716601262583</v>
      </c>
    </row>
    <row r="12" spans="1:22" ht="12.75">
      <c r="A12" s="51" t="s">
        <v>32</v>
      </c>
      <c r="B12" s="89">
        <v>1500000</v>
      </c>
      <c r="C12" s="89"/>
      <c r="D12" s="89"/>
      <c r="E12" s="89">
        <f>($B12+$C12)+$D12</f>
        <v>1500000</v>
      </c>
      <c r="F12" s="90">
        <v>1500000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8361000</v>
      </c>
      <c r="C13" s="92">
        <f>SUM(C9:C12)</f>
        <v>0</v>
      </c>
      <c r="D13" s="92">
        <f>SUM(D9:D12)</f>
        <v>0</v>
      </c>
      <c r="E13" s="92">
        <f>($B13+$C13)+$D13</f>
        <v>8361000</v>
      </c>
      <c r="F13" s="93">
        <f aca="true" t="shared" si="0" ref="F13:O13">SUM(F9:F12)</f>
        <v>8361000</v>
      </c>
      <c r="G13" s="94">
        <f t="shared" si="0"/>
        <v>1000000</v>
      </c>
      <c r="H13" s="93">
        <f t="shared" si="0"/>
        <v>732000</v>
      </c>
      <c r="I13" s="94">
        <f t="shared" si="0"/>
        <v>1631689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732000</v>
      </c>
      <c r="Q13" s="94">
        <f>(($I13+$K13)+$M13)+$O13</f>
        <v>1631689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10.668998688237865</v>
      </c>
      <c r="U13" s="58">
        <f>IF(SUM($E9:$E11)=0,0,(Q13/SUM($E9:$E11))*100)</f>
        <v>23.782087159306222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631270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631270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84.16933333333333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631270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631270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84.16933333333333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>
        <v>15000000</v>
      </c>
      <c r="C20" s="89"/>
      <c r="D20" s="89"/>
      <c r="E20" s="89">
        <f>($B20+$C20)+$D20</f>
        <v>15000000</v>
      </c>
      <c r="F20" s="90"/>
      <c r="G20" s="91"/>
      <c r="H20" s="90"/>
      <c r="I20" s="91">
        <v>4385965</v>
      </c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4385965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29.239766666666668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15000000</v>
      </c>
      <c r="C22" s="92">
        <f>SUM(C20:C21)</f>
        <v>0</v>
      </c>
      <c r="D22" s="92">
        <f>SUM(D20:D21)</f>
        <v>0</v>
      </c>
      <c r="E22" s="92">
        <f>($B22+$C22)+$D22</f>
        <v>15000000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4385965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4385965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29.239766666666668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3394800</v>
      </c>
      <c r="C24" s="89"/>
      <c r="D24" s="89"/>
      <c r="E24" s="89">
        <f>($B24+$C24)+$D24</f>
        <v>3394800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3394800</v>
      </c>
      <c r="C25" s="92">
        <f>C24</f>
        <v>0</v>
      </c>
      <c r="D25" s="92">
        <f>D24</f>
        <v>0</v>
      </c>
      <c r="E25" s="92">
        <f>($B25+$C25)+$D25</f>
        <v>3394800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5000000</v>
      </c>
      <c r="C27" s="89"/>
      <c r="D27" s="89"/>
      <c r="E27" s="89">
        <f aca="true" t="shared" si="4" ref="E27:E32">($B27+$C27)+$D27</f>
        <v>5000000</v>
      </c>
      <c r="F27" s="90">
        <v>5000000</v>
      </c>
      <c r="G27" s="91"/>
      <c r="H27" s="90"/>
      <c r="I27" s="91">
        <v>741424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741424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14.828479999999999</v>
      </c>
    </row>
    <row r="28" spans="1:22" ht="12.75">
      <c r="A28" s="51" t="s">
        <v>45</v>
      </c>
      <c r="B28" s="89">
        <v>22592520</v>
      </c>
      <c r="C28" s="89"/>
      <c r="D28" s="89"/>
      <c r="E28" s="89">
        <f t="shared" si="4"/>
        <v>22592520</v>
      </c>
      <c r="F28" s="90">
        <v>22593000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>
        <v>8000000</v>
      </c>
      <c r="C30" s="89"/>
      <c r="D30" s="89"/>
      <c r="E30" s="89">
        <f t="shared" si="4"/>
        <v>8000000</v>
      </c>
      <c r="F30" s="90"/>
      <c r="G30" s="91"/>
      <c r="H30" s="90"/>
      <c r="I30" s="91">
        <v>49265</v>
      </c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49265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0.6158125000000001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35592520</v>
      </c>
      <c r="C32" s="92">
        <f>SUM(C27:C31)</f>
        <v>0</v>
      </c>
      <c r="D32" s="92">
        <f>SUM(D27:D31)</f>
        <v>0</v>
      </c>
      <c r="E32" s="92">
        <f t="shared" si="4"/>
        <v>35592520</v>
      </c>
      <c r="F32" s="93">
        <f aca="true" t="shared" si="9" ref="F32:O32">SUM(F27:F31)</f>
        <v>27593000</v>
      </c>
      <c r="G32" s="94">
        <f t="shared" si="9"/>
        <v>0</v>
      </c>
      <c r="H32" s="93">
        <f t="shared" si="9"/>
        <v>0</v>
      </c>
      <c r="I32" s="94">
        <f t="shared" si="9"/>
        <v>790689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790689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6.082223076923077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>
        <v>30000000</v>
      </c>
      <c r="C36" s="89"/>
      <c r="D36" s="89"/>
      <c r="E36" s="89">
        <f t="shared" si="10"/>
        <v>30000000</v>
      </c>
      <c r="F36" s="90">
        <v>30000000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15000000</v>
      </c>
      <c r="C37" s="89"/>
      <c r="D37" s="89"/>
      <c r="E37" s="89">
        <f t="shared" si="10"/>
        <v>15000000</v>
      </c>
      <c r="F37" s="90">
        <v>15000000</v>
      </c>
      <c r="G37" s="91">
        <v>3749000</v>
      </c>
      <c r="H37" s="90">
        <v>7751000</v>
      </c>
      <c r="I37" s="91">
        <v>5702072</v>
      </c>
      <c r="J37" s="90"/>
      <c r="K37" s="91"/>
      <c r="L37" s="90"/>
      <c r="M37" s="91"/>
      <c r="N37" s="90"/>
      <c r="O37" s="91"/>
      <c r="P37" s="90">
        <f t="shared" si="11"/>
        <v>7751000</v>
      </c>
      <c r="Q37" s="91">
        <f t="shared" si="12"/>
        <v>5702072</v>
      </c>
      <c r="R37" s="52">
        <f t="shared" si="13"/>
        <v>0</v>
      </c>
      <c r="S37" s="53">
        <f t="shared" si="14"/>
        <v>0</v>
      </c>
      <c r="T37" s="52">
        <f t="shared" si="15"/>
        <v>51.67333333333334</v>
      </c>
      <c r="U37" s="54">
        <f t="shared" si="16"/>
        <v>38.01381333333333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45000000</v>
      </c>
      <c r="C40" s="92">
        <f>SUM(C34:C39)</f>
        <v>0</v>
      </c>
      <c r="D40" s="92">
        <f>SUM(D34:D39)</f>
        <v>0</v>
      </c>
      <c r="E40" s="92">
        <f t="shared" si="10"/>
        <v>45000000</v>
      </c>
      <c r="F40" s="93">
        <f aca="true" t="shared" si="17" ref="F40:O40">SUM(F34:F39)</f>
        <v>45000000</v>
      </c>
      <c r="G40" s="94">
        <f t="shared" si="17"/>
        <v>3749000</v>
      </c>
      <c r="H40" s="93">
        <f t="shared" si="17"/>
        <v>7751000</v>
      </c>
      <c r="I40" s="94">
        <f t="shared" si="17"/>
        <v>5702072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7751000</v>
      </c>
      <c r="Q40" s="94">
        <f t="shared" si="12"/>
        <v>5702072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51.67333333333334</v>
      </c>
      <c r="U40" s="58">
        <f>IF((+$E37+$E39)=0,0,(Q40/(+$E37+$E398))*100)</f>
        <v>38.01381333333333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>
        <v>14000000</v>
      </c>
      <c r="C42" s="89"/>
      <c r="D42" s="89"/>
      <c r="E42" s="89">
        <f>($B42+$C42)+$D42</f>
        <v>14000000</v>
      </c>
      <c r="F42" s="90">
        <v>14000000</v>
      </c>
      <c r="G42" s="91">
        <v>14000000</v>
      </c>
      <c r="H42" s="90">
        <v>37019000</v>
      </c>
      <c r="I42" s="91">
        <v>5394265</v>
      </c>
      <c r="J42" s="90"/>
      <c r="K42" s="91"/>
      <c r="L42" s="90"/>
      <c r="M42" s="91"/>
      <c r="N42" s="90"/>
      <c r="O42" s="91"/>
      <c r="P42" s="90">
        <f>(($H42+$J42)+$L42)+$N42</f>
        <v>37019000</v>
      </c>
      <c r="Q42" s="91">
        <f>(($I42+$K42)+$M42)+$O42</f>
        <v>5394265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264.4214285714286</v>
      </c>
      <c r="U42" s="54">
        <f>IF($E42=0,0,($Q42/$E42)*100)</f>
        <v>38.53046428571428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14000000</v>
      </c>
      <c r="C44" s="98">
        <f>SUM(C42:C43)</f>
        <v>0</v>
      </c>
      <c r="D44" s="98">
        <f>SUM(D42:D43)</f>
        <v>0</v>
      </c>
      <c r="E44" s="98">
        <f>($B44+$C44)+$D44</f>
        <v>14000000</v>
      </c>
      <c r="F44" s="99">
        <f aca="true" t="shared" si="18" ref="F44:O44">SUM(F42:F43)</f>
        <v>14000000</v>
      </c>
      <c r="G44" s="100">
        <f t="shared" si="18"/>
        <v>14000000</v>
      </c>
      <c r="H44" s="99">
        <f t="shared" si="18"/>
        <v>37019000</v>
      </c>
      <c r="I44" s="100">
        <f t="shared" si="18"/>
        <v>5394265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37019000</v>
      </c>
      <c r="Q44" s="100">
        <f>(($I44+$K44)+$M44)+$O44</f>
        <v>5394265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264.4214285714286</v>
      </c>
      <c r="U44" s="63">
        <f>IF($E44=0,0,($Q44/$E44)*100)</f>
        <v>38.53046428571428</v>
      </c>
    </row>
    <row r="45" spans="1:21" ht="12.75">
      <c r="A45" s="64" t="s">
        <v>59</v>
      </c>
      <c r="B45" s="101">
        <f>SUM(B9:B12,B15:B17,B20:B21,B24,B27:B31,B34:B39,B42:B43)</f>
        <v>122098320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122098320</v>
      </c>
      <c r="F45" s="102">
        <f aca="true" t="shared" si="19" ref="F45:O45">SUM(F9:F12,F15:F17,F20:F21,F24,F27:F31,F34:F39,F42:F43)</f>
        <v>95704000</v>
      </c>
      <c r="G45" s="103">
        <f t="shared" si="19"/>
        <v>19499000</v>
      </c>
      <c r="H45" s="102">
        <f t="shared" si="19"/>
        <v>45502000</v>
      </c>
      <c r="I45" s="103">
        <f t="shared" si="19"/>
        <v>18535950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45502000</v>
      </c>
      <c r="Q45" s="103">
        <f>(($I45+$K45)+$M45)+$O45</f>
        <v>18535950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70.42454071288171</v>
      </c>
      <c r="U45" s="67">
        <f>IF((+$E9+$E10+$E11+$E15+$E16+$E20+$E21+$E27+$E30+$E37+$E39+$E42+$E43)=0,0,(Q45/(+$E9+$E10+$E11+$E15+$E16+$E20+$E21+$E27+$E30+$E37+$E39+$E42+$E43)*100))</f>
        <v>28.68853600780053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127087234</v>
      </c>
      <c r="C47" s="89"/>
      <c r="D47" s="89"/>
      <c r="E47" s="89">
        <f>($B47+$C47)+$D47</f>
        <v>127087234</v>
      </c>
      <c r="F47" s="90">
        <v>127087000</v>
      </c>
      <c r="G47" s="91"/>
      <c r="H47" s="90">
        <v>9394000</v>
      </c>
      <c r="I47" s="91">
        <v>5951676</v>
      </c>
      <c r="J47" s="90"/>
      <c r="K47" s="91"/>
      <c r="L47" s="90"/>
      <c r="M47" s="91"/>
      <c r="N47" s="90"/>
      <c r="O47" s="91"/>
      <c r="P47" s="90">
        <f>(($H47+$J47)+$L47)+$N47</f>
        <v>9394000</v>
      </c>
      <c r="Q47" s="91">
        <f>(($I47+$K47)+$M47)+$O47</f>
        <v>5951676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7.39177311861237</v>
      </c>
      <c r="U47" s="54">
        <f>IF($E47=0,0,($Q47/$E47)*100)</f>
        <v>4.683142289492271</v>
      </c>
    </row>
    <row r="48" spans="1:21" s="69" customFormat="1" ht="12.75">
      <c r="A48" s="68" t="s">
        <v>33</v>
      </c>
      <c r="B48" s="89">
        <f>B47</f>
        <v>127087234</v>
      </c>
      <c r="C48" s="89">
        <f>C47</f>
        <v>0</v>
      </c>
      <c r="D48" s="89">
        <f>D47</f>
        <v>0</v>
      </c>
      <c r="E48" s="89">
        <f>($B48+$C48)+$D48</f>
        <v>127087234</v>
      </c>
      <c r="F48" s="90">
        <f aca="true" t="shared" si="20" ref="F48:O48">F47</f>
        <v>127087000</v>
      </c>
      <c r="G48" s="91">
        <f t="shared" si="20"/>
        <v>0</v>
      </c>
      <c r="H48" s="90">
        <f t="shared" si="20"/>
        <v>9394000</v>
      </c>
      <c r="I48" s="91">
        <f t="shared" si="20"/>
        <v>5951676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9394000</v>
      </c>
      <c r="Q48" s="91">
        <f>(($I48+$K48)+$M48)+$O48</f>
        <v>5951676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7.39177311861237</v>
      </c>
      <c r="U48" s="54">
        <f>IF($E48=0,0,($Q48/$E48)*100)</f>
        <v>4.683142289492271</v>
      </c>
    </row>
    <row r="49" spans="1:21" ht="12.75">
      <c r="A49" s="60" t="s">
        <v>59</v>
      </c>
      <c r="B49" s="98">
        <f>B47</f>
        <v>127087234</v>
      </c>
      <c r="C49" s="98">
        <f>C47</f>
        <v>0</v>
      </c>
      <c r="D49" s="98">
        <f>D47</f>
        <v>0</v>
      </c>
      <c r="E49" s="98">
        <f>($B49+$C49)+$D49</f>
        <v>127087234</v>
      </c>
      <c r="F49" s="99">
        <f aca="true" t="shared" si="21" ref="F49:O49">F47</f>
        <v>127087000</v>
      </c>
      <c r="G49" s="100">
        <f t="shared" si="21"/>
        <v>0</v>
      </c>
      <c r="H49" s="99">
        <f t="shared" si="21"/>
        <v>9394000</v>
      </c>
      <c r="I49" s="100">
        <f t="shared" si="21"/>
        <v>5951676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9394000</v>
      </c>
      <c r="Q49" s="100">
        <f>(($I49+$K49)+$M49)+$O49</f>
        <v>5951676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7.39177311861237</v>
      </c>
      <c r="U49" s="63">
        <f>IF($E49=0,0,($Q49/$E49)*100)</f>
        <v>4.683142289492271</v>
      </c>
    </row>
    <row r="50" spans="1:21" ht="12.75">
      <c r="A50" s="64" t="s">
        <v>61</v>
      </c>
      <c r="B50" s="101">
        <f>SUM(B9:B12,B15:B17,B20:B21,B24,B27:B31,B34:B39,B42:B43,B47)</f>
        <v>249185554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249185554</v>
      </c>
      <c r="F50" s="102">
        <f aca="true" t="shared" si="22" ref="F50:O50">SUM(F9:F12,F15:F17,F20:F21,F24,F27:F31,F34:F39,F42:F43,F47)</f>
        <v>222791000</v>
      </c>
      <c r="G50" s="103">
        <f t="shared" si="22"/>
        <v>19499000</v>
      </c>
      <c r="H50" s="102">
        <f t="shared" si="22"/>
        <v>54896000</v>
      </c>
      <c r="I50" s="103">
        <f t="shared" si="22"/>
        <v>24487626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54896000</v>
      </c>
      <c r="Q50" s="103">
        <f>(($I50+$K50)+$M50)+$O50</f>
        <v>24487626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28.636674868898375</v>
      </c>
      <c r="U50" s="67">
        <f>IF((+$E9+$E10+$E11+$E15+$E16+$E20+$E21+$E27+$E30+$E37+$E39+$E42+$E43+$E47)=0,0,(Q50/(+$E9+$E10+$E11+$E15+$E16+$E20+$E21+$E27+$E30+$E37+$E39+$E42+$E43+$E47)*100))</f>
        <v>12.774048820919237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12205000</v>
      </c>
      <c r="C65" s="107">
        <f t="shared" si="24"/>
        <v>0</v>
      </c>
      <c r="D65" s="107">
        <f t="shared" si="24"/>
        <v>0</v>
      </c>
      <c r="E65" s="107">
        <f t="shared" si="24"/>
        <v>12205000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12205000</v>
      </c>
      <c r="C69" s="109"/>
      <c r="D69" s="109"/>
      <c r="E69" s="109">
        <f t="shared" si="25"/>
        <v>12205000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12205000</v>
      </c>
      <c r="C92" s="116">
        <f t="shared" si="38"/>
        <v>0</v>
      </c>
      <c r="D92" s="116">
        <f t="shared" si="38"/>
        <v>0</v>
      </c>
      <c r="E92" s="116">
        <f t="shared" si="38"/>
        <v>12205000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12205000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12205000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99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460000</v>
      </c>
      <c r="I10" s="91">
        <v>459771</v>
      </c>
      <c r="J10" s="90"/>
      <c r="K10" s="91"/>
      <c r="L10" s="90"/>
      <c r="M10" s="91"/>
      <c r="N10" s="90"/>
      <c r="O10" s="91"/>
      <c r="P10" s="90">
        <f>(($H10+$J10)+$L10)+$N10</f>
        <v>460000</v>
      </c>
      <c r="Q10" s="91">
        <f>(($I10+$K10)+$M10)+$O10</f>
        <v>459771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46</v>
      </c>
      <c r="U10" s="54">
        <f>IF($E10=0,0,($Q10/$E10)*100)</f>
        <v>45.9771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460000</v>
      </c>
      <c r="I13" s="94">
        <f t="shared" si="0"/>
        <v>459771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460000</v>
      </c>
      <c r="Q13" s="94">
        <f>(($I13+$K13)+$M13)+$O13</f>
        <v>459771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46</v>
      </c>
      <c r="U13" s="58">
        <f>IF(SUM($E9:$E11)=0,0,(Q13/SUM($E9:$E11))*100)</f>
        <v>45.9771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107005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107005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14.267333333333335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107005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107005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14.267333333333335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166667</v>
      </c>
      <c r="C24" s="89"/>
      <c r="D24" s="89"/>
      <c r="E24" s="89">
        <f>($B24+$C24)+$D24</f>
        <v>166667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166667</v>
      </c>
      <c r="C25" s="92">
        <f>C24</f>
        <v>0</v>
      </c>
      <c r="D25" s="92">
        <f>D24</f>
        <v>0</v>
      </c>
      <c r="E25" s="92">
        <f>($B25+$C25)+$D25</f>
        <v>166667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8500000</v>
      </c>
      <c r="C27" s="89"/>
      <c r="D27" s="89"/>
      <c r="E27" s="89">
        <f aca="true" t="shared" si="4" ref="E27:E32">($B27+$C27)+$D27</f>
        <v>8500000</v>
      </c>
      <c r="F27" s="90">
        <v>8500000</v>
      </c>
      <c r="G27" s="91"/>
      <c r="H27" s="90"/>
      <c r="I27" s="91">
        <v>5014127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5014127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58.9897294117647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8500000</v>
      </c>
      <c r="C32" s="92">
        <f>SUM(C27:C31)</f>
        <v>0</v>
      </c>
      <c r="D32" s="92">
        <f>SUM(D27:D31)</f>
        <v>0</v>
      </c>
      <c r="E32" s="92">
        <f t="shared" si="4"/>
        <v>8500000</v>
      </c>
      <c r="F32" s="93">
        <f aca="true" t="shared" si="9" ref="F32:O32">SUM(F27:F31)</f>
        <v>8500000</v>
      </c>
      <c r="G32" s="94">
        <f t="shared" si="9"/>
        <v>0</v>
      </c>
      <c r="H32" s="93">
        <f t="shared" si="9"/>
        <v>0</v>
      </c>
      <c r="I32" s="94">
        <f t="shared" si="9"/>
        <v>5014127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5014127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58.9897294117647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10416667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10416667</v>
      </c>
      <c r="F45" s="102">
        <f aca="true" t="shared" si="19" ref="F45:O45">SUM(F9:F12,F15:F17,F20:F21,F24,F27:F31,F34:F39,F42:F43)</f>
        <v>10250000</v>
      </c>
      <c r="G45" s="103">
        <f t="shared" si="19"/>
        <v>1750000</v>
      </c>
      <c r="H45" s="102">
        <f t="shared" si="19"/>
        <v>460000</v>
      </c>
      <c r="I45" s="103">
        <f t="shared" si="19"/>
        <v>5580903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460000</v>
      </c>
      <c r="Q45" s="103">
        <f>(($I45+$K45)+$M45)+$O45</f>
        <v>5580903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4.48780487804878</v>
      </c>
      <c r="U45" s="67">
        <f>IF((+$E9+$E10+$E11+$E15+$E16+$E20+$E21+$E27+$E30+$E37+$E39+$E42+$E43)=0,0,(Q45/(+$E9+$E10+$E11+$E15+$E16+$E20+$E21+$E27+$E30+$E37+$E39+$E42+$E43)*100))</f>
        <v>54.447834146341464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18630293</v>
      </c>
      <c r="C47" s="89"/>
      <c r="D47" s="89"/>
      <c r="E47" s="89">
        <f>($B47+$C47)+$D47</f>
        <v>18630293</v>
      </c>
      <c r="F47" s="90">
        <v>18630000</v>
      </c>
      <c r="G47" s="91">
        <v>13000000</v>
      </c>
      <c r="H47" s="90">
        <v>6574000</v>
      </c>
      <c r="I47" s="91"/>
      <c r="J47" s="90"/>
      <c r="K47" s="91"/>
      <c r="L47" s="90"/>
      <c r="M47" s="91"/>
      <c r="N47" s="90"/>
      <c r="O47" s="91"/>
      <c r="P47" s="90">
        <f>(($H47+$J47)+$L47)+$N47</f>
        <v>6574000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35.2866162652407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18630293</v>
      </c>
      <c r="C48" s="89">
        <f>C47</f>
        <v>0</v>
      </c>
      <c r="D48" s="89">
        <f>D47</f>
        <v>0</v>
      </c>
      <c r="E48" s="89">
        <f>($B48+$C48)+$D48</f>
        <v>18630293</v>
      </c>
      <c r="F48" s="90">
        <f aca="true" t="shared" si="20" ref="F48:O48">F47</f>
        <v>18630000</v>
      </c>
      <c r="G48" s="91">
        <f t="shared" si="20"/>
        <v>13000000</v>
      </c>
      <c r="H48" s="90">
        <f t="shared" si="20"/>
        <v>6574000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6574000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35.2866162652407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18630293</v>
      </c>
      <c r="C49" s="98">
        <f>C47</f>
        <v>0</v>
      </c>
      <c r="D49" s="98">
        <f>D47</f>
        <v>0</v>
      </c>
      <c r="E49" s="98">
        <f>($B49+$C49)+$D49</f>
        <v>18630293</v>
      </c>
      <c r="F49" s="99">
        <f aca="true" t="shared" si="21" ref="F49:O49">F47</f>
        <v>18630000</v>
      </c>
      <c r="G49" s="100">
        <f t="shared" si="21"/>
        <v>13000000</v>
      </c>
      <c r="H49" s="99">
        <f t="shared" si="21"/>
        <v>6574000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6574000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35.2866162652407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29046960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29046960</v>
      </c>
      <c r="F50" s="102">
        <f aca="true" t="shared" si="22" ref="F50:O50">SUM(F9:F12,F15:F17,F20:F21,F24,F27:F31,F34:F39,F42:F43,F47)</f>
        <v>28880000</v>
      </c>
      <c r="G50" s="103">
        <f t="shared" si="22"/>
        <v>14750000</v>
      </c>
      <c r="H50" s="102">
        <f t="shared" si="22"/>
        <v>7034000</v>
      </c>
      <c r="I50" s="103">
        <f t="shared" si="22"/>
        <v>5580903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7034000</v>
      </c>
      <c r="Q50" s="103">
        <f>(($I50+$K50)+$M50)+$O50</f>
        <v>5580903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24.355708579549386</v>
      </c>
      <c r="U50" s="67">
        <f>IF((+$E9+$E10+$E11+$E15+$E16+$E20+$E21+$E27+$E30+$E37+$E39+$E42+$E43+$E47)=0,0,(Q50/(+$E9+$E10+$E11+$E15+$E16+$E20+$E21+$E27+$E30+$E37+$E39+$E42+$E43+$E47)*100))</f>
        <v>19.324260318273087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781000</v>
      </c>
      <c r="C65" s="107">
        <f t="shared" si="24"/>
        <v>0</v>
      </c>
      <c r="D65" s="107">
        <f t="shared" si="24"/>
        <v>0</v>
      </c>
      <c r="E65" s="107">
        <f t="shared" si="24"/>
        <v>781000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781000</v>
      </c>
      <c r="C69" s="109"/>
      <c r="D69" s="109"/>
      <c r="E69" s="109">
        <f t="shared" si="25"/>
        <v>781000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781000</v>
      </c>
      <c r="C92" s="116">
        <f t="shared" si="38"/>
        <v>0</v>
      </c>
      <c r="D92" s="116">
        <f t="shared" si="38"/>
        <v>0</v>
      </c>
      <c r="E92" s="116">
        <f t="shared" si="38"/>
        <v>781000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781000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781000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7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3000000</v>
      </c>
      <c r="C10" s="89"/>
      <c r="D10" s="89"/>
      <c r="E10" s="89">
        <f>($B10+$C10)+$D10</f>
        <v>3000000</v>
      </c>
      <c r="F10" s="90">
        <v>3000000</v>
      </c>
      <c r="G10" s="91">
        <v>3000000</v>
      </c>
      <c r="H10" s="90"/>
      <c r="I10" s="91">
        <v>470557</v>
      </c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470557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15.685233333333334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3000000</v>
      </c>
      <c r="C13" s="92">
        <f>SUM(C9:C12)</f>
        <v>0</v>
      </c>
      <c r="D13" s="92">
        <f>SUM(D9:D12)</f>
        <v>0</v>
      </c>
      <c r="E13" s="92">
        <f>($B13+$C13)+$D13</f>
        <v>3000000</v>
      </c>
      <c r="F13" s="93">
        <f aca="true" t="shared" si="0" ref="F13:O13">SUM(F9:F12)</f>
        <v>3000000</v>
      </c>
      <c r="G13" s="94">
        <f t="shared" si="0"/>
        <v>3000000</v>
      </c>
      <c r="H13" s="93">
        <f t="shared" si="0"/>
        <v>0</v>
      </c>
      <c r="I13" s="94">
        <f t="shared" si="0"/>
        <v>470557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470557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15.685233333333334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5125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5125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0.6833333333333333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5125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5125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0.6833333333333333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2500000</v>
      </c>
      <c r="C27" s="89"/>
      <c r="D27" s="89"/>
      <c r="E27" s="89">
        <f aca="true" t="shared" si="4" ref="E27:E32">($B27+$C27)+$D27</f>
        <v>2500000</v>
      </c>
      <c r="F27" s="90">
        <v>2500000</v>
      </c>
      <c r="G27" s="91">
        <v>2100000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16933560</v>
      </c>
      <c r="C28" s="89"/>
      <c r="D28" s="89"/>
      <c r="E28" s="89">
        <f t="shared" si="4"/>
        <v>16933560</v>
      </c>
      <c r="F28" s="90">
        <v>16934000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19433560</v>
      </c>
      <c r="C32" s="92">
        <f>SUM(C27:C31)</f>
        <v>0</v>
      </c>
      <c r="D32" s="92">
        <f>SUM(D27:D31)</f>
        <v>0</v>
      </c>
      <c r="E32" s="92">
        <f t="shared" si="4"/>
        <v>19433560</v>
      </c>
      <c r="F32" s="93">
        <f aca="true" t="shared" si="9" ref="F32:O32">SUM(F27:F31)</f>
        <v>19434000</v>
      </c>
      <c r="G32" s="94">
        <f t="shared" si="9"/>
        <v>2100000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14633000</v>
      </c>
      <c r="C37" s="89"/>
      <c r="D37" s="89"/>
      <c r="E37" s="89">
        <f t="shared" si="10"/>
        <v>14633000</v>
      </c>
      <c r="F37" s="90">
        <v>14633000</v>
      </c>
      <c r="G37" s="91">
        <v>4816000</v>
      </c>
      <c r="H37" s="90">
        <v>7319000</v>
      </c>
      <c r="I37" s="91"/>
      <c r="J37" s="90"/>
      <c r="K37" s="91"/>
      <c r="L37" s="90"/>
      <c r="M37" s="91"/>
      <c r="N37" s="90"/>
      <c r="O37" s="91"/>
      <c r="P37" s="90">
        <f t="shared" si="11"/>
        <v>7319000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50.01708467163262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14633000</v>
      </c>
      <c r="C40" s="92">
        <f>SUM(C34:C39)</f>
        <v>0</v>
      </c>
      <c r="D40" s="92">
        <f>SUM(D34:D39)</f>
        <v>0</v>
      </c>
      <c r="E40" s="92">
        <f t="shared" si="10"/>
        <v>14633000</v>
      </c>
      <c r="F40" s="93">
        <f aca="true" t="shared" si="17" ref="F40:O40">SUM(F34:F39)</f>
        <v>14633000</v>
      </c>
      <c r="G40" s="94">
        <f t="shared" si="17"/>
        <v>4816000</v>
      </c>
      <c r="H40" s="93">
        <f t="shared" si="17"/>
        <v>7319000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7319000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50.01708467163262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38686560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38686560</v>
      </c>
      <c r="F45" s="102">
        <f aca="true" t="shared" si="19" ref="F45:O45">SUM(F9:F12,F15:F17,F20:F21,F24,F27:F31,F34:F39,F42:F43)</f>
        <v>37817000</v>
      </c>
      <c r="G45" s="103">
        <f t="shared" si="19"/>
        <v>10666000</v>
      </c>
      <c r="H45" s="102">
        <f t="shared" si="19"/>
        <v>7319000</v>
      </c>
      <c r="I45" s="103">
        <f t="shared" si="19"/>
        <v>475682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7319000</v>
      </c>
      <c r="Q45" s="103">
        <f>(($I45+$K45)+$M45)+$O45</f>
        <v>475682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35.047646410956276</v>
      </c>
      <c r="U45" s="67">
        <f>IF((+$E9+$E10+$E11+$E15+$E16+$E20+$E21+$E27+$E30+$E37+$E39+$E42+$E43)=0,0,(Q45/(+$E9+$E10+$E11+$E15+$E16+$E20+$E21+$E27+$E30+$E37+$E39+$E42+$E43)*100))</f>
        <v>2.277843221759326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52938708</v>
      </c>
      <c r="C47" s="89"/>
      <c r="D47" s="89"/>
      <c r="E47" s="89">
        <f>($B47+$C47)+$D47</f>
        <v>52938708</v>
      </c>
      <c r="F47" s="90">
        <v>52939000</v>
      </c>
      <c r="G47" s="91">
        <v>10000000</v>
      </c>
      <c r="H47" s="90">
        <v>7875000</v>
      </c>
      <c r="I47" s="91"/>
      <c r="J47" s="90"/>
      <c r="K47" s="91"/>
      <c r="L47" s="90"/>
      <c r="M47" s="91"/>
      <c r="N47" s="90"/>
      <c r="O47" s="91"/>
      <c r="P47" s="90">
        <f>(($H47+$J47)+$L47)+$N47</f>
        <v>7875000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14.87569360400711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52938708</v>
      </c>
      <c r="C48" s="89">
        <f>C47</f>
        <v>0</v>
      </c>
      <c r="D48" s="89">
        <f>D47</f>
        <v>0</v>
      </c>
      <c r="E48" s="89">
        <f>($B48+$C48)+$D48</f>
        <v>52938708</v>
      </c>
      <c r="F48" s="90">
        <f aca="true" t="shared" si="20" ref="F48:O48">F47</f>
        <v>52939000</v>
      </c>
      <c r="G48" s="91">
        <f t="shared" si="20"/>
        <v>10000000</v>
      </c>
      <c r="H48" s="90">
        <f t="shared" si="20"/>
        <v>7875000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7875000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14.87569360400711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52938708</v>
      </c>
      <c r="C49" s="98">
        <f>C47</f>
        <v>0</v>
      </c>
      <c r="D49" s="98">
        <f>D47</f>
        <v>0</v>
      </c>
      <c r="E49" s="98">
        <f>($B49+$C49)+$D49</f>
        <v>52938708</v>
      </c>
      <c r="F49" s="99">
        <f aca="true" t="shared" si="21" ref="F49:O49">F47</f>
        <v>52939000</v>
      </c>
      <c r="G49" s="100">
        <f t="shared" si="21"/>
        <v>10000000</v>
      </c>
      <c r="H49" s="99">
        <f t="shared" si="21"/>
        <v>7875000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7875000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14.87569360400711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91625268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91625268</v>
      </c>
      <c r="F50" s="102">
        <f aca="true" t="shared" si="22" ref="F50:O50">SUM(F9:F12,F15:F17,F20:F21,F24,F27:F31,F34:F39,F42:F43,F47)</f>
        <v>90756000</v>
      </c>
      <c r="G50" s="103">
        <f t="shared" si="22"/>
        <v>20666000</v>
      </c>
      <c r="H50" s="102">
        <f t="shared" si="22"/>
        <v>15194000</v>
      </c>
      <c r="I50" s="103">
        <f t="shared" si="22"/>
        <v>475682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15194000</v>
      </c>
      <c r="Q50" s="103">
        <f>(($I50+$K50)+$M50)+$O50</f>
        <v>475682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20.582021754359843</v>
      </c>
      <c r="U50" s="67">
        <f>IF((+$E9+$E10+$E11+$E15+$E16+$E20+$E21+$E27+$E30+$E37+$E39+$E42+$E43+$E47)=0,0,(Q50/(+$E9+$E10+$E11+$E15+$E16+$E20+$E21+$E27+$E30+$E37+$E39+$E42+$E43+$E47)*100))</f>
        <v>0.6443660176489008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1800000</v>
      </c>
      <c r="C65" s="107">
        <f t="shared" si="24"/>
        <v>0</v>
      </c>
      <c r="D65" s="107">
        <f t="shared" si="24"/>
        <v>0</v>
      </c>
      <c r="E65" s="107">
        <f t="shared" si="24"/>
        <v>1800000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1800000</v>
      </c>
      <c r="C69" s="109"/>
      <c r="D69" s="109"/>
      <c r="E69" s="109">
        <f t="shared" si="25"/>
        <v>1800000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1800000</v>
      </c>
      <c r="C92" s="116">
        <f t="shared" si="38"/>
        <v>0</v>
      </c>
      <c r="D92" s="116">
        <f t="shared" si="38"/>
        <v>0</v>
      </c>
      <c r="E92" s="116">
        <f t="shared" si="38"/>
        <v>1800000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1800000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1800000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251000</v>
      </c>
      <c r="I10" s="91">
        <v>358532</v>
      </c>
      <c r="J10" s="90"/>
      <c r="K10" s="91"/>
      <c r="L10" s="90"/>
      <c r="M10" s="91"/>
      <c r="N10" s="90"/>
      <c r="O10" s="91"/>
      <c r="P10" s="90">
        <f>(($H10+$J10)+$L10)+$N10</f>
        <v>251000</v>
      </c>
      <c r="Q10" s="91">
        <f>(($I10+$K10)+$M10)+$O10</f>
        <v>358532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25.1</v>
      </c>
      <c r="U10" s="54">
        <f>IF($E10=0,0,($Q10/$E10)*100)</f>
        <v>35.8532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251000</v>
      </c>
      <c r="I13" s="94">
        <f t="shared" si="0"/>
        <v>358532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251000</v>
      </c>
      <c r="Q13" s="94">
        <f>(($I13+$K13)+$M13)+$O13</f>
        <v>358532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25.1</v>
      </c>
      <c r="U13" s="58">
        <f>IF(SUM($E9:$E11)=0,0,(Q13/SUM($E9:$E11))*100)</f>
        <v>35.8532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538390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538390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71.78533333333334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538390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538390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71.78533333333334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4500000</v>
      </c>
      <c r="C27" s="89"/>
      <c r="D27" s="89"/>
      <c r="E27" s="89">
        <f aca="true" t="shared" si="4" ref="E27:E32">($B27+$C27)+$D27</f>
        <v>4500000</v>
      </c>
      <c r="F27" s="90">
        <v>4500000</v>
      </c>
      <c r="G27" s="91">
        <v>1548000</v>
      </c>
      <c r="H27" s="90"/>
      <c r="I27" s="91">
        <v>1671712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1671712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37.14915555555556</v>
      </c>
    </row>
    <row r="28" spans="1:22" ht="12.75">
      <c r="A28" s="51" t="s">
        <v>45</v>
      </c>
      <c r="B28" s="89">
        <v>22447740</v>
      </c>
      <c r="C28" s="89"/>
      <c r="D28" s="89"/>
      <c r="E28" s="89">
        <f t="shared" si="4"/>
        <v>22447740</v>
      </c>
      <c r="F28" s="90">
        <v>22448000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26947740</v>
      </c>
      <c r="C32" s="92">
        <f>SUM(C27:C31)</f>
        <v>0</v>
      </c>
      <c r="D32" s="92">
        <f>SUM(D27:D31)</f>
        <v>0</v>
      </c>
      <c r="E32" s="92">
        <f t="shared" si="4"/>
        <v>26947740</v>
      </c>
      <c r="F32" s="93">
        <f aca="true" t="shared" si="9" ref="F32:O32">SUM(F27:F31)</f>
        <v>26948000</v>
      </c>
      <c r="G32" s="94">
        <f t="shared" si="9"/>
        <v>1548000</v>
      </c>
      <c r="H32" s="93">
        <f t="shared" si="9"/>
        <v>0</v>
      </c>
      <c r="I32" s="94">
        <f t="shared" si="9"/>
        <v>1671712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1671712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37.14915555555556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14264000</v>
      </c>
      <c r="C37" s="89"/>
      <c r="D37" s="89"/>
      <c r="E37" s="89">
        <f t="shared" si="10"/>
        <v>14264000</v>
      </c>
      <c r="F37" s="90">
        <v>14264000</v>
      </c>
      <c r="G37" s="91">
        <v>7130000</v>
      </c>
      <c r="H37" s="90">
        <v>5038000</v>
      </c>
      <c r="I37" s="91">
        <v>1010718</v>
      </c>
      <c r="J37" s="90"/>
      <c r="K37" s="91"/>
      <c r="L37" s="90"/>
      <c r="M37" s="91"/>
      <c r="N37" s="90"/>
      <c r="O37" s="91"/>
      <c r="P37" s="90">
        <f t="shared" si="11"/>
        <v>5038000</v>
      </c>
      <c r="Q37" s="91">
        <f t="shared" si="12"/>
        <v>1010718</v>
      </c>
      <c r="R37" s="52">
        <f t="shared" si="13"/>
        <v>0</v>
      </c>
      <c r="S37" s="53">
        <f t="shared" si="14"/>
        <v>0</v>
      </c>
      <c r="T37" s="52">
        <f t="shared" si="15"/>
        <v>35.31968592260235</v>
      </c>
      <c r="U37" s="54">
        <f t="shared" si="16"/>
        <v>7.0857964105440265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14264000</v>
      </c>
      <c r="C40" s="92">
        <f>SUM(C34:C39)</f>
        <v>0</v>
      </c>
      <c r="D40" s="92">
        <f>SUM(D34:D39)</f>
        <v>0</v>
      </c>
      <c r="E40" s="92">
        <f t="shared" si="10"/>
        <v>14264000</v>
      </c>
      <c r="F40" s="93">
        <f aca="true" t="shared" si="17" ref="F40:O40">SUM(F34:F39)</f>
        <v>14264000</v>
      </c>
      <c r="G40" s="94">
        <f t="shared" si="17"/>
        <v>7130000</v>
      </c>
      <c r="H40" s="93">
        <f t="shared" si="17"/>
        <v>5038000</v>
      </c>
      <c r="I40" s="94">
        <f t="shared" si="17"/>
        <v>1010718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5038000</v>
      </c>
      <c r="Q40" s="94">
        <f t="shared" si="12"/>
        <v>1010718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35.31968592260235</v>
      </c>
      <c r="U40" s="58">
        <f>IF((+$E37+$E39)=0,0,(Q40/(+$E37+$E398))*100)</f>
        <v>7.0857964105440265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43831740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43831740</v>
      </c>
      <c r="F45" s="102">
        <f aca="true" t="shared" si="19" ref="F45:O45">SUM(F9:F12,F15:F17,F20:F21,F24,F27:F31,F34:F39,F42:F43)</f>
        <v>42962000</v>
      </c>
      <c r="G45" s="103">
        <f t="shared" si="19"/>
        <v>10428000</v>
      </c>
      <c r="H45" s="102">
        <f t="shared" si="19"/>
        <v>5289000</v>
      </c>
      <c r="I45" s="103">
        <f t="shared" si="19"/>
        <v>3579352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5289000</v>
      </c>
      <c r="Q45" s="103">
        <f>(($I45+$K45)+$M45)+$O45</f>
        <v>3579352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25.782392512430537</v>
      </c>
      <c r="U45" s="67">
        <f>IF((+$E9+$E10+$E11+$E15+$E16+$E20+$E21+$E27+$E30+$E37+$E39+$E42+$E43)=0,0,(Q45/(+$E9+$E10+$E11+$E15+$E16+$E20+$E21+$E27+$E30+$E37+$E39+$E42+$E43)*100))</f>
        <v>17.448337720581065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91482023</v>
      </c>
      <c r="C47" s="89"/>
      <c r="D47" s="89"/>
      <c r="E47" s="89">
        <f>($B47+$C47)+$D47</f>
        <v>91482023</v>
      </c>
      <c r="F47" s="90">
        <v>91482000</v>
      </c>
      <c r="G47" s="91">
        <v>40000000</v>
      </c>
      <c r="H47" s="90">
        <v>14236000</v>
      </c>
      <c r="I47" s="91">
        <v>18712914</v>
      </c>
      <c r="J47" s="90"/>
      <c r="K47" s="91"/>
      <c r="L47" s="90"/>
      <c r="M47" s="91"/>
      <c r="N47" s="90"/>
      <c r="O47" s="91"/>
      <c r="P47" s="90">
        <f>(($H47+$J47)+$L47)+$N47</f>
        <v>14236000</v>
      </c>
      <c r="Q47" s="91">
        <f>(($I47+$K47)+$M47)+$O47</f>
        <v>18712914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15.561527317776957</v>
      </c>
      <c r="U47" s="54">
        <f>IF($E47=0,0,($Q47/$E47)*100)</f>
        <v>20.45529098104881</v>
      </c>
    </row>
    <row r="48" spans="1:21" s="69" customFormat="1" ht="12.75">
      <c r="A48" s="68" t="s">
        <v>33</v>
      </c>
      <c r="B48" s="89">
        <f>B47</f>
        <v>91482023</v>
      </c>
      <c r="C48" s="89">
        <f>C47</f>
        <v>0</v>
      </c>
      <c r="D48" s="89">
        <f>D47</f>
        <v>0</v>
      </c>
      <c r="E48" s="89">
        <f>($B48+$C48)+$D48</f>
        <v>91482023</v>
      </c>
      <c r="F48" s="90">
        <f aca="true" t="shared" si="20" ref="F48:O48">F47</f>
        <v>91482000</v>
      </c>
      <c r="G48" s="91">
        <f t="shared" si="20"/>
        <v>40000000</v>
      </c>
      <c r="H48" s="90">
        <f t="shared" si="20"/>
        <v>14236000</v>
      </c>
      <c r="I48" s="91">
        <f t="shared" si="20"/>
        <v>18712914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14236000</v>
      </c>
      <c r="Q48" s="91">
        <f>(($I48+$K48)+$M48)+$O48</f>
        <v>18712914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15.561527317776957</v>
      </c>
      <c r="U48" s="54">
        <f>IF($E48=0,0,($Q48/$E48)*100)</f>
        <v>20.45529098104881</v>
      </c>
    </row>
    <row r="49" spans="1:21" ht="12.75">
      <c r="A49" s="60" t="s">
        <v>59</v>
      </c>
      <c r="B49" s="98">
        <f>B47</f>
        <v>91482023</v>
      </c>
      <c r="C49" s="98">
        <f>C47</f>
        <v>0</v>
      </c>
      <c r="D49" s="98">
        <f>D47</f>
        <v>0</v>
      </c>
      <c r="E49" s="98">
        <f>($B49+$C49)+$D49</f>
        <v>91482023</v>
      </c>
      <c r="F49" s="99">
        <f aca="true" t="shared" si="21" ref="F49:O49">F47</f>
        <v>91482000</v>
      </c>
      <c r="G49" s="100">
        <f t="shared" si="21"/>
        <v>40000000</v>
      </c>
      <c r="H49" s="99">
        <f t="shared" si="21"/>
        <v>14236000</v>
      </c>
      <c r="I49" s="100">
        <f t="shared" si="21"/>
        <v>18712914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14236000</v>
      </c>
      <c r="Q49" s="100">
        <f>(($I49+$K49)+$M49)+$O49</f>
        <v>18712914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15.561527317776957</v>
      </c>
      <c r="U49" s="63">
        <f>IF($E49=0,0,($Q49/$E49)*100)</f>
        <v>20.45529098104881</v>
      </c>
    </row>
    <row r="50" spans="1:21" ht="12.75">
      <c r="A50" s="64" t="s">
        <v>61</v>
      </c>
      <c r="B50" s="101">
        <f>SUM(B9:B12,B15:B17,B20:B21,B24,B27:B31,B34:B39,B42:B43,B47)</f>
        <v>135313763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135313763</v>
      </c>
      <c r="F50" s="102">
        <f aca="true" t="shared" si="22" ref="F50:O50">SUM(F9:F12,F15:F17,F20:F21,F24,F27:F31,F34:F39,F42:F43,F47)</f>
        <v>134444000</v>
      </c>
      <c r="G50" s="103">
        <f t="shared" si="22"/>
        <v>50428000</v>
      </c>
      <c r="H50" s="102">
        <f t="shared" si="22"/>
        <v>19525000</v>
      </c>
      <c r="I50" s="103">
        <f t="shared" si="22"/>
        <v>22292266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19525000</v>
      </c>
      <c r="Q50" s="103">
        <f>(($I50+$K50)+$M50)+$O50</f>
        <v>22292266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17.433654764687493</v>
      </c>
      <c r="U50" s="67">
        <f>IF((+$E9+$E10+$E11+$E15+$E16+$E20+$E21+$E27+$E30+$E37+$E39+$E42+$E43+$E47)=0,0,(Q50/(+$E9+$E10+$E11+$E15+$E16+$E20+$E21+$E27+$E30+$E37+$E39+$E42+$E43+$E47)*100))</f>
        <v>19.904515716598258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546000</v>
      </c>
      <c r="C65" s="107">
        <f t="shared" si="24"/>
        <v>0</v>
      </c>
      <c r="D65" s="107">
        <f t="shared" si="24"/>
        <v>0</v>
      </c>
      <c r="E65" s="107">
        <f t="shared" si="24"/>
        <v>546000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546000</v>
      </c>
      <c r="C69" s="109"/>
      <c r="D69" s="109"/>
      <c r="E69" s="109">
        <f t="shared" si="25"/>
        <v>546000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546000</v>
      </c>
      <c r="C92" s="116">
        <f t="shared" si="38"/>
        <v>0</v>
      </c>
      <c r="D92" s="116">
        <f t="shared" si="38"/>
        <v>0</v>
      </c>
      <c r="E92" s="116">
        <f t="shared" si="38"/>
        <v>546000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546000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546000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74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272000</v>
      </c>
      <c r="I10" s="91">
        <v>408766</v>
      </c>
      <c r="J10" s="90"/>
      <c r="K10" s="91"/>
      <c r="L10" s="90"/>
      <c r="M10" s="91"/>
      <c r="N10" s="90"/>
      <c r="O10" s="91"/>
      <c r="P10" s="90">
        <f>(($H10+$J10)+$L10)+$N10</f>
        <v>272000</v>
      </c>
      <c r="Q10" s="91">
        <f>(($I10+$K10)+$M10)+$O10</f>
        <v>408766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27.200000000000003</v>
      </c>
      <c r="U10" s="54">
        <f>IF($E10=0,0,($Q10/$E10)*100)</f>
        <v>40.8766</v>
      </c>
    </row>
    <row r="11" spans="1:21" ht="12.75">
      <c r="A11" s="51" t="s">
        <v>31</v>
      </c>
      <c r="B11" s="89">
        <v>3000000</v>
      </c>
      <c r="C11" s="89"/>
      <c r="D11" s="89"/>
      <c r="E11" s="89">
        <f>($B11+$C11)+$D11</f>
        <v>3000000</v>
      </c>
      <c r="F11" s="90">
        <v>3000000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>
        <v>2000000</v>
      </c>
      <c r="C12" s="89"/>
      <c r="D12" s="89"/>
      <c r="E12" s="89">
        <f>($B12+$C12)+$D12</f>
        <v>2000000</v>
      </c>
      <c r="F12" s="90">
        <v>2000000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6000000</v>
      </c>
      <c r="C13" s="92">
        <f>SUM(C9:C12)</f>
        <v>0</v>
      </c>
      <c r="D13" s="92">
        <f>SUM(D9:D12)</f>
        <v>0</v>
      </c>
      <c r="E13" s="92">
        <f>($B13+$C13)+$D13</f>
        <v>6000000</v>
      </c>
      <c r="F13" s="93">
        <f aca="true" t="shared" si="0" ref="F13:O13">SUM(F9:F12)</f>
        <v>6000000</v>
      </c>
      <c r="G13" s="94">
        <f t="shared" si="0"/>
        <v>1000000</v>
      </c>
      <c r="H13" s="93">
        <f t="shared" si="0"/>
        <v>272000</v>
      </c>
      <c r="I13" s="94">
        <f t="shared" si="0"/>
        <v>408766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272000</v>
      </c>
      <c r="Q13" s="94">
        <f>(($I13+$K13)+$M13)+$O13</f>
        <v>408766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6.800000000000001</v>
      </c>
      <c r="U13" s="58">
        <f>IF(SUM($E9:$E11)=0,0,(Q13/SUM($E9:$E11))*100)</f>
        <v>10.21915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1266750</v>
      </c>
      <c r="C24" s="89"/>
      <c r="D24" s="89"/>
      <c r="E24" s="89">
        <f>($B24+$C24)+$D24</f>
        <v>1266750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1266750</v>
      </c>
      <c r="C25" s="92">
        <f>C24</f>
        <v>0</v>
      </c>
      <c r="D25" s="92">
        <f>D24</f>
        <v>0</v>
      </c>
      <c r="E25" s="92">
        <f>($B25+$C25)+$D25</f>
        <v>1266750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5000000</v>
      </c>
      <c r="C27" s="89"/>
      <c r="D27" s="89"/>
      <c r="E27" s="89">
        <f aca="true" t="shared" si="4" ref="E27:E32">($B27+$C27)+$D27</f>
        <v>5000000</v>
      </c>
      <c r="F27" s="90">
        <v>5000000</v>
      </c>
      <c r="G27" s="91">
        <v>3781000</v>
      </c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20334750</v>
      </c>
      <c r="C28" s="89"/>
      <c r="D28" s="89"/>
      <c r="E28" s="89">
        <f t="shared" si="4"/>
        <v>20334750</v>
      </c>
      <c r="F28" s="90">
        <v>20335000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25334750</v>
      </c>
      <c r="C32" s="92">
        <f>SUM(C27:C31)</f>
        <v>0</v>
      </c>
      <c r="D32" s="92">
        <f>SUM(D27:D31)</f>
        <v>0</v>
      </c>
      <c r="E32" s="92">
        <f t="shared" si="4"/>
        <v>25334750</v>
      </c>
      <c r="F32" s="93">
        <f aca="true" t="shared" si="9" ref="F32:O32">SUM(F27:F31)</f>
        <v>25335000</v>
      </c>
      <c r="G32" s="94">
        <f t="shared" si="9"/>
        <v>3781000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>
        <v>24000000</v>
      </c>
      <c r="C36" s="89"/>
      <c r="D36" s="89"/>
      <c r="E36" s="89">
        <f t="shared" si="10"/>
        <v>24000000</v>
      </c>
      <c r="F36" s="90">
        <v>24000000</v>
      </c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>
        <v>42443000</v>
      </c>
      <c r="C37" s="89"/>
      <c r="D37" s="89"/>
      <c r="E37" s="89">
        <f t="shared" si="10"/>
        <v>42443000</v>
      </c>
      <c r="F37" s="90">
        <v>42443000</v>
      </c>
      <c r="G37" s="91">
        <v>13220000</v>
      </c>
      <c r="H37" s="90">
        <v>12758000</v>
      </c>
      <c r="I37" s="91"/>
      <c r="J37" s="90"/>
      <c r="K37" s="91"/>
      <c r="L37" s="90"/>
      <c r="M37" s="91"/>
      <c r="N37" s="90"/>
      <c r="O37" s="91"/>
      <c r="P37" s="90">
        <f t="shared" si="11"/>
        <v>12758000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30.05913813820889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66443000</v>
      </c>
      <c r="C40" s="92">
        <f>SUM(C34:C39)</f>
        <v>0</v>
      </c>
      <c r="D40" s="92">
        <f>SUM(D34:D39)</f>
        <v>0</v>
      </c>
      <c r="E40" s="92">
        <f t="shared" si="10"/>
        <v>66443000</v>
      </c>
      <c r="F40" s="93">
        <f aca="true" t="shared" si="17" ref="F40:O40">SUM(F34:F39)</f>
        <v>66443000</v>
      </c>
      <c r="G40" s="94">
        <f t="shared" si="17"/>
        <v>13220000</v>
      </c>
      <c r="H40" s="93">
        <f t="shared" si="17"/>
        <v>12758000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12758000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30.05913813820889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99794500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99794500</v>
      </c>
      <c r="F45" s="102">
        <f aca="true" t="shared" si="19" ref="F45:O45">SUM(F9:F12,F15:F17,F20:F21,F24,F27:F31,F34:F39,F42:F43)</f>
        <v>98528000</v>
      </c>
      <c r="G45" s="103">
        <f t="shared" si="19"/>
        <v>18751000</v>
      </c>
      <c r="H45" s="102">
        <f t="shared" si="19"/>
        <v>13030000</v>
      </c>
      <c r="I45" s="103">
        <f t="shared" si="19"/>
        <v>408766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13030000</v>
      </c>
      <c r="Q45" s="103">
        <f>(($I45+$K45)+$M45)+$O45</f>
        <v>408766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24.96503362519878</v>
      </c>
      <c r="U45" s="67">
        <f>IF((+$E9+$E10+$E11+$E15+$E16+$E20+$E21+$E27+$E30+$E37+$E39+$E42+$E43)=0,0,(Q45/(+$E9+$E10+$E11+$E15+$E16+$E20+$E21+$E27+$E30+$E37+$E39+$E42+$E43)*100))</f>
        <v>0.7831816527120495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194271329</v>
      </c>
      <c r="C47" s="89"/>
      <c r="D47" s="89"/>
      <c r="E47" s="89">
        <f>($B47+$C47)+$D47</f>
        <v>194271329</v>
      </c>
      <c r="F47" s="90">
        <v>194271000</v>
      </c>
      <c r="G47" s="91">
        <v>82000000</v>
      </c>
      <c r="H47" s="90">
        <v>16022000</v>
      </c>
      <c r="I47" s="91"/>
      <c r="J47" s="90"/>
      <c r="K47" s="91"/>
      <c r="L47" s="90"/>
      <c r="M47" s="91"/>
      <c r="N47" s="90"/>
      <c r="O47" s="91"/>
      <c r="P47" s="90">
        <f>(($H47+$J47)+$L47)+$N47</f>
        <v>16022000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8.247228287607998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194271329</v>
      </c>
      <c r="C48" s="89">
        <f>C47</f>
        <v>0</v>
      </c>
      <c r="D48" s="89">
        <f>D47</f>
        <v>0</v>
      </c>
      <c r="E48" s="89">
        <f>($B48+$C48)+$D48</f>
        <v>194271329</v>
      </c>
      <c r="F48" s="90">
        <f aca="true" t="shared" si="20" ref="F48:O48">F47</f>
        <v>194271000</v>
      </c>
      <c r="G48" s="91">
        <f t="shared" si="20"/>
        <v>82000000</v>
      </c>
      <c r="H48" s="90">
        <f t="shared" si="20"/>
        <v>16022000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16022000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8.247228287607998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194271329</v>
      </c>
      <c r="C49" s="98">
        <f>C47</f>
        <v>0</v>
      </c>
      <c r="D49" s="98">
        <f>D47</f>
        <v>0</v>
      </c>
      <c r="E49" s="98">
        <f>($B49+$C49)+$D49</f>
        <v>194271329</v>
      </c>
      <c r="F49" s="99">
        <f aca="true" t="shared" si="21" ref="F49:O49">F47</f>
        <v>194271000</v>
      </c>
      <c r="G49" s="100">
        <f t="shared" si="21"/>
        <v>82000000</v>
      </c>
      <c r="H49" s="99">
        <f t="shared" si="21"/>
        <v>16022000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16022000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8.247228287607998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294065829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294065829</v>
      </c>
      <c r="F50" s="102">
        <f aca="true" t="shared" si="22" ref="F50:O50">SUM(F9:F12,F15:F17,F20:F21,F24,F27:F31,F34:F39,F42:F43,F47)</f>
        <v>292799000</v>
      </c>
      <c r="G50" s="103">
        <f t="shared" si="22"/>
        <v>100751000</v>
      </c>
      <c r="H50" s="102">
        <f t="shared" si="22"/>
        <v>29052000</v>
      </c>
      <c r="I50" s="103">
        <f t="shared" si="22"/>
        <v>408766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29052000</v>
      </c>
      <c r="Q50" s="103">
        <f>(($I50+$K50)+$M50)+$O50</f>
        <v>408766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11.787506986457258</v>
      </c>
      <c r="U50" s="67">
        <f>IF((+$E9+$E10+$E11+$E15+$E16+$E20+$E21+$E27+$E30+$E37+$E39+$E42+$E43+$E47)=0,0,(Q50/(+$E9+$E10+$E11+$E15+$E16+$E20+$E21+$E27+$E30+$E37+$E39+$E42+$E43+$E47)*100))</f>
        <v>0.16585199231812567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8500000</v>
      </c>
      <c r="C65" s="107">
        <f t="shared" si="24"/>
        <v>0</v>
      </c>
      <c r="D65" s="107">
        <f t="shared" si="24"/>
        <v>0</v>
      </c>
      <c r="E65" s="107">
        <f t="shared" si="24"/>
        <v>8500000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8500000</v>
      </c>
      <c r="C69" s="109"/>
      <c r="D69" s="109"/>
      <c r="E69" s="109">
        <f t="shared" si="25"/>
        <v>8500000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8500000</v>
      </c>
      <c r="C92" s="116">
        <f t="shared" si="38"/>
        <v>0</v>
      </c>
      <c r="D92" s="116">
        <f t="shared" si="38"/>
        <v>0</v>
      </c>
      <c r="E92" s="116">
        <f t="shared" si="38"/>
        <v>8500000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8500000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8500000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7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102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/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0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0</v>
      </c>
      <c r="I13" s="94">
        <f t="shared" si="0"/>
        <v>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0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>
        <v>2000000</v>
      </c>
      <c r="C21" s="89"/>
      <c r="D21" s="89"/>
      <c r="E21" s="89">
        <f>($B21+$C21)+$D21</f>
        <v>2000000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2000000</v>
      </c>
      <c r="C22" s="92">
        <f>SUM(C20:C21)</f>
        <v>0</v>
      </c>
      <c r="D22" s="92">
        <f>SUM(D20:D21)</f>
        <v>0</v>
      </c>
      <c r="E22" s="92">
        <f>($B22+$C22)+$D22</f>
        <v>2000000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3750000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3750000</v>
      </c>
      <c r="F45" s="102">
        <f aca="true" t="shared" si="19" ref="F45:O45">SUM(F9:F12,F15:F17,F20:F21,F24,F27:F31,F34:F39,F42:F43)</f>
        <v>1750000</v>
      </c>
      <c r="G45" s="103">
        <f t="shared" si="19"/>
        <v>1750000</v>
      </c>
      <c r="H45" s="102">
        <f t="shared" si="19"/>
        <v>0</v>
      </c>
      <c r="I45" s="103">
        <f t="shared" si="19"/>
        <v>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0</v>
      </c>
      <c r="Q45" s="103">
        <f>(($I45+$K45)+$M45)+$O45</f>
        <v>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</v>
      </c>
      <c r="U45" s="67">
        <f>IF((+$E9+$E10+$E11+$E15+$E16+$E20+$E21+$E27+$E30+$E37+$E39+$E42+$E43)=0,0,(Q45/(+$E9+$E10+$E11+$E15+$E16+$E20+$E21+$E27+$E30+$E37+$E39+$E42+$E43)*100))</f>
        <v>0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5442505</v>
      </c>
      <c r="C47" s="89"/>
      <c r="D47" s="89"/>
      <c r="E47" s="89">
        <f>($B47+$C47)+$D47</f>
        <v>5442505</v>
      </c>
      <c r="F47" s="90">
        <v>5443000</v>
      </c>
      <c r="G47" s="91">
        <v>5443000</v>
      </c>
      <c r="H47" s="90">
        <v>5443000</v>
      </c>
      <c r="I47" s="91"/>
      <c r="J47" s="90"/>
      <c r="K47" s="91"/>
      <c r="L47" s="90"/>
      <c r="M47" s="91"/>
      <c r="N47" s="90"/>
      <c r="O47" s="91"/>
      <c r="P47" s="90">
        <f>(($H47+$J47)+$L47)+$N47</f>
        <v>5443000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100.00909507662372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5442505</v>
      </c>
      <c r="C48" s="89">
        <f>C47</f>
        <v>0</v>
      </c>
      <c r="D48" s="89">
        <f>D47</f>
        <v>0</v>
      </c>
      <c r="E48" s="89">
        <f>($B48+$C48)+$D48</f>
        <v>5442505</v>
      </c>
      <c r="F48" s="90">
        <f aca="true" t="shared" si="20" ref="F48:O48">F47</f>
        <v>5443000</v>
      </c>
      <c r="G48" s="91">
        <f t="shared" si="20"/>
        <v>5443000</v>
      </c>
      <c r="H48" s="90">
        <f t="shared" si="20"/>
        <v>5443000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5443000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100.00909507662372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5442505</v>
      </c>
      <c r="C49" s="98">
        <f>C47</f>
        <v>0</v>
      </c>
      <c r="D49" s="98">
        <f>D47</f>
        <v>0</v>
      </c>
      <c r="E49" s="98">
        <f>($B49+$C49)+$D49</f>
        <v>5442505</v>
      </c>
      <c r="F49" s="99">
        <f aca="true" t="shared" si="21" ref="F49:O49">F47</f>
        <v>5443000</v>
      </c>
      <c r="G49" s="100">
        <f t="shared" si="21"/>
        <v>5443000</v>
      </c>
      <c r="H49" s="99">
        <f t="shared" si="21"/>
        <v>5443000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5443000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100.00909507662372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9192505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9192505</v>
      </c>
      <c r="F50" s="102">
        <f aca="true" t="shared" si="22" ref="F50:O50">SUM(F9:F12,F15:F17,F20:F21,F24,F27:F31,F34:F39,F42:F43,F47)</f>
        <v>7193000</v>
      </c>
      <c r="G50" s="103">
        <f t="shared" si="22"/>
        <v>7193000</v>
      </c>
      <c r="H50" s="102">
        <f t="shared" si="22"/>
        <v>5443000</v>
      </c>
      <c r="I50" s="103">
        <f t="shared" si="22"/>
        <v>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5443000</v>
      </c>
      <c r="Q50" s="103">
        <f>(($I50+$K50)+$M50)+$O50</f>
        <v>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59.211281364546444</v>
      </c>
      <c r="U50" s="67">
        <f>IF((+$E9+$E10+$E11+$E15+$E16+$E20+$E21+$E27+$E30+$E37+$E39+$E42+$E43+$E47)=0,0,(Q50/(+$E9+$E10+$E11+$E15+$E16+$E20+$E21+$E27+$E30+$E37+$E39+$E42+$E43+$E47)*100))</f>
        <v>0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8200000</v>
      </c>
      <c r="C65" s="107">
        <f t="shared" si="24"/>
        <v>0</v>
      </c>
      <c r="D65" s="107">
        <f t="shared" si="24"/>
        <v>0</v>
      </c>
      <c r="E65" s="107">
        <f t="shared" si="24"/>
        <v>8200000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>
        <v>8200000</v>
      </c>
      <c r="C67" s="109"/>
      <c r="D67" s="109"/>
      <c r="E67" s="109">
        <f t="shared" si="25"/>
        <v>8200000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8200000</v>
      </c>
      <c r="C92" s="116">
        <f t="shared" si="38"/>
        <v>0</v>
      </c>
      <c r="D92" s="116">
        <f t="shared" si="38"/>
        <v>0</v>
      </c>
      <c r="E92" s="116">
        <f t="shared" si="38"/>
        <v>8200000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8200000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8200000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7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42000</v>
      </c>
      <c r="I10" s="91">
        <v>379752</v>
      </c>
      <c r="J10" s="90"/>
      <c r="K10" s="91"/>
      <c r="L10" s="90"/>
      <c r="M10" s="91"/>
      <c r="N10" s="90"/>
      <c r="O10" s="91"/>
      <c r="P10" s="90">
        <f>(($H10+$J10)+$L10)+$N10</f>
        <v>42000</v>
      </c>
      <c r="Q10" s="91">
        <f>(($I10+$K10)+$M10)+$O10</f>
        <v>379752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4.2</v>
      </c>
      <c r="U10" s="54">
        <f>IF($E10=0,0,($Q10/$E10)*100)</f>
        <v>37.9752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42000</v>
      </c>
      <c r="I13" s="94">
        <f t="shared" si="0"/>
        <v>379752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42000</v>
      </c>
      <c r="Q13" s="94">
        <f>(($I13+$K13)+$M13)+$O13</f>
        <v>379752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4.2</v>
      </c>
      <c r="U13" s="58">
        <f>IF(SUM($E9:$E11)=0,0,(Q13/SUM($E9:$E11))*100)</f>
        <v>37.9752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>
        <v>375000</v>
      </c>
      <c r="I15" s="91">
        <v>539435</v>
      </c>
      <c r="J15" s="90"/>
      <c r="K15" s="91"/>
      <c r="L15" s="90"/>
      <c r="M15" s="91"/>
      <c r="N15" s="90"/>
      <c r="O15" s="91"/>
      <c r="P15" s="90">
        <f>(($H15+$J15)+$L15)+$N15</f>
        <v>375000</v>
      </c>
      <c r="Q15" s="91">
        <f>(($I15+$K15)+$M15)+$O15</f>
        <v>539435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50</v>
      </c>
      <c r="U15" s="54">
        <f>IF($E15=0,0,($Q15/$E15)*100)</f>
        <v>71.92466666666667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375000</v>
      </c>
      <c r="I18" s="94">
        <f t="shared" si="1"/>
        <v>539435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375000</v>
      </c>
      <c r="Q18" s="94">
        <f>(($I18+$K18)+$M18)+$O18</f>
        <v>539435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50</v>
      </c>
      <c r="U18" s="58">
        <f>IF(SUM($E15:$E16)=0,0,(Q18/SUM($E15:$E16))*100)</f>
        <v>71.92466666666667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/>
      <c r="C24" s="89"/>
      <c r="D24" s="89"/>
      <c r="E24" s="89">
        <f>($B24+$C24)+$D24</f>
        <v>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0</v>
      </c>
      <c r="C25" s="92">
        <f>C24</f>
        <v>0</v>
      </c>
      <c r="D25" s="92">
        <f>D24</f>
        <v>0</v>
      </c>
      <c r="E25" s="92">
        <f>($B25+$C25)+$D25</f>
        <v>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2100000</v>
      </c>
      <c r="C27" s="89"/>
      <c r="D27" s="89"/>
      <c r="E27" s="89">
        <f aca="true" t="shared" si="4" ref="E27:E32">($B27+$C27)+$D27</f>
        <v>2100000</v>
      </c>
      <c r="F27" s="90">
        <v>2100000</v>
      </c>
      <c r="G27" s="91">
        <v>2100000</v>
      </c>
      <c r="H27" s="90">
        <v>46000</v>
      </c>
      <c r="I27" s="91">
        <v>91680</v>
      </c>
      <c r="J27" s="90"/>
      <c r="K27" s="91"/>
      <c r="L27" s="90"/>
      <c r="M27" s="91"/>
      <c r="N27" s="90"/>
      <c r="O27" s="91"/>
      <c r="P27" s="90">
        <f aca="true" t="shared" si="5" ref="P27:P32">(($H27+$J27)+$L27)+$N27</f>
        <v>46000</v>
      </c>
      <c r="Q27" s="91">
        <f aca="true" t="shared" si="6" ref="Q27:Q32">(($I27+$K27)+$M27)+$O27</f>
        <v>91680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2.1904761904761907</v>
      </c>
      <c r="U27" s="54">
        <f>IF($E27=0,0,($Q27/$E27)*100)</f>
        <v>4.365714285714286</v>
      </c>
    </row>
    <row r="28" spans="1:22" ht="12.75">
      <c r="A28" s="51" t="s">
        <v>45</v>
      </c>
      <c r="B28" s="89">
        <v>3510060</v>
      </c>
      <c r="C28" s="89"/>
      <c r="D28" s="89"/>
      <c r="E28" s="89">
        <f t="shared" si="4"/>
        <v>3510060</v>
      </c>
      <c r="F28" s="90">
        <v>3510000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5610060</v>
      </c>
      <c r="C32" s="92">
        <f>SUM(C27:C31)</f>
        <v>0</v>
      </c>
      <c r="D32" s="92">
        <f>SUM(D27:D31)</f>
        <v>0</v>
      </c>
      <c r="E32" s="92">
        <f t="shared" si="4"/>
        <v>5610060</v>
      </c>
      <c r="F32" s="93">
        <f aca="true" t="shared" si="9" ref="F32:O32">SUM(F27:F31)</f>
        <v>5610000</v>
      </c>
      <c r="G32" s="94">
        <f t="shared" si="9"/>
        <v>2100000</v>
      </c>
      <c r="H32" s="93">
        <f t="shared" si="9"/>
        <v>46000</v>
      </c>
      <c r="I32" s="94">
        <f t="shared" si="9"/>
        <v>91680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46000</v>
      </c>
      <c r="Q32" s="94">
        <f t="shared" si="6"/>
        <v>91680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2.1904761904761907</v>
      </c>
      <c r="U32" s="58">
        <f>IF((+$E27+$E30)=0,0,(Q32/(+$E27+$E30))*100)</f>
        <v>4.365714285714286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7360060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7360060</v>
      </c>
      <c r="F45" s="102">
        <f aca="true" t="shared" si="19" ref="F45:O45">SUM(F9:F12,F15:F17,F20:F21,F24,F27:F31,F34:F39,F42:F43)</f>
        <v>7360000</v>
      </c>
      <c r="G45" s="103">
        <f t="shared" si="19"/>
        <v>3850000</v>
      </c>
      <c r="H45" s="102">
        <f t="shared" si="19"/>
        <v>463000</v>
      </c>
      <c r="I45" s="103">
        <f t="shared" si="19"/>
        <v>1010867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463000</v>
      </c>
      <c r="Q45" s="103">
        <f>(($I45+$K45)+$M45)+$O45</f>
        <v>1010867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12.025974025974026</v>
      </c>
      <c r="U45" s="67">
        <f>IF((+$E9+$E10+$E11+$E15+$E16+$E20+$E21+$E27+$E30+$E37+$E39+$E42+$E43)=0,0,(Q45/(+$E9+$E10+$E11+$E15+$E16+$E20+$E21+$E27+$E30+$E37+$E39+$E42+$E43)*100))</f>
        <v>26.256285714285717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27674934</v>
      </c>
      <c r="C47" s="89"/>
      <c r="D47" s="89"/>
      <c r="E47" s="89">
        <f>($B47+$C47)+$D47</f>
        <v>27674934</v>
      </c>
      <c r="F47" s="90">
        <v>27675000</v>
      </c>
      <c r="G47" s="91">
        <v>10675000</v>
      </c>
      <c r="H47" s="90">
        <v>502000</v>
      </c>
      <c r="I47" s="91">
        <v>204058</v>
      </c>
      <c r="J47" s="90"/>
      <c r="K47" s="91"/>
      <c r="L47" s="90"/>
      <c r="M47" s="91"/>
      <c r="N47" s="90"/>
      <c r="O47" s="91"/>
      <c r="P47" s="90">
        <f>(($H47+$J47)+$L47)+$N47</f>
        <v>502000</v>
      </c>
      <c r="Q47" s="91">
        <f>(($I47+$K47)+$M47)+$O47</f>
        <v>204058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1.8139157983177123</v>
      </c>
      <c r="U47" s="54">
        <f>IF($E47=0,0,($Q47/$E47)*100)</f>
        <v>0.7373387051257286</v>
      </c>
    </row>
    <row r="48" spans="1:21" s="69" customFormat="1" ht="12.75">
      <c r="A48" s="68" t="s">
        <v>33</v>
      </c>
      <c r="B48" s="89">
        <f>B47</f>
        <v>27674934</v>
      </c>
      <c r="C48" s="89">
        <f>C47</f>
        <v>0</v>
      </c>
      <c r="D48" s="89">
        <f>D47</f>
        <v>0</v>
      </c>
      <c r="E48" s="89">
        <f>($B48+$C48)+$D48</f>
        <v>27674934</v>
      </c>
      <c r="F48" s="90">
        <f aca="true" t="shared" si="20" ref="F48:O48">F47</f>
        <v>27675000</v>
      </c>
      <c r="G48" s="91">
        <f t="shared" si="20"/>
        <v>10675000</v>
      </c>
      <c r="H48" s="90">
        <f t="shared" si="20"/>
        <v>502000</v>
      </c>
      <c r="I48" s="91">
        <f t="shared" si="20"/>
        <v>204058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502000</v>
      </c>
      <c r="Q48" s="91">
        <f>(($I48+$K48)+$M48)+$O48</f>
        <v>204058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1.8139157983177123</v>
      </c>
      <c r="U48" s="54">
        <f>IF($E48=0,0,($Q48/$E48)*100)</f>
        <v>0.7373387051257286</v>
      </c>
    </row>
    <row r="49" spans="1:21" ht="12.75">
      <c r="A49" s="60" t="s">
        <v>59</v>
      </c>
      <c r="B49" s="98">
        <f>B47</f>
        <v>27674934</v>
      </c>
      <c r="C49" s="98">
        <f>C47</f>
        <v>0</v>
      </c>
      <c r="D49" s="98">
        <f>D47</f>
        <v>0</v>
      </c>
      <c r="E49" s="98">
        <f>($B49+$C49)+$D49</f>
        <v>27674934</v>
      </c>
      <c r="F49" s="99">
        <f aca="true" t="shared" si="21" ref="F49:O49">F47</f>
        <v>27675000</v>
      </c>
      <c r="G49" s="100">
        <f t="shared" si="21"/>
        <v>10675000</v>
      </c>
      <c r="H49" s="99">
        <f t="shared" si="21"/>
        <v>502000</v>
      </c>
      <c r="I49" s="100">
        <f t="shared" si="21"/>
        <v>204058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502000</v>
      </c>
      <c r="Q49" s="100">
        <f>(($I49+$K49)+$M49)+$O49</f>
        <v>204058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1.8139157983177123</v>
      </c>
      <c r="U49" s="63">
        <f>IF($E49=0,0,($Q49/$E49)*100)</f>
        <v>0.7373387051257286</v>
      </c>
    </row>
    <row r="50" spans="1:21" ht="12.75">
      <c r="A50" s="64" t="s">
        <v>61</v>
      </c>
      <c r="B50" s="101">
        <f>SUM(B9:B12,B15:B17,B20:B21,B24,B27:B31,B34:B39,B42:B43,B47)</f>
        <v>35034994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35034994</v>
      </c>
      <c r="F50" s="102">
        <f aca="true" t="shared" si="22" ref="F50:O50">SUM(F9:F12,F15:F17,F20:F21,F24,F27:F31,F34:F39,F42:F43,F47)</f>
        <v>35035000</v>
      </c>
      <c r="G50" s="103">
        <f t="shared" si="22"/>
        <v>14525000</v>
      </c>
      <c r="H50" s="102">
        <f t="shared" si="22"/>
        <v>965000</v>
      </c>
      <c r="I50" s="103">
        <f t="shared" si="22"/>
        <v>1214925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965000</v>
      </c>
      <c r="Q50" s="103">
        <f>(($I50+$K50)+$M50)+$O50</f>
        <v>1214925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3.0610690572738393</v>
      </c>
      <c r="U50" s="67">
        <f>IF((+$E9+$E10+$E11+$E15+$E16+$E20+$E21+$E27+$E30+$E37+$E39+$E42+$E43+$E47)=0,0,(Q50/(+$E9+$E10+$E11+$E15+$E16+$E20+$E21+$E27+$E30+$E37+$E39+$E42+$E43+$E47)*100))</f>
        <v>3.85385422218489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2393000</v>
      </c>
      <c r="C65" s="107">
        <f t="shared" si="24"/>
        <v>0</v>
      </c>
      <c r="D65" s="107">
        <f t="shared" si="24"/>
        <v>0</v>
      </c>
      <c r="E65" s="107">
        <f t="shared" si="24"/>
        <v>2393000</v>
      </c>
      <c r="F65" s="107">
        <f t="shared" si="24"/>
        <v>0</v>
      </c>
      <c r="G65" s="107">
        <f t="shared" si="24"/>
        <v>0</v>
      </c>
      <c r="H65" s="107">
        <f t="shared" si="24"/>
        <v>-38000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-38000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-0.015879648976180525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>
        <v>-38000</v>
      </c>
      <c r="I67" s="109"/>
      <c r="J67" s="109"/>
      <c r="K67" s="109"/>
      <c r="L67" s="109"/>
      <c r="M67" s="109"/>
      <c r="N67" s="109"/>
      <c r="O67" s="109"/>
      <c r="P67" s="110">
        <f t="shared" si="26"/>
        <v>-38000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2393000</v>
      </c>
      <c r="C69" s="109"/>
      <c r="D69" s="109"/>
      <c r="E69" s="109">
        <f t="shared" si="25"/>
        <v>2393000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2393000</v>
      </c>
      <c r="C92" s="116">
        <f t="shared" si="38"/>
        <v>0</v>
      </c>
      <c r="D92" s="116">
        <f t="shared" si="38"/>
        <v>0</v>
      </c>
      <c r="E92" s="116">
        <f t="shared" si="38"/>
        <v>2393000</v>
      </c>
      <c r="F92" s="116">
        <f t="shared" si="38"/>
        <v>0</v>
      </c>
      <c r="G92" s="116">
        <f t="shared" si="38"/>
        <v>0</v>
      </c>
      <c r="H92" s="116">
        <f t="shared" si="38"/>
        <v>-38000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-38000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-0.015879648976180525</v>
      </c>
      <c r="U92" s="30">
        <f t="shared" si="35"/>
        <v>0</v>
      </c>
    </row>
    <row r="93" spans="1:21" ht="12.75">
      <c r="A93" s="31" t="s">
        <v>110</v>
      </c>
      <c r="B93" s="118">
        <f>B65</f>
        <v>2393000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2393000</v>
      </c>
      <c r="F93" s="118">
        <f t="shared" si="39"/>
        <v>0</v>
      </c>
      <c r="G93" s="118">
        <f t="shared" si="39"/>
        <v>0</v>
      </c>
      <c r="H93" s="118">
        <f t="shared" si="39"/>
        <v>-38000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-38000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-0.015879648976180525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>
        <v>185000</v>
      </c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185000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18.5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0</v>
      </c>
      <c r="I13" s="94">
        <f t="shared" si="0"/>
        <v>185000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185000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18.5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7405440</v>
      </c>
      <c r="C28" s="89"/>
      <c r="D28" s="89"/>
      <c r="E28" s="89">
        <f t="shared" si="4"/>
        <v>7405440</v>
      </c>
      <c r="F28" s="90">
        <v>7405000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7405440</v>
      </c>
      <c r="C32" s="92">
        <f>SUM(C27:C31)</f>
        <v>0</v>
      </c>
      <c r="D32" s="92">
        <f>SUM(D27:D31)</f>
        <v>0</v>
      </c>
      <c r="E32" s="92">
        <f t="shared" si="4"/>
        <v>7405440</v>
      </c>
      <c r="F32" s="93">
        <f aca="true" t="shared" si="9" ref="F32:O32">SUM(F27:F31)</f>
        <v>7405000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10025440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10025440</v>
      </c>
      <c r="F45" s="102">
        <f aca="true" t="shared" si="19" ref="F45:O45">SUM(F9:F12,F15:F17,F20:F21,F24,F27:F31,F34:F39,F42:F43)</f>
        <v>9155000</v>
      </c>
      <c r="G45" s="103">
        <f t="shared" si="19"/>
        <v>1750000</v>
      </c>
      <c r="H45" s="102">
        <f t="shared" si="19"/>
        <v>0</v>
      </c>
      <c r="I45" s="103">
        <f t="shared" si="19"/>
        <v>185000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0</v>
      </c>
      <c r="Q45" s="103">
        <f>(($I45+$K45)+$M45)+$O45</f>
        <v>185000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</v>
      </c>
      <c r="U45" s="67">
        <f>IF((+$E9+$E10+$E11+$E15+$E16+$E20+$E21+$E27+$E30+$E37+$E39+$E42+$E43)=0,0,(Q45/(+$E9+$E10+$E11+$E15+$E16+$E20+$E21+$E27+$E30+$E37+$E39+$E42+$E43)*100))</f>
        <v>10.571428571428571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40494851</v>
      </c>
      <c r="C47" s="89"/>
      <c r="D47" s="89"/>
      <c r="E47" s="89">
        <f>($B47+$C47)+$D47</f>
        <v>40494851</v>
      </c>
      <c r="F47" s="90">
        <v>40495000</v>
      </c>
      <c r="G47" s="91">
        <v>10000000</v>
      </c>
      <c r="H47" s="90"/>
      <c r="I47" s="91">
        <v>2504879</v>
      </c>
      <c r="J47" s="90"/>
      <c r="K47" s="91"/>
      <c r="L47" s="90"/>
      <c r="M47" s="91"/>
      <c r="N47" s="90"/>
      <c r="O47" s="91"/>
      <c r="P47" s="90">
        <f>(($H47+$J47)+$L47)+$N47</f>
        <v>0</v>
      </c>
      <c r="Q47" s="91">
        <f>(($I47+$K47)+$M47)+$O47</f>
        <v>2504879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0</v>
      </c>
      <c r="U47" s="54">
        <f>IF($E47=0,0,($Q47/$E47)*100)</f>
        <v>6.18567284023344</v>
      </c>
    </row>
    <row r="48" spans="1:21" s="69" customFormat="1" ht="12.75">
      <c r="A48" s="68" t="s">
        <v>33</v>
      </c>
      <c r="B48" s="89">
        <f>B47</f>
        <v>40494851</v>
      </c>
      <c r="C48" s="89">
        <f>C47</f>
        <v>0</v>
      </c>
      <c r="D48" s="89">
        <f>D47</f>
        <v>0</v>
      </c>
      <c r="E48" s="89">
        <f>($B48+$C48)+$D48</f>
        <v>40494851</v>
      </c>
      <c r="F48" s="90">
        <f aca="true" t="shared" si="20" ref="F48:O48">F47</f>
        <v>40495000</v>
      </c>
      <c r="G48" s="91">
        <f t="shared" si="20"/>
        <v>10000000</v>
      </c>
      <c r="H48" s="90">
        <f t="shared" si="20"/>
        <v>0</v>
      </c>
      <c r="I48" s="91">
        <f t="shared" si="20"/>
        <v>2504879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0</v>
      </c>
      <c r="Q48" s="91">
        <f>(($I48+$K48)+$M48)+$O48</f>
        <v>2504879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0</v>
      </c>
      <c r="U48" s="54">
        <f>IF($E48=0,0,($Q48/$E48)*100)</f>
        <v>6.18567284023344</v>
      </c>
    </row>
    <row r="49" spans="1:21" ht="12.75">
      <c r="A49" s="60" t="s">
        <v>59</v>
      </c>
      <c r="B49" s="98">
        <f>B47</f>
        <v>40494851</v>
      </c>
      <c r="C49" s="98">
        <f>C47</f>
        <v>0</v>
      </c>
      <c r="D49" s="98">
        <f>D47</f>
        <v>0</v>
      </c>
      <c r="E49" s="98">
        <f>($B49+$C49)+$D49</f>
        <v>40494851</v>
      </c>
      <c r="F49" s="99">
        <f aca="true" t="shared" si="21" ref="F49:O49">F47</f>
        <v>40495000</v>
      </c>
      <c r="G49" s="100">
        <f t="shared" si="21"/>
        <v>10000000</v>
      </c>
      <c r="H49" s="99">
        <f t="shared" si="21"/>
        <v>0</v>
      </c>
      <c r="I49" s="100">
        <f t="shared" si="21"/>
        <v>2504879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0</v>
      </c>
      <c r="Q49" s="100">
        <f>(($I49+$K49)+$M49)+$O49</f>
        <v>2504879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0</v>
      </c>
      <c r="U49" s="63">
        <f>IF($E49=0,0,($Q49/$E49)*100)</f>
        <v>6.18567284023344</v>
      </c>
    </row>
    <row r="50" spans="1:21" ht="12.75">
      <c r="A50" s="64" t="s">
        <v>61</v>
      </c>
      <c r="B50" s="101">
        <f>SUM(B9:B12,B15:B17,B20:B21,B24,B27:B31,B34:B39,B42:B43,B47)</f>
        <v>50520291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50520291</v>
      </c>
      <c r="F50" s="102">
        <f aca="true" t="shared" si="22" ref="F50:O50">SUM(F9:F12,F15:F17,F20:F21,F24,F27:F31,F34:F39,F42:F43,F47)</f>
        <v>49650000</v>
      </c>
      <c r="G50" s="103">
        <f t="shared" si="22"/>
        <v>11750000</v>
      </c>
      <c r="H50" s="102">
        <f t="shared" si="22"/>
        <v>0</v>
      </c>
      <c r="I50" s="103">
        <f t="shared" si="22"/>
        <v>2689879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0</v>
      </c>
      <c r="Q50" s="103">
        <f>(($I50+$K50)+$M50)+$O50</f>
        <v>2689879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0</v>
      </c>
      <c r="U50" s="67">
        <f>IF((+$E9+$E10+$E11+$E15+$E16+$E20+$E21+$E27+$E30+$E37+$E39+$E42+$E43+$E47)=0,0,(Q50/(+$E9+$E10+$E11+$E15+$E16+$E20+$E21+$E27+$E30+$E37+$E39+$E42+$E43+$E47)*100))</f>
        <v>6.367353503034015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695000</v>
      </c>
      <c r="C65" s="107">
        <f t="shared" si="24"/>
        <v>0</v>
      </c>
      <c r="D65" s="107">
        <f t="shared" si="24"/>
        <v>0</v>
      </c>
      <c r="E65" s="107">
        <f t="shared" si="24"/>
        <v>695000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695000</v>
      </c>
      <c r="C69" s="109"/>
      <c r="D69" s="109"/>
      <c r="E69" s="109">
        <f t="shared" si="25"/>
        <v>695000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695000</v>
      </c>
      <c r="C92" s="116">
        <f t="shared" si="38"/>
        <v>0</v>
      </c>
      <c r="D92" s="116">
        <f t="shared" si="38"/>
        <v>0</v>
      </c>
      <c r="E92" s="116">
        <f t="shared" si="38"/>
        <v>695000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695000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695000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322000</v>
      </c>
      <c r="I10" s="91">
        <v>161110</v>
      </c>
      <c r="J10" s="90"/>
      <c r="K10" s="91"/>
      <c r="L10" s="90"/>
      <c r="M10" s="91"/>
      <c r="N10" s="90"/>
      <c r="O10" s="91"/>
      <c r="P10" s="90">
        <f>(($H10+$J10)+$L10)+$N10</f>
        <v>322000</v>
      </c>
      <c r="Q10" s="91">
        <f>(($I10+$K10)+$M10)+$O10</f>
        <v>161110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32.2</v>
      </c>
      <c r="U10" s="54">
        <f>IF($E10=0,0,($Q10/$E10)*100)</f>
        <v>16.111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322000</v>
      </c>
      <c r="I13" s="94">
        <f t="shared" si="0"/>
        <v>161110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322000</v>
      </c>
      <c r="Q13" s="94">
        <f>(($I13+$K13)+$M13)+$O13</f>
        <v>161110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32.2</v>
      </c>
      <c r="U13" s="58">
        <f>IF(SUM($E9:$E11)=0,0,(Q13/SUM($E9:$E11))*100)</f>
        <v>16.111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15067875</v>
      </c>
      <c r="C24" s="89"/>
      <c r="D24" s="89"/>
      <c r="E24" s="89">
        <f>($B24+$C24)+$D24</f>
        <v>15067875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15067875</v>
      </c>
      <c r="C25" s="92">
        <f>C24</f>
        <v>0</v>
      </c>
      <c r="D25" s="92">
        <f>D24</f>
        <v>0</v>
      </c>
      <c r="E25" s="92">
        <f>($B25+$C25)+$D25</f>
        <v>15067875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>
        <v>7000000</v>
      </c>
      <c r="C28" s="89"/>
      <c r="D28" s="89"/>
      <c r="E28" s="89">
        <f t="shared" si="4"/>
        <v>7000000</v>
      </c>
      <c r="F28" s="90">
        <v>7000000</v>
      </c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7000000</v>
      </c>
      <c r="C32" s="92">
        <f>SUM(C27:C31)</f>
        <v>0</v>
      </c>
      <c r="D32" s="92">
        <f>SUM(D27:D31)</f>
        <v>0</v>
      </c>
      <c r="E32" s="92">
        <f t="shared" si="4"/>
        <v>7000000</v>
      </c>
      <c r="F32" s="93">
        <f aca="true" t="shared" si="9" ref="F32:O32">SUM(F27:F31)</f>
        <v>7000000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23817875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23817875</v>
      </c>
      <c r="F45" s="102">
        <f aca="true" t="shared" si="19" ref="F45:O45">SUM(F9:F12,F15:F17,F20:F21,F24,F27:F31,F34:F39,F42:F43)</f>
        <v>8750000</v>
      </c>
      <c r="G45" s="103">
        <f t="shared" si="19"/>
        <v>1750000</v>
      </c>
      <c r="H45" s="102">
        <f t="shared" si="19"/>
        <v>322000</v>
      </c>
      <c r="I45" s="103">
        <f t="shared" si="19"/>
        <v>161110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322000</v>
      </c>
      <c r="Q45" s="103">
        <f>(($I45+$K45)+$M45)+$O45</f>
        <v>161110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18.4</v>
      </c>
      <c r="U45" s="67">
        <f>IF((+$E9+$E10+$E11+$E15+$E16+$E20+$E21+$E27+$E30+$E37+$E39+$E42+$E43)=0,0,(Q45/(+$E9+$E10+$E11+$E15+$E16+$E20+$E21+$E27+$E30+$E37+$E39+$E42+$E43)*100))</f>
        <v>9.206285714285714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22096143</v>
      </c>
      <c r="C47" s="89"/>
      <c r="D47" s="89"/>
      <c r="E47" s="89">
        <f>($B47+$C47)+$D47</f>
        <v>22096143</v>
      </c>
      <c r="F47" s="90">
        <v>22096000</v>
      </c>
      <c r="G47" s="91">
        <v>14000000</v>
      </c>
      <c r="H47" s="90">
        <v>2947000</v>
      </c>
      <c r="I47" s="91"/>
      <c r="J47" s="90"/>
      <c r="K47" s="91"/>
      <c r="L47" s="90"/>
      <c r="M47" s="91"/>
      <c r="N47" s="90"/>
      <c r="O47" s="91"/>
      <c r="P47" s="90">
        <f>(($H47+$J47)+$L47)+$N47</f>
        <v>2947000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13.337169296922092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22096143</v>
      </c>
      <c r="C48" s="89">
        <f>C47</f>
        <v>0</v>
      </c>
      <c r="D48" s="89">
        <f>D47</f>
        <v>0</v>
      </c>
      <c r="E48" s="89">
        <f>($B48+$C48)+$D48</f>
        <v>22096143</v>
      </c>
      <c r="F48" s="90">
        <f aca="true" t="shared" si="20" ref="F48:O48">F47</f>
        <v>22096000</v>
      </c>
      <c r="G48" s="91">
        <f t="shared" si="20"/>
        <v>14000000</v>
      </c>
      <c r="H48" s="90">
        <f t="shared" si="20"/>
        <v>2947000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2947000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13.337169296922092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22096143</v>
      </c>
      <c r="C49" s="98">
        <f>C47</f>
        <v>0</v>
      </c>
      <c r="D49" s="98">
        <f>D47</f>
        <v>0</v>
      </c>
      <c r="E49" s="98">
        <f>($B49+$C49)+$D49</f>
        <v>22096143</v>
      </c>
      <c r="F49" s="99">
        <f aca="true" t="shared" si="21" ref="F49:O49">F47</f>
        <v>22096000</v>
      </c>
      <c r="G49" s="100">
        <f t="shared" si="21"/>
        <v>14000000</v>
      </c>
      <c r="H49" s="99">
        <f t="shared" si="21"/>
        <v>2947000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2947000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13.337169296922092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45914018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45914018</v>
      </c>
      <c r="F50" s="102">
        <f aca="true" t="shared" si="22" ref="F50:O50">SUM(F9:F12,F15:F17,F20:F21,F24,F27:F31,F34:F39,F42:F43,F47)</f>
        <v>30846000</v>
      </c>
      <c r="G50" s="103">
        <f t="shared" si="22"/>
        <v>15750000</v>
      </c>
      <c r="H50" s="102">
        <f t="shared" si="22"/>
        <v>3269000</v>
      </c>
      <c r="I50" s="103">
        <f t="shared" si="22"/>
        <v>161110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3269000</v>
      </c>
      <c r="Q50" s="103">
        <f>(($I50+$K50)+$M50)+$O50</f>
        <v>161110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13.708715912674013</v>
      </c>
      <c r="U50" s="67">
        <f>IF((+$E9+$E10+$E11+$E15+$E16+$E20+$E21+$E27+$E30+$E37+$E39+$E42+$E43+$E47)=0,0,(Q50/(+$E9+$E10+$E11+$E15+$E16+$E20+$E21+$E27+$E30+$E37+$E39+$E42+$E43+$E47)*100))</f>
        <v>0.6756228879446039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1070000</v>
      </c>
      <c r="C65" s="107">
        <f t="shared" si="24"/>
        <v>0</v>
      </c>
      <c r="D65" s="107">
        <f t="shared" si="24"/>
        <v>0</v>
      </c>
      <c r="E65" s="107">
        <f t="shared" si="24"/>
        <v>1070000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1070000</v>
      </c>
      <c r="C69" s="109"/>
      <c r="D69" s="109"/>
      <c r="E69" s="109">
        <f t="shared" si="25"/>
        <v>1070000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1070000</v>
      </c>
      <c r="C92" s="116">
        <f t="shared" si="38"/>
        <v>0</v>
      </c>
      <c r="D92" s="116">
        <f t="shared" si="38"/>
        <v>0</v>
      </c>
      <c r="E92" s="116">
        <f t="shared" si="38"/>
        <v>1070000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1070000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1070000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401000</v>
      </c>
      <c r="I10" s="91">
        <v>694280</v>
      </c>
      <c r="J10" s="90"/>
      <c r="K10" s="91"/>
      <c r="L10" s="90"/>
      <c r="M10" s="91"/>
      <c r="N10" s="90"/>
      <c r="O10" s="91"/>
      <c r="P10" s="90">
        <f>(($H10+$J10)+$L10)+$N10</f>
        <v>401000</v>
      </c>
      <c r="Q10" s="91">
        <f>(($I10+$K10)+$M10)+$O10</f>
        <v>694280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40.1</v>
      </c>
      <c r="U10" s="54">
        <f>IF($E10=0,0,($Q10/$E10)*100)</f>
        <v>69.428</v>
      </c>
    </row>
    <row r="11" spans="1:21" ht="12.75">
      <c r="A11" s="51" t="s">
        <v>31</v>
      </c>
      <c r="B11" s="89">
        <v>12000000</v>
      </c>
      <c r="C11" s="89"/>
      <c r="D11" s="89"/>
      <c r="E11" s="89">
        <f>($B11+$C11)+$D11</f>
        <v>12000000</v>
      </c>
      <c r="F11" s="90">
        <v>12000000</v>
      </c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>
        <v>2500000</v>
      </c>
      <c r="C12" s="89"/>
      <c r="D12" s="89"/>
      <c r="E12" s="89">
        <f>($B12+$C12)+$D12</f>
        <v>2500000</v>
      </c>
      <c r="F12" s="90">
        <v>2500000</v>
      </c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15500000</v>
      </c>
      <c r="C13" s="92">
        <f>SUM(C9:C12)</f>
        <v>0</v>
      </c>
      <c r="D13" s="92">
        <f>SUM(D9:D12)</f>
        <v>0</v>
      </c>
      <c r="E13" s="92">
        <f>($B13+$C13)+$D13</f>
        <v>15500000</v>
      </c>
      <c r="F13" s="93">
        <f aca="true" t="shared" si="0" ref="F13:O13">SUM(F9:F12)</f>
        <v>15500000</v>
      </c>
      <c r="G13" s="94">
        <f t="shared" si="0"/>
        <v>1000000</v>
      </c>
      <c r="H13" s="93">
        <f t="shared" si="0"/>
        <v>401000</v>
      </c>
      <c r="I13" s="94">
        <f t="shared" si="0"/>
        <v>694280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401000</v>
      </c>
      <c r="Q13" s="94">
        <f>(($I13+$K13)+$M13)+$O13</f>
        <v>694280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3.0846153846153848</v>
      </c>
      <c r="U13" s="58">
        <f>IF(SUM($E9:$E11)=0,0,(Q13/SUM($E9:$E11))*100)</f>
        <v>5.3406153846153845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>
        <v>550000</v>
      </c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550000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73.33333333333333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550000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550000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73.33333333333333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17120000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17120000</v>
      </c>
      <c r="F45" s="102">
        <f aca="true" t="shared" si="19" ref="F45:O45">SUM(F9:F12,F15:F17,F20:F21,F24,F27:F31,F34:F39,F42:F43)</f>
        <v>16250000</v>
      </c>
      <c r="G45" s="103">
        <f t="shared" si="19"/>
        <v>1750000</v>
      </c>
      <c r="H45" s="102">
        <f t="shared" si="19"/>
        <v>401000</v>
      </c>
      <c r="I45" s="103">
        <f t="shared" si="19"/>
        <v>1244280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401000</v>
      </c>
      <c r="Q45" s="103">
        <f>(($I45+$K45)+$M45)+$O45</f>
        <v>1244280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2.9163636363636365</v>
      </c>
      <c r="U45" s="67">
        <f>IF((+$E9+$E10+$E11+$E15+$E16+$E20+$E21+$E27+$E30+$E37+$E39+$E42+$E43)=0,0,(Q45/(+$E9+$E10+$E11+$E15+$E16+$E20+$E21+$E27+$E30+$E37+$E39+$E42+$E43)*100))</f>
        <v>9.049309090909091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29829807</v>
      </c>
      <c r="C47" s="89"/>
      <c r="D47" s="89"/>
      <c r="E47" s="89">
        <f>($B47+$C47)+$D47</f>
        <v>29829807</v>
      </c>
      <c r="F47" s="90">
        <v>29830000</v>
      </c>
      <c r="G47" s="91">
        <v>10000000</v>
      </c>
      <c r="H47" s="90">
        <v>5574000</v>
      </c>
      <c r="I47" s="91"/>
      <c r="J47" s="90"/>
      <c r="K47" s="91"/>
      <c r="L47" s="90"/>
      <c r="M47" s="91"/>
      <c r="N47" s="90"/>
      <c r="O47" s="91"/>
      <c r="P47" s="90">
        <f>(($H47+$J47)+$L47)+$N47</f>
        <v>5574000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18.68600758965688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29829807</v>
      </c>
      <c r="C48" s="89">
        <f>C47</f>
        <v>0</v>
      </c>
      <c r="D48" s="89">
        <f>D47</f>
        <v>0</v>
      </c>
      <c r="E48" s="89">
        <f>($B48+$C48)+$D48</f>
        <v>29829807</v>
      </c>
      <c r="F48" s="90">
        <f aca="true" t="shared" si="20" ref="F48:O48">F47</f>
        <v>29830000</v>
      </c>
      <c r="G48" s="91">
        <f t="shared" si="20"/>
        <v>10000000</v>
      </c>
      <c r="H48" s="90">
        <f t="shared" si="20"/>
        <v>5574000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5574000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18.68600758965688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29829807</v>
      </c>
      <c r="C49" s="98">
        <f>C47</f>
        <v>0</v>
      </c>
      <c r="D49" s="98">
        <f>D47</f>
        <v>0</v>
      </c>
      <c r="E49" s="98">
        <f>($B49+$C49)+$D49</f>
        <v>29829807</v>
      </c>
      <c r="F49" s="99">
        <f aca="true" t="shared" si="21" ref="F49:O49">F47</f>
        <v>29830000</v>
      </c>
      <c r="G49" s="100">
        <f t="shared" si="21"/>
        <v>10000000</v>
      </c>
      <c r="H49" s="99">
        <f t="shared" si="21"/>
        <v>5574000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5574000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18.68600758965688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46949807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46949807</v>
      </c>
      <c r="F50" s="102">
        <f aca="true" t="shared" si="22" ref="F50:O50">SUM(F9:F12,F15:F17,F20:F21,F24,F27:F31,F34:F39,F42:F43,F47)</f>
        <v>46080000</v>
      </c>
      <c r="G50" s="103">
        <f t="shared" si="22"/>
        <v>11750000</v>
      </c>
      <c r="H50" s="102">
        <f t="shared" si="22"/>
        <v>5975000</v>
      </c>
      <c r="I50" s="103">
        <f t="shared" si="22"/>
        <v>1244280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5975000</v>
      </c>
      <c r="Q50" s="103">
        <f>(($I50+$K50)+$M50)+$O50</f>
        <v>1244280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13.710478341494262</v>
      </c>
      <c r="U50" s="67">
        <f>IF((+$E9+$E10+$E11+$E15+$E16+$E20+$E21+$E27+$E30+$E37+$E39+$E42+$E43+$E47)=0,0,(Q50/(+$E9+$E10+$E11+$E15+$E16+$E20+$E21+$E27+$E30+$E37+$E39+$E42+$E43+$E47)*100))</f>
        <v>2.855175563306189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1211000</v>
      </c>
      <c r="C65" s="107">
        <f t="shared" si="24"/>
        <v>0</v>
      </c>
      <c r="D65" s="107">
        <f t="shared" si="24"/>
        <v>0</v>
      </c>
      <c r="E65" s="107">
        <f t="shared" si="24"/>
        <v>1211000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1211000</v>
      </c>
      <c r="C69" s="109"/>
      <c r="D69" s="109"/>
      <c r="E69" s="109">
        <f t="shared" si="25"/>
        <v>1211000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1211000</v>
      </c>
      <c r="C92" s="116">
        <f t="shared" si="38"/>
        <v>0</v>
      </c>
      <c r="D92" s="116">
        <f t="shared" si="38"/>
        <v>0</v>
      </c>
      <c r="E92" s="116">
        <f t="shared" si="38"/>
        <v>1211000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1211000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1211000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/>
      <c r="I10" s="91">
        <v>1033267</v>
      </c>
      <c r="J10" s="90"/>
      <c r="K10" s="91"/>
      <c r="L10" s="90"/>
      <c r="M10" s="91"/>
      <c r="N10" s="90"/>
      <c r="O10" s="91"/>
      <c r="P10" s="90">
        <f>(($H10+$J10)+$L10)+$N10</f>
        <v>0</v>
      </c>
      <c r="Q10" s="91">
        <f>(($I10+$K10)+$M10)+$O10</f>
        <v>1033267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0</v>
      </c>
      <c r="U10" s="54">
        <f>IF($E10=0,0,($Q10/$E10)*100)</f>
        <v>103.32669999999999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0</v>
      </c>
      <c r="I13" s="94">
        <f t="shared" si="0"/>
        <v>1033267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0</v>
      </c>
      <c r="Q13" s="94">
        <f>(($I13+$K13)+$M13)+$O13</f>
        <v>1033267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0</v>
      </c>
      <c r="U13" s="58">
        <f>IF(SUM($E9:$E11)=0,0,(Q13/SUM($E9:$E11))*100)</f>
        <v>103.32669999999999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870000</v>
      </c>
      <c r="C24" s="89"/>
      <c r="D24" s="89"/>
      <c r="E24" s="89">
        <f>($B24+$C24)+$D24</f>
        <v>870000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870000</v>
      </c>
      <c r="C25" s="92">
        <f>C24</f>
        <v>0</v>
      </c>
      <c r="D25" s="92">
        <f>D24</f>
        <v>0</v>
      </c>
      <c r="E25" s="92">
        <f>($B25+$C25)+$D25</f>
        <v>870000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2620000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2620000</v>
      </c>
      <c r="F45" s="102">
        <f aca="true" t="shared" si="19" ref="F45:O45">SUM(F9:F12,F15:F17,F20:F21,F24,F27:F31,F34:F39,F42:F43)</f>
        <v>1750000</v>
      </c>
      <c r="G45" s="103">
        <f t="shared" si="19"/>
        <v>1750000</v>
      </c>
      <c r="H45" s="102">
        <f t="shared" si="19"/>
        <v>0</v>
      </c>
      <c r="I45" s="103">
        <f t="shared" si="19"/>
        <v>1033267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0</v>
      </c>
      <c r="Q45" s="103">
        <f>(($I45+$K45)+$M45)+$O45</f>
        <v>1033267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0</v>
      </c>
      <c r="U45" s="67">
        <f>IF((+$E9+$E10+$E11+$E15+$E16+$E20+$E21+$E27+$E30+$E37+$E39+$E42+$E43)=0,0,(Q45/(+$E9+$E10+$E11+$E15+$E16+$E20+$E21+$E27+$E30+$E37+$E39+$E42+$E43)*100))</f>
        <v>59.04382857142857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14867278</v>
      </c>
      <c r="C47" s="89"/>
      <c r="D47" s="89"/>
      <c r="E47" s="89">
        <f>($B47+$C47)+$D47</f>
        <v>14867278</v>
      </c>
      <c r="F47" s="90">
        <v>14867000</v>
      </c>
      <c r="G47" s="91">
        <v>6000000</v>
      </c>
      <c r="H47" s="90">
        <v>2836000</v>
      </c>
      <c r="I47" s="91"/>
      <c r="J47" s="90"/>
      <c r="K47" s="91"/>
      <c r="L47" s="90"/>
      <c r="M47" s="91"/>
      <c r="N47" s="90"/>
      <c r="O47" s="91"/>
      <c r="P47" s="90">
        <f>(($H47+$J47)+$L47)+$N47</f>
        <v>2836000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19.075448780873003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14867278</v>
      </c>
      <c r="C48" s="89">
        <f>C47</f>
        <v>0</v>
      </c>
      <c r="D48" s="89">
        <f>D47</f>
        <v>0</v>
      </c>
      <c r="E48" s="89">
        <f>($B48+$C48)+$D48</f>
        <v>14867278</v>
      </c>
      <c r="F48" s="90">
        <f aca="true" t="shared" si="20" ref="F48:O48">F47</f>
        <v>14867000</v>
      </c>
      <c r="G48" s="91">
        <f t="shared" si="20"/>
        <v>6000000</v>
      </c>
      <c r="H48" s="90">
        <f t="shared" si="20"/>
        <v>2836000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2836000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19.075448780873003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14867278</v>
      </c>
      <c r="C49" s="98">
        <f>C47</f>
        <v>0</v>
      </c>
      <c r="D49" s="98">
        <f>D47</f>
        <v>0</v>
      </c>
      <c r="E49" s="98">
        <f>($B49+$C49)+$D49</f>
        <v>14867278</v>
      </c>
      <c r="F49" s="99">
        <f aca="true" t="shared" si="21" ref="F49:O49">F47</f>
        <v>14867000</v>
      </c>
      <c r="G49" s="100">
        <f t="shared" si="21"/>
        <v>6000000</v>
      </c>
      <c r="H49" s="99">
        <f t="shared" si="21"/>
        <v>2836000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2836000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19.075448780873003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17487278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17487278</v>
      </c>
      <c r="F50" s="102">
        <f aca="true" t="shared" si="22" ref="F50:O50">SUM(F9:F12,F15:F17,F20:F21,F24,F27:F31,F34:F39,F42:F43,F47)</f>
        <v>16617000</v>
      </c>
      <c r="G50" s="103">
        <f t="shared" si="22"/>
        <v>7750000</v>
      </c>
      <c r="H50" s="102">
        <f t="shared" si="22"/>
        <v>2836000</v>
      </c>
      <c r="I50" s="103">
        <f t="shared" si="22"/>
        <v>1033267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2836000</v>
      </c>
      <c r="Q50" s="103">
        <f>(($I50+$K50)+$M50)+$O50</f>
        <v>1033267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17.06657371923368</v>
      </c>
      <c r="U50" s="67">
        <f>IF((+$E9+$E10+$E11+$E15+$E16+$E20+$E21+$E27+$E30+$E37+$E39+$E42+$E43+$E47)=0,0,(Q50/(+$E9+$E10+$E11+$E15+$E16+$E20+$E21+$E27+$E30+$E37+$E39+$E42+$E43+$E47)*100))</f>
        <v>6.218028006752972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139000</v>
      </c>
      <c r="C65" s="107">
        <f t="shared" si="24"/>
        <v>0</v>
      </c>
      <c r="D65" s="107">
        <f t="shared" si="24"/>
        <v>0</v>
      </c>
      <c r="E65" s="107">
        <f t="shared" si="24"/>
        <v>139000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139000</v>
      </c>
      <c r="C69" s="109"/>
      <c r="D69" s="109"/>
      <c r="E69" s="109">
        <f t="shared" si="25"/>
        <v>139000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139000</v>
      </c>
      <c r="C92" s="116">
        <f t="shared" si="38"/>
        <v>0</v>
      </c>
      <c r="D92" s="116">
        <f t="shared" si="38"/>
        <v>0</v>
      </c>
      <c r="E92" s="116">
        <f t="shared" si="38"/>
        <v>139000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139000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139000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187000</v>
      </c>
      <c r="I10" s="91">
        <v>187259</v>
      </c>
      <c r="J10" s="90"/>
      <c r="K10" s="91"/>
      <c r="L10" s="90"/>
      <c r="M10" s="91"/>
      <c r="N10" s="90"/>
      <c r="O10" s="91"/>
      <c r="P10" s="90">
        <f>(($H10+$J10)+$L10)+$N10</f>
        <v>187000</v>
      </c>
      <c r="Q10" s="91">
        <f>(($I10+$K10)+$M10)+$O10</f>
        <v>187259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18.7</v>
      </c>
      <c r="U10" s="54">
        <f>IF($E10=0,0,($Q10/$E10)*100)</f>
        <v>18.7259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187000</v>
      </c>
      <c r="I13" s="94">
        <f t="shared" si="0"/>
        <v>187259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187000</v>
      </c>
      <c r="Q13" s="94">
        <f>(($I13+$K13)+$M13)+$O13</f>
        <v>187259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18.7</v>
      </c>
      <c r="U13" s="58">
        <f>IF(SUM($E9:$E11)=0,0,(Q13/SUM($E9:$E11))*100)</f>
        <v>18.7259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750000</v>
      </c>
      <c r="C15" s="89"/>
      <c r="D15" s="89"/>
      <c r="E15" s="89">
        <f>($B15+$C15)+$D15</f>
        <v>750000</v>
      </c>
      <c r="F15" s="90">
        <v>750000</v>
      </c>
      <c r="G15" s="91">
        <v>750000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750000</v>
      </c>
      <c r="C18" s="92">
        <f>SUM(C15:C17)</f>
        <v>0</v>
      </c>
      <c r="D18" s="92">
        <f>SUM(D15:D17)</f>
        <v>0</v>
      </c>
      <c r="E18" s="92">
        <f>($B18+$C18)+$D18</f>
        <v>750000</v>
      </c>
      <c r="F18" s="93">
        <f aca="true" t="shared" si="1" ref="F18:O18">SUM(F15:F17)</f>
        <v>750000</v>
      </c>
      <c r="G18" s="94">
        <f t="shared" si="1"/>
        <v>750000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2070000</v>
      </c>
      <c r="C24" s="89"/>
      <c r="D24" s="89"/>
      <c r="E24" s="89">
        <f>($B24+$C24)+$D24</f>
        <v>2070000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2070000</v>
      </c>
      <c r="C25" s="92">
        <f>C24</f>
        <v>0</v>
      </c>
      <c r="D25" s="92">
        <f>D24</f>
        <v>0</v>
      </c>
      <c r="E25" s="92">
        <f>($B25+$C25)+$D25</f>
        <v>2070000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>
        <v>10000000</v>
      </c>
      <c r="C27" s="89"/>
      <c r="D27" s="89"/>
      <c r="E27" s="89">
        <f aca="true" t="shared" si="4" ref="E27:E32">($B27+$C27)+$D27</f>
        <v>10000000</v>
      </c>
      <c r="F27" s="90">
        <v>10000000</v>
      </c>
      <c r="G27" s="91"/>
      <c r="H27" s="90">
        <v>1246000</v>
      </c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1246000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12.46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10000000</v>
      </c>
      <c r="C32" s="92">
        <f>SUM(C27:C31)</f>
        <v>0</v>
      </c>
      <c r="D32" s="92">
        <f>SUM(D27:D31)</f>
        <v>0</v>
      </c>
      <c r="E32" s="92">
        <f t="shared" si="4"/>
        <v>10000000</v>
      </c>
      <c r="F32" s="93">
        <f aca="true" t="shared" si="9" ref="F32:O32">SUM(F27:F31)</f>
        <v>10000000</v>
      </c>
      <c r="G32" s="94">
        <f t="shared" si="9"/>
        <v>0</v>
      </c>
      <c r="H32" s="93">
        <f t="shared" si="9"/>
        <v>1246000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1246000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12.46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13820000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13820000</v>
      </c>
      <c r="F45" s="102">
        <f aca="true" t="shared" si="19" ref="F45:O45">SUM(F9:F12,F15:F17,F20:F21,F24,F27:F31,F34:F39,F42:F43)</f>
        <v>11750000</v>
      </c>
      <c r="G45" s="103">
        <f t="shared" si="19"/>
        <v>1750000</v>
      </c>
      <c r="H45" s="102">
        <f t="shared" si="19"/>
        <v>1433000</v>
      </c>
      <c r="I45" s="103">
        <f t="shared" si="19"/>
        <v>187259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1433000</v>
      </c>
      <c r="Q45" s="103">
        <f>(($I45+$K45)+$M45)+$O45</f>
        <v>187259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12.195744680851064</v>
      </c>
      <c r="U45" s="67">
        <f>IF((+$E9+$E10+$E11+$E15+$E16+$E20+$E21+$E27+$E30+$E37+$E39+$E42+$E43)=0,0,(Q45/(+$E9+$E10+$E11+$E15+$E16+$E20+$E21+$E27+$E30+$E37+$E39+$E42+$E43)*100))</f>
        <v>1.5936936170212765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>
        <v>62986945</v>
      </c>
      <c r="C47" s="89"/>
      <c r="D47" s="89"/>
      <c r="E47" s="89">
        <f>($B47+$C47)+$D47</f>
        <v>62986945</v>
      </c>
      <c r="F47" s="90">
        <v>62987000</v>
      </c>
      <c r="G47" s="91">
        <v>10000000</v>
      </c>
      <c r="H47" s="90">
        <v>10257000</v>
      </c>
      <c r="I47" s="91">
        <v>15855416</v>
      </c>
      <c r="J47" s="90"/>
      <c r="K47" s="91"/>
      <c r="L47" s="90"/>
      <c r="M47" s="91"/>
      <c r="N47" s="90"/>
      <c r="O47" s="91"/>
      <c r="P47" s="90">
        <f>(($H47+$J47)+$L47)+$N47</f>
        <v>10257000</v>
      </c>
      <c r="Q47" s="91">
        <f>(($I47+$K47)+$M47)+$O47</f>
        <v>15855416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16.284326855350738</v>
      </c>
      <c r="U47" s="54">
        <f>IF($E47=0,0,($Q47/$E47)*100)</f>
        <v>25.172543294487454</v>
      </c>
    </row>
    <row r="48" spans="1:21" s="69" customFormat="1" ht="12.75">
      <c r="A48" s="68" t="s">
        <v>33</v>
      </c>
      <c r="B48" s="89">
        <f>B47</f>
        <v>62986945</v>
      </c>
      <c r="C48" s="89">
        <f>C47</f>
        <v>0</v>
      </c>
      <c r="D48" s="89">
        <f>D47</f>
        <v>0</v>
      </c>
      <c r="E48" s="89">
        <f>($B48+$C48)+$D48</f>
        <v>62986945</v>
      </c>
      <c r="F48" s="90">
        <f aca="true" t="shared" si="20" ref="F48:O48">F47</f>
        <v>62987000</v>
      </c>
      <c r="G48" s="91">
        <f t="shared" si="20"/>
        <v>10000000</v>
      </c>
      <c r="H48" s="90">
        <f t="shared" si="20"/>
        <v>10257000</v>
      </c>
      <c r="I48" s="91">
        <f t="shared" si="20"/>
        <v>15855416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10257000</v>
      </c>
      <c r="Q48" s="91">
        <f>(($I48+$K48)+$M48)+$O48</f>
        <v>15855416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16.284326855350738</v>
      </c>
      <c r="U48" s="54">
        <f>IF($E48=0,0,($Q48/$E48)*100)</f>
        <v>25.172543294487454</v>
      </c>
    </row>
    <row r="49" spans="1:21" ht="12.75">
      <c r="A49" s="60" t="s">
        <v>59</v>
      </c>
      <c r="B49" s="98">
        <f>B47</f>
        <v>62986945</v>
      </c>
      <c r="C49" s="98">
        <f>C47</f>
        <v>0</v>
      </c>
      <c r="D49" s="98">
        <f>D47</f>
        <v>0</v>
      </c>
      <c r="E49" s="98">
        <f>($B49+$C49)+$D49</f>
        <v>62986945</v>
      </c>
      <c r="F49" s="99">
        <f aca="true" t="shared" si="21" ref="F49:O49">F47</f>
        <v>62987000</v>
      </c>
      <c r="G49" s="100">
        <f t="shared" si="21"/>
        <v>10000000</v>
      </c>
      <c r="H49" s="99">
        <f t="shared" si="21"/>
        <v>10257000</v>
      </c>
      <c r="I49" s="100">
        <f t="shared" si="21"/>
        <v>15855416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10257000</v>
      </c>
      <c r="Q49" s="100">
        <f>(($I49+$K49)+$M49)+$O49</f>
        <v>15855416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16.284326855350738</v>
      </c>
      <c r="U49" s="63">
        <f>IF($E49=0,0,($Q49/$E49)*100)</f>
        <v>25.172543294487454</v>
      </c>
    </row>
    <row r="50" spans="1:21" ht="12.75">
      <c r="A50" s="64" t="s">
        <v>61</v>
      </c>
      <c r="B50" s="101">
        <f>SUM(B9:B12,B15:B17,B20:B21,B24,B27:B31,B34:B39,B42:B43,B47)</f>
        <v>76806945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76806945</v>
      </c>
      <c r="F50" s="102">
        <f aca="true" t="shared" si="22" ref="F50:O50">SUM(F9:F12,F15:F17,F20:F21,F24,F27:F31,F34:F39,F42:F43,F47)</f>
        <v>74737000</v>
      </c>
      <c r="G50" s="103">
        <f t="shared" si="22"/>
        <v>11750000</v>
      </c>
      <c r="H50" s="102">
        <f t="shared" si="22"/>
        <v>11690000</v>
      </c>
      <c r="I50" s="103">
        <f t="shared" si="22"/>
        <v>16042675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11690000</v>
      </c>
      <c r="Q50" s="103">
        <f>(($I50+$K50)+$M50)+$O50</f>
        <v>16042675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15.641527761136075</v>
      </c>
      <c r="U50" s="67">
        <f>IF((+$E9+$E10+$E11+$E15+$E16+$E20+$E21+$E27+$E30+$E37+$E39+$E42+$E43+$E47)=0,0,(Q50/(+$E9+$E10+$E11+$E15+$E16+$E20+$E21+$E27+$E30+$E37+$E39+$E42+$E43+$E47)*100))</f>
        <v>21.46552150345455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3981000</v>
      </c>
      <c r="C65" s="107">
        <f t="shared" si="24"/>
        <v>0</v>
      </c>
      <c r="D65" s="107">
        <f t="shared" si="24"/>
        <v>0</v>
      </c>
      <c r="E65" s="107">
        <f t="shared" si="24"/>
        <v>3981000</v>
      </c>
      <c r="F65" s="107">
        <f t="shared" si="24"/>
        <v>0</v>
      </c>
      <c r="G65" s="107">
        <f t="shared" si="24"/>
        <v>0</v>
      </c>
      <c r="H65" s="107">
        <f t="shared" si="24"/>
        <v>3693000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3693000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0.9276563677467973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/>
      <c r="C67" s="109"/>
      <c r="D67" s="109"/>
      <c r="E67" s="109">
        <f t="shared" si="25"/>
        <v>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>
        <v>3981000</v>
      </c>
      <c r="C69" s="109"/>
      <c r="D69" s="109"/>
      <c r="E69" s="109">
        <f t="shared" si="25"/>
        <v>3981000</v>
      </c>
      <c r="F69" s="109"/>
      <c r="G69" s="109"/>
      <c r="H69" s="109">
        <v>3693000</v>
      </c>
      <c r="I69" s="109"/>
      <c r="J69" s="109"/>
      <c r="K69" s="109"/>
      <c r="L69" s="109"/>
      <c r="M69" s="109"/>
      <c r="N69" s="109"/>
      <c r="O69" s="109"/>
      <c r="P69" s="110">
        <f t="shared" si="26"/>
        <v>3693000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92.76563677467973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3981000</v>
      </c>
      <c r="C92" s="116">
        <f t="shared" si="38"/>
        <v>0</v>
      </c>
      <c r="D92" s="116">
        <f t="shared" si="38"/>
        <v>0</v>
      </c>
      <c r="E92" s="116">
        <f t="shared" si="38"/>
        <v>3981000</v>
      </c>
      <c r="F92" s="116">
        <f t="shared" si="38"/>
        <v>0</v>
      </c>
      <c r="G92" s="116">
        <f t="shared" si="38"/>
        <v>0</v>
      </c>
      <c r="H92" s="116">
        <f t="shared" si="38"/>
        <v>3693000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3693000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0.9276563677467973</v>
      </c>
      <c r="U92" s="30">
        <f t="shared" si="35"/>
        <v>0</v>
      </c>
    </row>
    <row r="93" spans="1:21" ht="12.75">
      <c r="A93" s="31" t="s">
        <v>110</v>
      </c>
      <c r="B93" s="118">
        <f>B65</f>
        <v>3981000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3981000</v>
      </c>
      <c r="F93" s="118">
        <f t="shared" si="39"/>
        <v>0</v>
      </c>
      <c r="G93" s="118">
        <f t="shared" si="39"/>
        <v>0</v>
      </c>
      <c r="H93" s="118">
        <f t="shared" si="39"/>
        <v>3693000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3693000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0.9276563677467973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5"/>
  <sheetViews>
    <sheetView showGridLines="0" tabSelected="1" zoomScalePageLayoutView="0" workbookViewId="0" topLeftCell="A93">
      <selection activeCell="C111" sqref="C111"/>
    </sheetView>
  </sheetViews>
  <sheetFormatPr defaultColWidth="9.140625" defaultRowHeight="12.75"/>
  <cols>
    <col min="1" max="1" width="48.00390625" style="36" customWidth="1"/>
    <col min="2" max="9" width="13.7109375" style="36" customWidth="1"/>
    <col min="10" max="15" width="13.7109375" style="36" hidden="1" customWidth="1"/>
    <col min="16" max="21" width="13.7109375" style="36" customWidth="1"/>
    <col min="22" max="22" width="2.7109375" style="36" customWidth="1"/>
    <col min="23" max="16384" width="9.140625" style="36" customWidth="1"/>
  </cols>
  <sheetData>
    <row r="1" spans="1:2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8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8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8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 customHeight="1">
      <c r="A5" s="124" t="s">
        <v>89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2.75" customHeight="1">
      <c r="A6" s="38"/>
      <c r="B6" s="38"/>
      <c r="C6" s="38"/>
      <c r="D6" s="38"/>
      <c r="E6" s="39"/>
      <c r="F6" s="125" t="s">
        <v>2</v>
      </c>
      <c r="G6" s="126"/>
      <c r="H6" s="125" t="s">
        <v>3</v>
      </c>
      <c r="I6" s="126"/>
      <c r="J6" s="125" t="s">
        <v>4</v>
      </c>
      <c r="K6" s="126"/>
      <c r="L6" s="125" t="s">
        <v>5</v>
      </c>
      <c r="M6" s="126"/>
      <c r="N6" s="125" t="s">
        <v>6</v>
      </c>
      <c r="O6" s="126"/>
      <c r="P6" s="125" t="s">
        <v>7</v>
      </c>
      <c r="Q6" s="126"/>
      <c r="R6" s="125" t="s">
        <v>8</v>
      </c>
      <c r="S6" s="126"/>
      <c r="T6" s="125" t="s">
        <v>9</v>
      </c>
      <c r="U6" s="126"/>
    </row>
    <row r="7" spans="1:21" ht="76.5">
      <c r="A7" s="40" t="s">
        <v>10</v>
      </c>
      <c r="B7" s="41" t="s">
        <v>114</v>
      </c>
      <c r="C7" s="41" t="s">
        <v>11</v>
      </c>
      <c r="D7" s="41" t="s">
        <v>12</v>
      </c>
      <c r="E7" s="41" t="s">
        <v>13</v>
      </c>
      <c r="F7" s="42" t="s">
        <v>14</v>
      </c>
      <c r="G7" s="43" t="s">
        <v>15</v>
      </c>
      <c r="H7" s="42" t="s">
        <v>16</v>
      </c>
      <c r="I7" s="43" t="s">
        <v>17</v>
      </c>
      <c r="J7" s="42" t="s">
        <v>18</v>
      </c>
      <c r="K7" s="43" t="s">
        <v>19</v>
      </c>
      <c r="L7" s="42" t="s">
        <v>20</v>
      </c>
      <c r="M7" s="43" t="s">
        <v>21</v>
      </c>
      <c r="N7" s="42" t="s">
        <v>22</v>
      </c>
      <c r="O7" s="43" t="s">
        <v>23</v>
      </c>
      <c r="P7" s="42" t="s">
        <v>24</v>
      </c>
      <c r="Q7" s="43" t="s">
        <v>25</v>
      </c>
      <c r="R7" s="42" t="s">
        <v>24</v>
      </c>
      <c r="S7" s="43" t="s">
        <v>24</v>
      </c>
      <c r="T7" s="42" t="s">
        <v>26</v>
      </c>
      <c r="U7" s="43" t="s">
        <v>27</v>
      </c>
    </row>
    <row r="8" spans="1:21" ht="12.75">
      <c r="A8" s="44" t="s">
        <v>28</v>
      </c>
      <c r="B8" s="45"/>
      <c r="C8" s="45"/>
      <c r="D8" s="45"/>
      <c r="E8" s="45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8"/>
      <c r="S8" s="49"/>
      <c r="T8" s="48"/>
      <c r="U8" s="50"/>
    </row>
    <row r="9" spans="1:21" ht="12.75">
      <c r="A9" s="51" t="s">
        <v>29</v>
      </c>
      <c r="B9" s="89"/>
      <c r="C9" s="89"/>
      <c r="D9" s="89"/>
      <c r="E9" s="89">
        <f>($B9+$C9)+$D9</f>
        <v>0</v>
      </c>
      <c r="F9" s="90"/>
      <c r="G9" s="91"/>
      <c r="H9" s="90"/>
      <c r="I9" s="91"/>
      <c r="J9" s="90"/>
      <c r="K9" s="91"/>
      <c r="L9" s="90"/>
      <c r="M9" s="91"/>
      <c r="N9" s="90"/>
      <c r="O9" s="91"/>
      <c r="P9" s="90">
        <f>(($H9+$J9)+$L9)+$N9</f>
        <v>0</v>
      </c>
      <c r="Q9" s="91">
        <f>(($I9+$K9)+$M9)+$O9</f>
        <v>0</v>
      </c>
      <c r="R9" s="52">
        <f>IF($H9=0,0,(($H9-$H9)/$H9)*100)</f>
        <v>0</v>
      </c>
      <c r="S9" s="53">
        <f>IF($I9=0,0,(($I9-$I9)/$I9)*100)</f>
        <v>0</v>
      </c>
      <c r="T9" s="52">
        <f>IF($E9=0,0,($P9/$E9)*100)</f>
        <v>0</v>
      </c>
      <c r="U9" s="54">
        <f>IF($E9=0,0,($Q9/$E9)*100)</f>
        <v>0</v>
      </c>
    </row>
    <row r="10" spans="1:21" ht="12.75">
      <c r="A10" s="51" t="s">
        <v>30</v>
      </c>
      <c r="B10" s="89">
        <v>1000000</v>
      </c>
      <c r="C10" s="89"/>
      <c r="D10" s="89"/>
      <c r="E10" s="89">
        <f>($B10+$C10)+$D10</f>
        <v>1000000</v>
      </c>
      <c r="F10" s="90">
        <v>1000000</v>
      </c>
      <c r="G10" s="91">
        <v>1000000</v>
      </c>
      <c r="H10" s="90">
        <v>270000</v>
      </c>
      <c r="I10" s="91">
        <v>268994</v>
      </c>
      <c r="J10" s="90"/>
      <c r="K10" s="91"/>
      <c r="L10" s="90"/>
      <c r="M10" s="91"/>
      <c r="N10" s="90"/>
      <c r="O10" s="91"/>
      <c r="P10" s="90">
        <f>(($H10+$J10)+$L10)+$N10</f>
        <v>270000</v>
      </c>
      <c r="Q10" s="91">
        <f>(($I10+$K10)+$M10)+$O10</f>
        <v>268994</v>
      </c>
      <c r="R10" s="52">
        <f>IF($H10=0,0,(($H10-$H10)/$H10)*100)</f>
        <v>0</v>
      </c>
      <c r="S10" s="53">
        <f>IF($I10=0,0,(($I10-$I10)/$I10)*100)</f>
        <v>0</v>
      </c>
      <c r="T10" s="52">
        <f>IF($E10=0,0,($P10/$E10)*100)</f>
        <v>27</v>
      </c>
      <c r="U10" s="54">
        <f>IF($E10=0,0,($Q10/$E10)*100)</f>
        <v>26.8994</v>
      </c>
    </row>
    <row r="11" spans="1:21" ht="12.75">
      <c r="A11" s="51" t="s">
        <v>31</v>
      </c>
      <c r="B11" s="89"/>
      <c r="C11" s="89"/>
      <c r="D11" s="89"/>
      <c r="E11" s="89">
        <f>($B11+$C11)+$D11</f>
        <v>0</v>
      </c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>
        <f>(($H11+$J11)+$L11)+$N11</f>
        <v>0</v>
      </c>
      <c r="Q11" s="91">
        <f>(($I11+$K11)+$M11)+$O11</f>
        <v>0</v>
      </c>
      <c r="R11" s="52">
        <f>IF($H11=0,0,(($H11-$H11)/$H11)*100)</f>
        <v>0</v>
      </c>
      <c r="S11" s="53">
        <f>IF($I11=0,0,(($I11-$I11)/$I11)*100)</f>
        <v>0</v>
      </c>
      <c r="T11" s="52">
        <f>IF($E11=0,0,($P11/$E11)*100)</f>
        <v>0</v>
      </c>
      <c r="U11" s="54">
        <f>IF($E11=0,0,($Q11/$E11)*100)</f>
        <v>0</v>
      </c>
    </row>
    <row r="12" spans="1:22" ht="12.75">
      <c r="A12" s="51" t="s">
        <v>32</v>
      </c>
      <c r="B12" s="89"/>
      <c r="C12" s="89"/>
      <c r="D12" s="89"/>
      <c r="E12" s="89">
        <f>($B12+$C12)+$D12</f>
        <v>0</v>
      </c>
      <c r="F12" s="90"/>
      <c r="G12" s="119"/>
      <c r="H12" s="120"/>
      <c r="I12" s="119"/>
      <c r="J12" s="120"/>
      <c r="K12" s="119"/>
      <c r="L12" s="120"/>
      <c r="M12" s="119"/>
      <c r="N12" s="120"/>
      <c r="O12" s="119"/>
      <c r="P12" s="120">
        <f>(($H12+$J12)+$L12)+$N12</f>
        <v>0</v>
      </c>
      <c r="Q12" s="119">
        <f>(($I12+$K12)+$M12)+$O12</f>
        <v>0</v>
      </c>
      <c r="R12" s="121">
        <f>IF($H12=0,0,(($H12-$H12)/$H12)*100)</f>
        <v>0</v>
      </c>
      <c r="S12" s="122">
        <f>IF($I12=0,0,(($I12-$I12)/$I12)*100)</f>
        <v>0</v>
      </c>
      <c r="T12" s="121">
        <f>IF($E12=0,0,($P12/$E12)*100)</f>
        <v>0</v>
      </c>
      <c r="U12" s="123">
        <f>IF($E12=0,0,($Q12/$E12)*100)</f>
        <v>0</v>
      </c>
      <c r="V12" s="36">
        <v>2</v>
      </c>
    </row>
    <row r="13" spans="1:21" ht="12.75">
      <c r="A13" s="55" t="s">
        <v>33</v>
      </c>
      <c r="B13" s="92">
        <f>SUM(B9:B12)</f>
        <v>1000000</v>
      </c>
      <c r="C13" s="92">
        <f>SUM(C9:C12)</f>
        <v>0</v>
      </c>
      <c r="D13" s="92">
        <f>SUM(D9:D12)</f>
        <v>0</v>
      </c>
      <c r="E13" s="92">
        <f>($B13+$C13)+$D13</f>
        <v>1000000</v>
      </c>
      <c r="F13" s="93">
        <f aca="true" t="shared" si="0" ref="F13:O13">SUM(F9:F12)</f>
        <v>1000000</v>
      </c>
      <c r="G13" s="94">
        <f t="shared" si="0"/>
        <v>1000000</v>
      </c>
      <c r="H13" s="93">
        <f t="shared" si="0"/>
        <v>270000</v>
      </c>
      <c r="I13" s="94">
        <f t="shared" si="0"/>
        <v>268994</v>
      </c>
      <c r="J13" s="93">
        <f t="shared" si="0"/>
        <v>0</v>
      </c>
      <c r="K13" s="94">
        <f t="shared" si="0"/>
        <v>0</v>
      </c>
      <c r="L13" s="93">
        <f t="shared" si="0"/>
        <v>0</v>
      </c>
      <c r="M13" s="94">
        <f t="shared" si="0"/>
        <v>0</v>
      </c>
      <c r="N13" s="93">
        <f t="shared" si="0"/>
        <v>0</v>
      </c>
      <c r="O13" s="94">
        <f t="shared" si="0"/>
        <v>0</v>
      </c>
      <c r="P13" s="93">
        <f>(($H13+$J13)+$L13)+$N13</f>
        <v>270000</v>
      </c>
      <c r="Q13" s="94">
        <f>(($I13+$K13)+$M13)+$O13</f>
        <v>268994</v>
      </c>
      <c r="R13" s="56">
        <f>IF($H13=0,0,(($H13-$H13)/$H13)*100)</f>
        <v>0</v>
      </c>
      <c r="S13" s="57">
        <f>IF($I13=0,0,(($I13-$I13)/$I13)*100)</f>
        <v>0</v>
      </c>
      <c r="T13" s="56">
        <f>IF(SUM($E9:$E11)=0,0,(P13/SUM($E9:$E11))*100)</f>
        <v>27</v>
      </c>
      <c r="U13" s="58">
        <f>IF(SUM($E9:$E11)=0,0,(Q13/SUM($E9:$E11))*100)</f>
        <v>26.8994</v>
      </c>
    </row>
    <row r="14" spans="1:21" ht="12.75">
      <c r="A14" s="44" t="s">
        <v>34</v>
      </c>
      <c r="B14" s="95"/>
      <c r="C14" s="95"/>
      <c r="D14" s="95"/>
      <c r="E14" s="95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48"/>
      <c r="S14" s="49"/>
      <c r="T14" s="48"/>
      <c r="U14" s="50"/>
    </row>
    <row r="15" spans="1:21" ht="12.75">
      <c r="A15" s="51" t="s">
        <v>35</v>
      </c>
      <c r="B15" s="89">
        <v>1000000</v>
      </c>
      <c r="C15" s="89"/>
      <c r="D15" s="89"/>
      <c r="E15" s="89">
        <f>($B15+$C15)+$D15</f>
        <v>1000000</v>
      </c>
      <c r="F15" s="90">
        <v>1000000</v>
      </c>
      <c r="G15" s="91">
        <v>1000000</v>
      </c>
      <c r="H15" s="90"/>
      <c r="I15" s="91"/>
      <c r="J15" s="90"/>
      <c r="K15" s="91"/>
      <c r="L15" s="90"/>
      <c r="M15" s="91"/>
      <c r="N15" s="90"/>
      <c r="O15" s="91"/>
      <c r="P15" s="90">
        <f>(($H15+$J15)+$L15)+$N15</f>
        <v>0</v>
      </c>
      <c r="Q15" s="91">
        <f>(($I15+$K15)+$M15)+$O15</f>
        <v>0</v>
      </c>
      <c r="R15" s="52">
        <f>IF($H15=0,0,(($H15-$H15)/$H15)*100)</f>
        <v>0</v>
      </c>
      <c r="S15" s="53">
        <f>IF($I15=0,0,(($I15-$I15)/$I15)*100)</f>
        <v>0</v>
      </c>
      <c r="T15" s="52">
        <f>IF($E15=0,0,($P15/$E15)*100)</f>
        <v>0</v>
      </c>
      <c r="U15" s="54">
        <f>IF($E15=0,0,($Q15/$E15)*100)</f>
        <v>0</v>
      </c>
    </row>
    <row r="16" spans="1:21" ht="12.75">
      <c r="A16" s="51" t="s">
        <v>36</v>
      </c>
      <c r="B16" s="89"/>
      <c r="C16" s="89"/>
      <c r="D16" s="89"/>
      <c r="E16" s="89">
        <f>($B16+$C16)+$D16</f>
        <v>0</v>
      </c>
      <c r="F16" s="90"/>
      <c r="G16" s="91"/>
      <c r="H16" s="90"/>
      <c r="I16" s="91"/>
      <c r="J16" s="90"/>
      <c r="K16" s="91"/>
      <c r="L16" s="90"/>
      <c r="M16" s="91"/>
      <c r="N16" s="90"/>
      <c r="O16" s="91"/>
      <c r="P16" s="90">
        <f>(($H16+$J16)+$L16)+$N16</f>
        <v>0</v>
      </c>
      <c r="Q16" s="91">
        <f>(($I16+$K16)+$M16)+$O16</f>
        <v>0</v>
      </c>
      <c r="R16" s="52">
        <f>IF($H16=0,0,(($H16-$H16)/$H16)*100)</f>
        <v>0</v>
      </c>
      <c r="S16" s="53">
        <f>IF($I16=0,0,(($I16-$I16)/$I16)*100)</f>
        <v>0</v>
      </c>
      <c r="T16" s="52">
        <f>IF($E16=0,0,($P16/$E16)*100)</f>
        <v>0</v>
      </c>
      <c r="U16" s="54">
        <f>IF($E16=0,0,($Q16/$E16)*100)</f>
        <v>0</v>
      </c>
    </row>
    <row r="17" spans="1:21" ht="12.75">
      <c r="A17" s="51" t="s">
        <v>37</v>
      </c>
      <c r="B17" s="89"/>
      <c r="C17" s="89"/>
      <c r="D17" s="89"/>
      <c r="E17" s="89">
        <f>($B17+$C17)+$D17</f>
        <v>0</v>
      </c>
      <c r="F17" s="90"/>
      <c r="G17" s="91"/>
      <c r="H17" s="90"/>
      <c r="I17" s="91"/>
      <c r="J17" s="90"/>
      <c r="K17" s="91"/>
      <c r="L17" s="90"/>
      <c r="M17" s="91"/>
      <c r="N17" s="90"/>
      <c r="O17" s="91"/>
      <c r="P17" s="90">
        <f>(($H17+$J17)+$L17)+$N17</f>
        <v>0</v>
      </c>
      <c r="Q17" s="91">
        <f>(($I17+$K17)+$M17)+$O17</f>
        <v>0</v>
      </c>
      <c r="R17" s="52">
        <f>IF($H17=0,0,(($H17-$H17)/$H17)*100)</f>
        <v>0</v>
      </c>
      <c r="S17" s="53">
        <f>IF($I17=0,0,(($I17-$I17)/$I17)*100)</f>
        <v>0</v>
      </c>
      <c r="T17" s="52">
        <f>IF($E17=0,0,($P17/$E17)*100)</f>
        <v>0</v>
      </c>
      <c r="U17" s="54">
        <f>IF($E17=0,0,($Q17/$E17)*100)</f>
        <v>0</v>
      </c>
    </row>
    <row r="18" spans="1:21" ht="12.75">
      <c r="A18" s="55" t="s">
        <v>33</v>
      </c>
      <c r="B18" s="92">
        <f>SUM(B15:B17)</f>
        <v>1000000</v>
      </c>
      <c r="C18" s="92">
        <f>SUM(C15:C17)</f>
        <v>0</v>
      </c>
      <c r="D18" s="92">
        <f>SUM(D15:D17)</f>
        <v>0</v>
      </c>
      <c r="E18" s="92">
        <f>($B18+$C18)+$D18</f>
        <v>1000000</v>
      </c>
      <c r="F18" s="93">
        <f aca="true" t="shared" si="1" ref="F18:O18">SUM(F15:F17)</f>
        <v>1000000</v>
      </c>
      <c r="G18" s="94">
        <f t="shared" si="1"/>
        <v>1000000</v>
      </c>
      <c r="H18" s="93">
        <f t="shared" si="1"/>
        <v>0</v>
      </c>
      <c r="I18" s="94">
        <f t="shared" si="1"/>
        <v>0</v>
      </c>
      <c r="J18" s="93">
        <f t="shared" si="1"/>
        <v>0</v>
      </c>
      <c r="K18" s="94">
        <f t="shared" si="1"/>
        <v>0</v>
      </c>
      <c r="L18" s="93">
        <f t="shared" si="1"/>
        <v>0</v>
      </c>
      <c r="M18" s="94">
        <f t="shared" si="1"/>
        <v>0</v>
      </c>
      <c r="N18" s="93">
        <f t="shared" si="1"/>
        <v>0</v>
      </c>
      <c r="O18" s="94">
        <f t="shared" si="1"/>
        <v>0</v>
      </c>
      <c r="P18" s="93">
        <f>(($H18+$J18)+$L18)+$N18</f>
        <v>0</v>
      </c>
      <c r="Q18" s="94">
        <f>(($I18+$K18)+$M18)+$O18</f>
        <v>0</v>
      </c>
      <c r="R18" s="56">
        <f>IF($H18=0,0,(($H18-$H18)/$H18)*100)</f>
        <v>0</v>
      </c>
      <c r="S18" s="57">
        <f>IF($I18=0,0,(($I18-$I18)/$I18)*100)</f>
        <v>0</v>
      </c>
      <c r="T18" s="56">
        <f>IF(SUM($E15:$E16)=0,0,(P18/SUM($E15:$E16))*100)</f>
        <v>0</v>
      </c>
      <c r="U18" s="58">
        <f>IF(SUM($E15:$E16)=0,0,(Q18/SUM($E15:$E16))*100)</f>
        <v>0</v>
      </c>
    </row>
    <row r="19" spans="1:21" ht="12.75">
      <c r="A19" s="44" t="s">
        <v>38</v>
      </c>
      <c r="B19" s="95"/>
      <c r="C19" s="95"/>
      <c r="D19" s="95"/>
      <c r="E19" s="95"/>
      <c r="F19" s="96"/>
      <c r="G19" s="97"/>
      <c r="H19" s="96"/>
      <c r="I19" s="97"/>
      <c r="J19" s="96"/>
      <c r="K19" s="97"/>
      <c r="L19" s="96"/>
      <c r="M19" s="97"/>
      <c r="N19" s="96"/>
      <c r="O19" s="97"/>
      <c r="P19" s="96"/>
      <c r="Q19" s="97"/>
      <c r="R19" s="48"/>
      <c r="S19" s="49"/>
      <c r="T19" s="48"/>
      <c r="U19" s="50"/>
    </row>
    <row r="20" spans="1:21" ht="12.75">
      <c r="A20" s="51" t="s">
        <v>39</v>
      </c>
      <c r="B20" s="89"/>
      <c r="C20" s="89"/>
      <c r="D20" s="89"/>
      <c r="E20" s="89">
        <f>($B20+$C20)+$D20</f>
        <v>0</v>
      </c>
      <c r="F20" s="90"/>
      <c r="G20" s="91"/>
      <c r="H20" s="90"/>
      <c r="I20" s="91"/>
      <c r="J20" s="90"/>
      <c r="K20" s="91"/>
      <c r="L20" s="90"/>
      <c r="M20" s="91"/>
      <c r="N20" s="90"/>
      <c r="O20" s="91"/>
      <c r="P20" s="90">
        <f>(($H20+$J20)+$L20)+$N20</f>
        <v>0</v>
      </c>
      <c r="Q20" s="91">
        <f>(($I20+$K20)+$M20)+$O20</f>
        <v>0</v>
      </c>
      <c r="R20" s="52">
        <f>IF($H20=0,0,(($H20-$H20)/$H20)*100)</f>
        <v>0</v>
      </c>
      <c r="S20" s="53">
        <f>IF($I20=0,0,(($I20-$I20)/$I20)*100)</f>
        <v>0</v>
      </c>
      <c r="T20" s="52">
        <f>IF($E20=0,0,($P20/$E20)*100)</f>
        <v>0</v>
      </c>
      <c r="U20" s="54">
        <f>IF($E20=0,0,($Q20/$E20)*100)</f>
        <v>0</v>
      </c>
    </row>
    <row r="21" spans="1:21" ht="12.75">
      <c r="A21" s="51" t="s">
        <v>40</v>
      </c>
      <c r="B21" s="89"/>
      <c r="C21" s="89"/>
      <c r="D21" s="89"/>
      <c r="E21" s="89">
        <f>($B21+$C21)+$D21</f>
        <v>0</v>
      </c>
      <c r="F21" s="90"/>
      <c r="G21" s="91"/>
      <c r="H21" s="90"/>
      <c r="I21" s="91"/>
      <c r="J21" s="90"/>
      <c r="K21" s="91"/>
      <c r="L21" s="90"/>
      <c r="M21" s="91"/>
      <c r="N21" s="90"/>
      <c r="O21" s="91"/>
      <c r="P21" s="90">
        <f>(($H21+$J21)+$L21)+$N21</f>
        <v>0</v>
      </c>
      <c r="Q21" s="91">
        <f>(($I21+$K21)+$M21)+$O21</f>
        <v>0</v>
      </c>
      <c r="R21" s="52">
        <f>IF($H21=0,0,(($H21-$H21)/$H21)*100)</f>
        <v>0</v>
      </c>
      <c r="S21" s="53">
        <f>IF($I21=0,0,(($I21-$I21)/$I21)*100)</f>
        <v>0</v>
      </c>
      <c r="T21" s="52">
        <f>IF($E21=0,0,($P21/$E21)*100)</f>
        <v>0</v>
      </c>
      <c r="U21" s="54">
        <f>IF($E21=0,0,($Q21/$E21)*100)</f>
        <v>0</v>
      </c>
    </row>
    <row r="22" spans="1:21" ht="12.75">
      <c r="A22" s="55" t="s">
        <v>33</v>
      </c>
      <c r="B22" s="92">
        <f>SUM(B20:B21)</f>
        <v>0</v>
      </c>
      <c r="C22" s="92">
        <f>SUM(C20:C21)</f>
        <v>0</v>
      </c>
      <c r="D22" s="92">
        <f>SUM(D20:D21)</f>
        <v>0</v>
      </c>
      <c r="E22" s="92">
        <f>($B22+$C22)+$D22</f>
        <v>0</v>
      </c>
      <c r="F22" s="93">
        <f aca="true" t="shared" si="2" ref="F22:O22">SUM(F20:F21)</f>
        <v>0</v>
      </c>
      <c r="G22" s="94">
        <f t="shared" si="2"/>
        <v>0</v>
      </c>
      <c r="H22" s="93">
        <f t="shared" si="2"/>
        <v>0</v>
      </c>
      <c r="I22" s="94">
        <f t="shared" si="2"/>
        <v>0</v>
      </c>
      <c r="J22" s="93">
        <f t="shared" si="2"/>
        <v>0</v>
      </c>
      <c r="K22" s="94">
        <f t="shared" si="2"/>
        <v>0</v>
      </c>
      <c r="L22" s="93">
        <f t="shared" si="2"/>
        <v>0</v>
      </c>
      <c r="M22" s="94">
        <f t="shared" si="2"/>
        <v>0</v>
      </c>
      <c r="N22" s="93">
        <f t="shared" si="2"/>
        <v>0</v>
      </c>
      <c r="O22" s="94">
        <f t="shared" si="2"/>
        <v>0</v>
      </c>
      <c r="P22" s="93">
        <f>(($H22+$J22)+$L22)+$N22</f>
        <v>0</v>
      </c>
      <c r="Q22" s="94">
        <f>(($I22+$K22)+$M22)+$O22</f>
        <v>0</v>
      </c>
      <c r="R22" s="56">
        <f>IF($H22=0,0,(($H22-$H22)/$H22)*100)</f>
        <v>0</v>
      </c>
      <c r="S22" s="57">
        <f>IF($I22=0,0,(($I22-$I22)/$I22)*100)</f>
        <v>0</v>
      </c>
      <c r="T22" s="56">
        <f>IF($E22=0,0,($P22/$E22)*100)</f>
        <v>0</v>
      </c>
      <c r="U22" s="58">
        <f>IF($E22=0,0,($Q22/$E22)*100)</f>
        <v>0</v>
      </c>
    </row>
    <row r="23" spans="1:21" ht="12.75">
      <c r="A23" s="44" t="s">
        <v>41</v>
      </c>
      <c r="B23" s="95"/>
      <c r="C23" s="95"/>
      <c r="D23" s="95"/>
      <c r="E23" s="95"/>
      <c r="F23" s="96"/>
      <c r="G23" s="97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48"/>
      <c r="S23" s="49"/>
      <c r="T23" s="48"/>
      <c r="U23" s="50"/>
    </row>
    <row r="24" spans="1:22" ht="12.75">
      <c r="A24" s="51" t="s">
        <v>42</v>
      </c>
      <c r="B24" s="89">
        <v>5428000</v>
      </c>
      <c r="C24" s="89"/>
      <c r="D24" s="89"/>
      <c r="E24" s="89">
        <f>($B24+$C24)+$D24</f>
        <v>5428000</v>
      </c>
      <c r="F24" s="90"/>
      <c r="G24" s="91"/>
      <c r="H24" s="90"/>
      <c r="I24" s="91"/>
      <c r="J24" s="90"/>
      <c r="K24" s="91"/>
      <c r="L24" s="90"/>
      <c r="M24" s="91"/>
      <c r="N24" s="90"/>
      <c r="O24" s="91"/>
      <c r="P24" s="90">
        <f>(($H24+$J24)+$L24)+$N24</f>
        <v>0</v>
      </c>
      <c r="Q24" s="91">
        <f>(($I24+$K24)+$M24)+$O24</f>
        <v>0</v>
      </c>
      <c r="R24" s="52">
        <f>IF($H24=0,0,(($H24-$H24)/$H24)*100)</f>
        <v>0</v>
      </c>
      <c r="S24" s="53">
        <f>IF($I24=0,0,(($I24-$I24)/$I24)*100)</f>
        <v>0</v>
      </c>
      <c r="T24" s="52">
        <f>IF($E24=0,0,($P24/$E24)*100)</f>
        <v>0</v>
      </c>
      <c r="U24" s="54">
        <f>IF($E24=0,0,($Q24/$E24)*100)</f>
        <v>0</v>
      </c>
      <c r="V24" s="36">
        <v>7</v>
      </c>
    </row>
    <row r="25" spans="1:21" ht="12.75">
      <c r="A25" s="55" t="s">
        <v>33</v>
      </c>
      <c r="B25" s="92">
        <f>B24</f>
        <v>5428000</v>
      </c>
      <c r="C25" s="92">
        <f>C24</f>
        <v>0</v>
      </c>
      <c r="D25" s="92">
        <f>D24</f>
        <v>0</v>
      </c>
      <c r="E25" s="92">
        <f>($B25+$C25)+$D25</f>
        <v>5428000</v>
      </c>
      <c r="F25" s="93">
        <f aca="true" t="shared" si="3" ref="F25:O25">F24</f>
        <v>0</v>
      </c>
      <c r="G25" s="94">
        <f t="shared" si="3"/>
        <v>0</v>
      </c>
      <c r="H25" s="93">
        <f t="shared" si="3"/>
        <v>0</v>
      </c>
      <c r="I25" s="94">
        <f t="shared" si="3"/>
        <v>0</v>
      </c>
      <c r="J25" s="93">
        <f t="shared" si="3"/>
        <v>0</v>
      </c>
      <c r="K25" s="94">
        <f t="shared" si="3"/>
        <v>0</v>
      </c>
      <c r="L25" s="93">
        <f t="shared" si="3"/>
        <v>0</v>
      </c>
      <c r="M25" s="94">
        <f t="shared" si="3"/>
        <v>0</v>
      </c>
      <c r="N25" s="93">
        <f t="shared" si="3"/>
        <v>0</v>
      </c>
      <c r="O25" s="94">
        <f t="shared" si="3"/>
        <v>0</v>
      </c>
      <c r="P25" s="93">
        <f>(($H25+$J25)+$L25)+$N25</f>
        <v>0</v>
      </c>
      <c r="Q25" s="94">
        <f>(($I25+$K25)+$M25)+$O25</f>
        <v>0</v>
      </c>
      <c r="R25" s="56">
        <f>IF($H25=0,0,(($H25-$H25)/$H25)*100)</f>
        <v>0</v>
      </c>
      <c r="S25" s="57">
        <f>IF($I25=0,0,(($I25-$I25)/$I25)*100)</f>
        <v>0</v>
      </c>
      <c r="T25" s="56">
        <v>0</v>
      </c>
      <c r="U25" s="58">
        <v>0</v>
      </c>
    </row>
    <row r="26" spans="1:21" ht="12.75">
      <c r="A26" s="44" t="s">
        <v>43</v>
      </c>
      <c r="B26" s="95"/>
      <c r="C26" s="95"/>
      <c r="D26" s="95"/>
      <c r="E26" s="95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48"/>
      <c r="S26" s="49"/>
      <c r="T26" s="48"/>
      <c r="U26" s="50"/>
    </row>
    <row r="27" spans="1:21" ht="12.75">
      <c r="A27" s="51" t="s">
        <v>44</v>
      </c>
      <c r="B27" s="89"/>
      <c r="C27" s="89"/>
      <c r="D27" s="89"/>
      <c r="E27" s="89">
        <f aca="true" t="shared" si="4" ref="E27:E32">($B27+$C27)+$D27</f>
        <v>0</v>
      </c>
      <c r="F27" s="90"/>
      <c r="G27" s="91"/>
      <c r="H27" s="90"/>
      <c r="I27" s="91"/>
      <c r="J27" s="90"/>
      <c r="K27" s="91"/>
      <c r="L27" s="90"/>
      <c r="M27" s="91"/>
      <c r="N27" s="90"/>
      <c r="O27" s="91"/>
      <c r="P27" s="90">
        <f aca="true" t="shared" si="5" ref="P27:P32">(($H27+$J27)+$L27)+$N27</f>
        <v>0</v>
      </c>
      <c r="Q27" s="91">
        <f aca="true" t="shared" si="6" ref="Q27:Q32">(($I27+$K27)+$M27)+$O27</f>
        <v>0</v>
      </c>
      <c r="R27" s="52">
        <f aca="true" t="shared" si="7" ref="R27:R32">IF($H27=0,0,(($H27-$H27)/$H27)*100)</f>
        <v>0</v>
      </c>
      <c r="S27" s="53">
        <f aca="true" t="shared" si="8" ref="S27:S32">IF($I27=0,0,(($I27-$I27)/$I27)*100)</f>
        <v>0</v>
      </c>
      <c r="T27" s="52">
        <f>IF($E27=0,0,($P27/$E27)*100)</f>
        <v>0</v>
      </c>
      <c r="U27" s="54">
        <f>IF($E27=0,0,($Q27/$E27)*100)</f>
        <v>0</v>
      </c>
    </row>
    <row r="28" spans="1:22" ht="12.75">
      <c r="A28" s="51" t="s">
        <v>45</v>
      </c>
      <c r="B28" s="89"/>
      <c r="C28" s="89"/>
      <c r="D28" s="89"/>
      <c r="E28" s="89">
        <f t="shared" si="4"/>
        <v>0</v>
      </c>
      <c r="F28" s="90"/>
      <c r="G28" s="119"/>
      <c r="H28" s="120"/>
      <c r="I28" s="119"/>
      <c r="J28" s="120"/>
      <c r="K28" s="119"/>
      <c r="L28" s="120"/>
      <c r="M28" s="119"/>
      <c r="N28" s="120"/>
      <c r="O28" s="119"/>
      <c r="P28" s="120">
        <f t="shared" si="5"/>
        <v>0</v>
      </c>
      <c r="Q28" s="119">
        <f t="shared" si="6"/>
        <v>0</v>
      </c>
      <c r="R28" s="121">
        <f t="shared" si="7"/>
        <v>0</v>
      </c>
      <c r="S28" s="122">
        <f t="shared" si="8"/>
        <v>0</v>
      </c>
      <c r="T28" s="121">
        <f>IF($E28=0,0,($P28/$E28)*100)</f>
        <v>0</v>
      </c>
      <c r="U28" s="123">
        <f>IF($E28=0,0,($Q28/$E28)*100)</f>
        <v>0</v>
      </c>
      <c r="V28" s="36">
        <v>2</v>
      </c>
    </row>
    <row r="29" spans="1:22" ht="25.5">
      <c r="A29" s="51" t="s">
        <v>46</v>
      </c>
      <c r="B29" s="89"/>
      <c r="C29" s="89"/>
      <c r="D29" s="89"/>
      <c r="E29" s="89">
        <f t="shared" si="4"/>
        <v>0</v>
      </c>
      <c r="F29" s="90"/>
      <c r="G29" s="119"/>
      <c r="H29" s="120"/>
      <c r="I29" s="119"/>
      <c r="J29" s="120"/>
      <c r="K29" s="119"/>
      <c r="L29" s="120"/>
      <c r="M29" s="119"/>
      <c r="N29" s="120"/>
      <c r="O29" s="119"/>
      <c r="P29" s="120">
        <f t="shared" si="5"/>
        <v>0</v>
      </c>
      <c r="Q29" s="119">
        <f t="shared" si="6"/>
        <v>0</v>
      </c>
      <c r="R29" s="121">
        <f t="shared" si="7"/>
        <v>0</v>
      </c>
      <c r="S29" s="122">
        <f t="shared" si="8"/>
        <v>0</v>
      </c>
      <c r="T29" s="121">
        <f>IF($E29=0,0,($P29/$E29)*100)</f>
        <v>0</v>
      </c>
      <c r="U29" s="123">
        <f>IF($E29=0,0,($Q29/$E29)*100)</f>
        <v>0</v>
      </c>
      <c r="V29" s="36">
        <v>2</v>
      </c>
    </row>
    <row r="30" spans="1:21" ht="12.75">
      <c r="A30" s="51" t="s">
        <v>47</v>
      </c>
      <c r="B30" s="89"/>
      <c r="C30" s="89"/>
      <c r="D30" s="89"/>
      <c r="E30" s="89">
        <f t="shared" si="4"/>
        <v>0</v>
      </c>
      <c r="F30" s="90"/>
      <c r="G30" s="91"/>
      <c r="H30" s="90"/>
      <c r="I30" s="91"/>
      <c r="J30" s="90"/>
      <c r="K30" s="91"/>
      <c r="L30" s="90"/>
      <c r="M30" s="91"/>
      <c r="N30" s="90"/>
      <c r="O30" s="91"/>
      <c r="P30" s="90">
        <f t="shared" si="5"/>
        <v>0</v>
      </c>
      <c r="Q30" s="91">
        <f t="shared" si="6"/>
        <v>0</v>
      </c>
      <c r="R30" s="52">
        <f t="shared" si="7"/>
        <v>0</v>
      </c>
      <c r="S30" s="53">
        <f t="shared" si="8"/>
        <v>0</v>
      </c>
      <c r="T30" s="52">
        <f>IF($E30=0,0,($P30/$E30)*100)</f>
        <v>0</v>
      </c>
      <c r="U30" s="54">
        <f>IF($E30=0,0,($Q30/$E30)*100)</f>
        <v>0</v>
      </c>
    </row>
    <row r="31" spans="1:22" ht="12.75">
      <c r="A31" s="51" t="s">
        <v>48</v>
      </c>
      <c r="B31" s="89"/>
      <c r="C31" s="89"/>
      <c r="D31" s="89"/>
      <c r="E31" s="89">
        <f t="shared" si="4"/>
        <v>0</v>
      </c>
      <c r="F31" s="90"/>
      <c r="G31" s="119"/>
      <c r="H31" s="120"/>
      <c r="I31" s="119"/>
      <c r="J31" s="120"/>
      <c r="K31" s="119"/>
      <c r="L31" s="120"/>
      <c r="M31" s="119"/>
      <c r="N31" s="120"/>
      <c r="O31" s="119"/>
      <c r="P31" s="120">
        <f t="shared" si="5"/>
        <v>0</v>
      </c>
      <c r="Q31" s="119">
        <f t="shared" si="6"/>
        <v>0</v>
      </c>
      <c r="R31" s="121">
        <f t="shared" si="7"/>
        <v>0</v>
      </c>
      <c r="S31" s="122">
        <f t="shared" si="8"/>
        <v>0</v>
      </c>
      <c r="T31" s="121">
        <f>IF($E31=0,0,($P31/$E31)*100)</f>
        <v>0</v>
      </c>
      <c r="U31" s="123">
        <f>IF($E31=0,0,($Q31/$E31)*100)</f>
        <v>0</v>
      </c>
      <c r="V31" s="36">
        <v>2</v>
      </c>
    </row>
    <row r="32" spans="1:21" ht="12.75">
      <c r="A32" s="55" t="s">
        <v>33</v>
      </c>
      <c r="B32" s="92">
        <f>SUM(B27:B31)</f>
        <v>0</v>
      </c>
      <c r="C32" s="92">
        <f>SUM(C27:C31)</f>
        <v>0</v>
      </c>
      <c r="D32" s="92">
        <f>SUM(D27:D31)</f>
        <v>0</v>
      </c>
      <c r="E32" s="92">
        <f t="shared" si="4"/>
        <v>0</v>
      </c>
      <c r="F32" s="93">
        <f aca="true" t="shared" si="9" ref="F32:O32">SUM(F27:F31)</f>
        <v>0</v>
      </c>
      <c r="G32" s="94">
        <f t="shared" si="9"/>
        <v>0</v>
      </c>
      <c r="H32" s="93">
        <f t="shared" si="9"/>
        <v>0</v>
      </c>
      <c r="I32" s="94">
        <f t="shared" si="9"/>
        <v>0</v>
      </c>
      <c r="J32" s="93">
        <f t="shared" si="9"/>
        <v>0</v>
      </c>
      <c r="K32" s="94">
        <f t="shared" si="9"/>
        <v>0</v>
      </c>
      <c r="L32" s="93">
        <f t="shared" si="9"/>
        <v>0</v>
      </c>
      <c r="M32" s="94">
        <f t="shared" si="9"/>
        <v>0</v>
      </c>
      <c r="N32" s="93">
        <f t="shared" si="9"/>
        <v>0</v>
      </c>
      <c r="O32" s="94">
        <f t="shared" si="9"/>
        <v>0</v>
      </c>
      <c r="P32" s="93">
        <f t="shared" si="5"/>
        <v>0</v>
      </c>
      <c r="Q32" s="94">
        <f t="shared" si="6"/>
        <v>0</v>
      </c>
      <c r="R32" s="56">
        <f t="shared" si="7"/>
        <v>0</v>
      </c>
      <c r="S32" s="57">
        <f t="shared" si="8"/>
        <v>0</v>
      </c>
      <c r="T32" s="56">
        <f>IF((+$E27+$E30)=0,0,(P32/(+$E27+$E30))*100)</f>
        <v>0</v>
      </c>
      <c r="U32" s="58">
        <f>IF((+$E27+$E30)=0,0,(Q32/(+$E27+$E30))*100)</f>
        <v>0</v>
      </c>
    </row>
    <row r="33" spans="1:21" ht="12.75">
      <c r="A33" s="44" t="s">
        <v>49</v>
      </c>
      <c r="B33" s="95"/>
      <c r="C33" s="95"/>
      <c r="D33" s="95"/>
      <c r="E33" s="95"/>
      <c r="F33" s="96"/>
      <c r="G33" s="97"/>
      <c r="H33" s="96"/>
      <c r="I33" s="97"/>
      <c r="J33" s="96"/>
      <c r="K33" s="97"/>
      <c r="L33" s="96"/>
      <c r="M33" s="97"/>
      <c r="N33" s="96"/>
      <c r="O33" s="97"/>
      <c r="P33" s="96"/>
      <c r="Q33" s="97"/>
      <c r="R33" s="48"/>
      <c r="S33" s="49"/>
      <c r="T33" s="48"/>
      <c r="U33" s="50"/>
    </row>
    <row r="34" spans="1:22" ht="12.75">
      <c r="A34" s="51" t="s">
        <v>50</v>
      </c>
      <c r="B34" s="89"/>
      <c r="C34" s="89"/>
      <c r="D34" s="89"/>
      <c r="E34" s="89">
        <f aca="true" t="shared" si="10" ref="E34:E40">($B34+$C34)+$D34</f>
        <v>0</v>
      </c>
      <c r="F34" s="90"/>
      <c r="G34" s="119"/>
      <c r="H34" s="120"/>
      <c r="I34" s="119"/>
      <c r="J34" s="120"/>
      <c r="K34" s="119"/>
      <c r="L34" s="120"/>
      <c r="M34" s="119"/>
      <c r="N34" s="120"/>
      <c r="O34" s="119"/>
      <c r="P34" s="120">
        <f aca="true" t="shared" si="11" ref="P34:P40">(($H34+$J34)+$L34)+$N34</f>
        <v>0</v>
      </c>
      <c r="Q34" s="119">
        <f aca="true" t="shared" si="12" ref="Q34:Q40">(($I34+$K34)+$M34)+$O34</f>
        <v>0</v>
      </c>
      <c r="R34" s="121">
        <f aca="true" t="shared" si="13" ref="R34:R40">IF($H34=0,0,(($H34-$H34)/$H34)*100)</f>
        <v>0</v>
      </c>
      <c r="S34" s="122">
        <f aca="true" t="shared" si="14" ref="S34:S40">IF($I34=0,0,(($I34-$I34)/$I34)*100)</f>
        <v>0</v>
      </c>
      <c r="T34" s="121">
        <f aca="true" t="shared" si="15" ref="T34:T39">IF($E34=0,0,($P34/$E34)*100)</f>
        <v>0</v>
      </c>
      <c r="U34" s="123">
        <f aca="true" t="shared" si="16" ref="U34:U39">IF($E34=0,0,($Q34/$E34)*100)</f>
        <v>0</v>
      </c>
      <c r="V34" s="36">
        <v>2</v>
      </c>
    </row>
    <row r="35" spans="1:21" ht="12.75">
      <c r="A35" s="51" t="s">
        <v>51</v>
      </c>
      <c r="B35" s="89"/>
      <c r="C35" s="89"/>
      <c r="D35" s="89"/>
      <c r="E35" s="89">
        <f t="shared" si="10"/>
        <v>0</v>
      </c>
      <c r="F35" s="90"/>
      <c r="G35" s="119"/>
      <c r="H35" s="120"/>
      <c r="I35" s="119"/>
      <c r="J35" s="120"/>
      <c r="K35" s="119"/>
      <c r="L35" s="120"/>
      <c r="M35" s="119"/>
      <c r="N35" s="120"/>
      <c r="O35" s="119"/>
      <c r="P35" s="120">
        <f t="shared" si="11"/>
        <v>0</v>
      </c>
      <c r="Q35" s="119">
        <f t="shared" si="12"/>
        <v>0</v>
      </c>
      <c r="R35" s="121">
        <f t="shared" si="13"/>
        <v>0</v>
      </c>
      <c r="S35" s="122">
        <f t="shared" si="14"/>
        <v>0</v>
      </c>
      <c r="T35" s="121">
        <f t="shared" si="15"/>
        <v>0</v>
      </c>
      <c r="U35" s="123">
        <f t="shared" si="16"/>
        <v>0</v>
      </c>
    </row>
    <row r="36" spans="1:22" ht="12.75">
      <c r="A36" s="51" t="s">
        <v>52</v>
      </c>
      <c r="B36" s="89"/>
      <c r="C36" s="89"/>
      <c r="D36" s="89"/>
      <c r="E36" s="89">
        <f t="shared" si="10"/>
        <v>0</v>
      </c>
      <c r="F36" s="90"/>
      <c r="G36" s="119"/>
      <c r="H36" s="120"/>
      <c r="I36" s="119"/>
      <c r="J36" s="120"/>
      <c r="K36" s="119"/>
      <c r="L36" s="120"/>
      <c r="M36" s="119"/>
      <c r="N36" s="120"/>
      <c r="O36" s="119"/>
      <c r="P36" s="120">
        <f t="shared" si="11"/>
        <v>0</v>
      </c>
      <c r="Q36" s="119">
        <f t="shared" si="12"/>
        <v>0</v>
      </c>
      <c r="R36" s="121">
        <f t="shared" si="13"/>
        <v>0</v>
      </c>
      <c r="S36" s="122">
        <f t="shared" si="14"/>
        <v>0</v>
      </c>
      <c r="T36" s="121">
        <f t="shared" si="15"/>
        <v>0</v>
      </c>
      <c r="U36" s="123">
        <f t="shared" si="16"/>
        <v>0</v>
      </c>
      <c r="V36" s="36">
        <v>2</v>
      </c>
    </row>
    <row r="37" spans="1:21" ht="12.75">
      <c r="A37" s="51" t="s">
        <v>53</v>
      </c>
      <c r="B37" s="89"/>
      <c r="C37" s="89"/>
      <c r="D37" s="89"/>
      <c r="E37" s="89">
        <f t="shared" si="10"/>
        <v>0</v>
      </c>
      <c r="F37" s="90"/>
      <c r="G37" s="91"/>
      <c r="H37" s="90"/>
      <c r="I37" s="91"/>
      <c r="J37" s="90"/>
      <c r="K37" s="91"/>
      <c r="L37" s="90"/>
      <c r="M37" s="91"/>
      <c r="N37" s="90"/>
      <c r="O37" s="91"/>
      <c r="P37" s="90">
        <f t="shared" si="11"/>
        <v>0</v>
      </c>
      <c r="Q37" s="91">
        <f t="shared" si="12"/>
        <v>0</v>
      </c>
      <c r="R37" s="52">
        <f t="shared" si="13"/>
        <v>0</v>
      </c>
      <c r="S37" s="53">
        <f t="shared" si="14"/>
        <v>0</v>
      </c>
      <c r="T37" s="52">
        <f t="shared" si="15"/>
        <v>0</v>
      </c>
      <c r="U37" s="54">
        <f t="shared" si="16"/>
        <v>0</v>
      </c>
    </row>
    <row r="38" spans="1:21" ht="12.75">
      <c r="A38" s="51" t="s">
        <v>54</v>
      </c>
      <c r="B38" s="89"/>
      <c r="C38" s="89"/>
      <c r="D38" s="89"/>
      <c r="E38" s="89">
        <f t="shared" si="10"/>
        <v>0</v>
      </c>
      <c r="F38" s="90"/>
      <c r="G38" s="119"/>
      <c r="H38" s="120"/>
      <c r="I38" s="119"/>
      <c r="J38" s="120"/>
      <c r="K38" s="119"/>
      <c r="L38" s="120"/>
      <c r="M38" s="119"/>
      <c r="N38" s="120"/>
      <c r="O38" s="119"/>
      <c r="P38" s="120">
        <f t="shared" si="11"/>
        <v>0</v>
      </c>
      <c r="Q38" s="119">
        <f t="shared" si="12"/>
        <v>0</v>
      </c>
      <c r="R38" s="121">
        <f t="shared" si="13"/>
        <v>0</v>
      </c>
      <c r="S38" s="122">
        <f t="shared" si="14"/>
        <v>0</v>
      </c>
      <c r="T38" s="121">
        <f t="shared" si="15"/>
        <v>0</v>
      </c>
      <c r="U38" s="123">
        <f t="shared" si="16"/>
        <v>0</v>
      </c>
    </row>
    <row r="39" spans="1:21" ht="12.75">
      <c r="A39" s="51" t="s">
        <v>55</v>
      </c>
      <c r="B39" s="89"/>
      <c r="C39" s="89"/>
      <c r="D39" s="89"/>
      <c r="E39" s="89">
        <f t="shared" si="10"/>
        <v>0</v>
      </c>
      <c r="F39" s="90"/>
      <c r="G39" s="91"/>
      <c r="H39" s="90"/>
      <c r="I39" s="91"/>
      <c r="J39" s="90"/>
      <c r="K39" s="91"/>
      <c r="L39" s="90"/>
      <c r="M39" s="91"/>
      <c r="N39" s="90"/>
      <c r="O39" s="91"/>
      <c r="P39" s="90">
        <f t="shared" si="11"/>
        <v>0</v>
      </c>
      <c r="Q39" s="91">
        <f t="shared" si="12"/>
        <v>0</v>
      </c>
      <c r="R39" s="52">
        <f t="shared" si="13"/>
        <v>0</v>
      </c>
      <c r="S39" s="53">
        <f t="shared" si="14"/>
        <v>0</v>
      </c>
      <c r="T39" s="52">
        <f t="shared" si="15"/>
        <v>0</v>
      </c>
      <c r="U39" s="54">
        <f t="shared" si="16"/>
        <v>0</v>
      </c>
    </row>
    <row r="40" spans="1:21" ht="12.75">
      <c r="A40" s="55" t="s">
        <v>33</v>
      </c>
      <c r="B40" s="92">
        <f>SUM(B34:B39)</f>
        <v>0</v>
      </c>
      <c r="C40" s="92">
        <f>SUM(C34:C39)</f>
        <v>0</v>
      </c>
      <c r="D40" s="92">
        <f>SUM(D34:D39)</f>
        <v>0</v>
      </c>
      <c r="E40" s="92">
        <f t="shared" si="10"/>
        <v>0</v>
      </c>
      <c r="F40" s="93">
        <f aca="true" t="shared" si="17" ref="F40:O40">SUM(F34:F39)</f>
        <v>0</v>
      </c>
      <c r="G40" s="94">
        <f t="shared" si="17"/>
        <v>0</v>
      </c>
      <c r="H40" s="93">
        <f t="shared" si="17"/>
        <v>0</v>
      </c>
      <c r="I40" s="94">
        <f t="shared" si="17"/>
        <v>0</v>
      </c>
      <c r="J40" s="93">
        <f t="shared" si="17"/>
        <v>0</v>
      </c>
      <c r="K40" s="94">
        <f t="shared" si="17"/>
        <v>0</v>
      </c>
      <c r="L40" s="93">
        <f t="shared" si="17"/>
        <v>0</v>
      </c>
      <c r="M40" s="94">
        <f t="shared" si="17"/>
        <v>0</v>
      </c>
      <c r="N40" s="93">
        <f t="shared" si="17"/>
        <v>0</v>
      </c>
      <c r="O40" s="94">
        <f t="shared" si="17"/>
        <v>0</v>
      </c>
      <c r="P40" s="93">
        <f t="shared" si="11"/>
        <v>0</v>
      </c>
      <c r="Q40" s="94">
        <f t="shared" si="12"/>
        <v>0</v>
      </c>
      <c r="R40" s="56">
        <f t="shared" si="13"/>
        <v>0</v>
      </c>
      <c r="S40" s="57">
        <f t="shared" si="14"/>
        <v>0</v>
      </c>
      <c r="T40" s="56">
        <f>IF((+$E37+$E39)=0,0,(P40/(+$E37+$E398))*100)</f>
        <v>0</v>
      </c>
      <c r="U40" s="58">
        <f>IF((+$E37+$E39)=0,0,(Q40/(+$E37+$E398))*100)</f>
        <v>0</v>
      </c>
    </row>
    <row r="41" spans="1:21" ht="12.75">
      <c r="A41" s="44" t="s">
        <v>56</v>
      </c>
      <c r="B41" s="95"/>
      <c r="C41" s="95"/>
      <c r="D41" s="95"/>
      <c r="E41" s="95"/>
      <c r="F41" s="96"/>
      <c r="G41" s="97"/>
      <c r="H41" s="96"/>
      <c r="I41" s="97"/>
      <c r="J41" s="96"/>
      <c r="K41" s="97"/>
      <c r="L41" s="96"/>
      <c r="M41" s="97"/>
      <c r="N41" s="96"/>
      <c r="O41" s="97"/>
      <c r="P41" s="96"/>
      <c r="Q41" s="97"/>
      <c r="R41" s="48"/>
      <c r="S41" s="49"/>
      <c r="T41" s="48"/>
      <c r="U41" s="50"/>
    </row>
    <row r="42" spans="1:21" ht="12.75">
      <c r="A42" s="59" t="s">
        <v>57</v>
      </c>
      <c r="B42" s="89"/>
      <c r="C42" s="89"/>
      <c r="D42" s="89"/>
      <c r="E42" s="89">
        <f>($B42+$C42)+$D42</f>
        <v>0</v>
      </c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>
        <f>(($H42+$J42)+$L42)+$N42</f>
        <v>0</v>
      </c>
      <c r="Q42" s="91">
        <f>(($I42+$K42)+$M42)+$O42</f>
        <v>0</v>
      </c>
      <c r="R42" s="52">
        <f>IF($H42=0,0,(($H42-$H42)/$H42)*100)</f>
        <v>0</v>
      </c>
      <c r="S42" s="53">
        <f>IF($I42=0,0,(($I42-$I42)/$I42)*100)</f>
        <v>0</v>
      </c>
      <c r="T42" s="52">
        <f>IF($E42=0,0,($P42/$E42)*100)</f>
        <v>0</v>
      </c>
      <c r="U42" s="54">
        <f>IF($E42=0,0,($Q42/$E42)*100)</f>
        <v>0</v>
      </c>
    </row>
    <row r="43" spans="1:21" ht="12.75">
      <c r="A43" s="51" t="s">
        <v>58</v>
      </c>
      <c r="B43" s="89"/>
      <c r="C43" s="89"/>
      <c r="D43" s="89"/>
      <c r="E43" s="89">
        <f>($B43+$C43)+$D43</f>
        <v>0</v>
      </c>
      <c r="F43" s="90"/>
      <c r="G43" s="91"/>
      <c r="H43" s="90"/>
      <c r="I43" s="91"/>
      <c r="J43" s="90"/>
      <c r="K43" s="91"/>
      <c r="L43" s="90"/>
      <c r="M43" s="91"/>
      <c r="N43" s="90"/>
      <c r="O43" s="91"/>
      <c r="P43" s="90">
        <f>(($H43+$J43)+$L43)+$N43</f>
        <v>0</v>
      </c>
      <c r="Q43" s="91">
        <f>(($I43+$K43)+$M43)+$O43</f>
        <v>0</v>
      </c>
      <c r="R43" s="52">
        <f>IF($H43=0,0,(($H43-$H43)/$H43)*100)</f>
        <v>0</v>
      </c>
      <c r="S43" s="53">
        <f>IF($I43=0,0,(($I43-$I43)/$I43)*100)</f>
        <v>0</v>
      </c>
      <c r="T43" s="52">
        <f>IF($E43=0,0,($P43/$E43)*100)</f>
        <v>0</v>
      </c>
      <c r="U43" s="54">
        <f>IF($E43=0,0,($Q43/$E43)*100)</f>
        <v>0</v>
      </c>
    </row>
    <row r="44" spans="1:21" ht="12.75">
      <c r="A44" s="60" t="s">
        <v>33</v>
      </c>
      <c r="B44" s="98">
        <f>SUM(B42:B43)</f>
        <v>0</v>
      </c>
      <c r="C44" s="98">
        <f>SUM(C42:C43)</f>
        <v>0</v>
      </c>
      <c r="D44" s="98">
        <f>SUM(D42:D43)</f>
        <v>0</v>
      </c>
      <c r="E44" s="98">
        <f>($B44+$C44)+$D44</f>
        <v>0</v>
      </c>
      <c r="F44" s="99">
        <f aca="true" t="shared" si="18" ref="F44:O44">SUM(F42:F43)</f>
        <v>0</v>
      </c>
      <c r="G44" s="100">
        <f t="shared" si="18"/>
        <v>0</v>
      </c>
      <c r="H44" s="99">
        <f t="shared" si="18"/>
        <v>0</v>
      </c>
      <c r="I44" s="100">
        <f t="shared" si="18"/>
        <v>0</v>
      </c>
      <c r="J44" s="99">
        <f t="shared" si="18"/>
        <v>0</v>
      </c>
      <c r="K44" s="100">
        <f t="shared" si="18"/>
        <v>0</v>
      </c>
      <c r="L44" s="99">
        <f t="shared" si="18"/>
        <v>0</v>
      </c>
      <c r="M44" s="100">
        <f t="shared" si="18"/>
        <v>0</v>
      </c>
      <c r="N44" s="99">
        <f t="shared" si="18"/>
        <v>0</v>
      </c>
      <c r="O44" s="100">
        <f t="shared" si="18"/>
        <v>0</v>
      </c>
      <c r="P44" s="99">
        <f>(($H44+$J44)+$L44)+$N44</f>
        <v>0</v>
      </c>
      <c r="Q44" s="100">
        <f>(($I44+$K44)+$M44)+$O44</f>
        <v>0</v>
      </c>
      <c r="R44" s="61">
        <f>IF($H44=0,0,(($H44-$H44)/$H44)*100)</f>
        <v>0</v>
      </c>
      <c r="S44" s="62">
        <f>IF($I44=0,0,(($I44-$I44)/$I44)*100)</f>
        <v>0</v>
      </c>
      <c r="T44" s="61">
        <f>IF($E44=0,0,($P44/$E44)*100)</f>
        <v>0</v>
      </c>
      <c r="U44" s="63">
        <f>IF($E44=0,0,($Q44/$E44)*100)</f>
        <v>0</v>
      </c>
    </row>
    <row r="45" spans="1:21" ht="12.75">
      <c r="A45" s="64" t="s">
        <v>59</v>
      </c>
      <c r="B45" s="101">
        <f>SUM(B9:B12,B15:B17,B20:B21,B24,B27:B31,B34:B39,B42:B43)</f>
        <v>7428000</v>
      </c>
      <c r="C45" s="101">
        <f>SUM(C9:C12,C15:C17,C20:C21,C24,C27:C31,C34:C39,C42:C43)</f>
        <v>0</v>
      </c>
      <c r="D45" s="101">
        <f>SUM(D9:D12,D15:D17,D20:D21,D24,D27:D31,D34:D39,D42:D43)</f>
        <v>0</v>
      </c>
      <c r="E45" s="101">
        <f>($B45+$C45)+$D45</f>
        <v>7428000</v>
      </c>
      <c r="F45" s="102">
        <f aca="true" t="shared" si="19" ref="F45:O45">SUM(F9:F12,F15:F17,F20:F21,F24,F27:F31,F34:F39,F42:F43)</f>
        <v>2000000</v>
      </c>
      <c r="G45" s="103">
        <f t="shared" si="19"/>
        <v>2000000</v>
      </c>
      <c r="H45" s="102">
        <f t="shared" si="19"/>
        <v>270000</v>
      </c>
      <c r="I45" s="103">
        <f t="shared" si="19"/>
        <v>268994</v>
      </c>
      <c r="J45" s="102">
        <f t="shared" si="19"/>
        <v>0</v>
      </c>
      <c r="K45" s="103">
        <f t="shared" si="19"/>
        <v>0</v>
      </c>
      <c r="L45" s="102">
        <f t="shared" si="19"/>
        <v>0</v>
      </c>
      <c r="M45" s="103">
        <f t="shared" si="19"/>
        <v>0</v>
      </c>
      <c r="N45" s="102">
        <f t="shared" si="19"/>
        <v>0</v>
      </c>
      <c r="O45" s="103">
        <f t="shared" si="19"/>
        <v>0</v>
      </c>
      <c r="P45" s="102">
        <f>(($H45+$J45)+$L45)+$N45</f>
        <v>270000</v>
      </c>
      <c r="Q45" s="103">
        <f>(($I45+$K45)+$M45)+$O45</f>
        <v>268994</v>
      </c>
      <c r="R45" s="65">
        <f>IF($H45=0,0,(($H45-$H45)/$H45)*100)</f>
        <v>0</v>
      </c>
      <c r="S45" s="66">
        <f>IF($I45=0,0,(($I45-$I45)/$I45)*100)</f>
        <v>0</v>
      </c>
      <c r="T45" s="65">
        <f>IF((+$E9+$E10+$E11+$E15+$E16+$E20+$E21+$E27+$E30+$E37+$E39+$E42+$E43)=0,0,(P45/(+$E9+$E10+$E11+$E15+$E16+$E20+$E21+$E27+$E30+$E37+$E39+$E42+$E43)*100))</f>
        <v>13.5</v>
      </c>
      <c r="U45" s="67">
        <f>IF((+$E9+$E10+$E11+$E15+$E16+$E20+$E21+$E27+$E30+$E37+$E39+$E42+$E43)=0,0,(Q45/(+$E9+$E10+$E11+$E15+$E16+$E20+$E21+$E27+$E30+$E37+$E39+$E42+$E43)*100))</f>
        <v>13.4497</v>
      </c>
    </row>
    <row r="46" spans="1:21" ht="12.75">
      <c r="A46" s="44" t="s">
        <v>34</v>
      </c>
      <c r="B46" s="95"/>
      <c r="C46" s="95"/>
      <c r="D46" s="95"/>
      <c r="E46" s="95"/>
      <c r="F46" s="96"/>
      <c r="G46" s="97"/>
      <c r="H46" s="96"/>
      <c r="I46" s="97"/>
      <c r="J46" s="96"/>
      <c r="K46" s="97"/>
      <c r="L46" s="96"/>
      <c r="M46" s="97"/>
      <c r="N46" s="96"/>
      <c r="O46" s="97"/>
      <c r="P46" s="96"/>
      <c r="Q46" s="97"/>
      <c r="R46" s="48"/>
      <c r="S46" s="49"/>
      <c r="T46" s="48"/>
      <c r="U46" s="50"/>
    </row>
    <row r="47" spans="1:21" ht="12.75">
      <c r="A47" s="51" t="s">
        <v>60</v>
      </c>
      <c r="B47" s="89"/>
      <c r="C47" s="89"/>
      <c r="D47" s="89"/>
      <c r="E47" s="89">
        <f>($B47+$C47)+$D47</f>
        <v>0</v>
      </c>
      <c r="F47" s="90"/>
      <c r="G47" s="91"/>
      <c r="H47" s="90"/>
      <c r="I47" s="91"/>
      <c r="J47" s="90"/>
      <c r="K47" s="91"/>
      <c r="L47" s="90"/>
      <c r="M47" s="91"/>
      <c r="N47" s="90"/>
      <c r="O47" s="91"/>
      <c r="P47" s="90">
        <f>(($H47+$J47)+$L47)+$N47</f>
        <v>0</v>
      </c>
      <c r="Q47" s="91">
        <f>(($I47+$K47)+$M47)+$O47</f>
        <v>0</v>
      </c>
      <c r="R47" s="52">
        <f>IF($H47=0,0,(($H47-$H47)/$H47)*100)</f>
        <v>0</v>
      </c>
      <c r="S47" s="53">
        <f>IF($I47=0,0,(($I47-$I47)/$I47)*100)</f>
        <v>0</v>
      </c>
      <c r="T47" s="52">
        <f>IF($E47=0,0,($P47/$E47)*100)</f>
        <v>0</v>
      </c>
      <c r="U47" s="54">
        <f>IF($E47=0,0,($Q47/$E47)*100)</f>
        <v>0</v>
      </c>
    </row>
    <row r="48" spans="1:21" s="69" customFormat="1" ht="12.75">
      <c r="A48" s="68" t="s">
        <v>33</v>
      </c>
      <c r="B48" s="89">
        <f>B47</f>
        <v>0</v>
      </c>
      <c r="C48" s="89">
        <f>C47</f>
        <v>0</v>
      </c>
      <c r="D48" s="89">
        <f>D47</f>
        <v>0</v>
      </c>
      <c r="E48" s="89">
        <f>($B48+$C48)+$D48</f>
        <v>0</v>
      </c>
      <c r="F48" s="90">
        <f aca="true" t="shared" si="20" ref="F48:O48">F47</f>
        <v>0</v>
      </c>
      <c r="G48" s="91">
        <f t="shared" si="20"/>
        <v>0</v>
      </c>
      <c r="H48" s="90">
        <f t="shared" si="20"/>
        <v>0</v>
      </c>
      <c r="I48" s="91">
        <f t="shared" si="20"/>
        <v>0</v>
      </c>
      <c r="J48" s="90">
        <f t="shared" si="20"/>
        <v>0</v>
      </c>
      <c r="K48" s="91">
        <f t="shared" si="20"/>
        <v>0</v>
      </c>
      <c r="L48" s="90">
        <f t="shared" si="20"/>
        <v>0</v>
      </c>
      <c r="M48" s="91">
        <f t="shared" si="20"/>
        <v>0</v>
      </c>
      <c r="N48" s="90">
        <f t="shared" si="20"/>
        <v>0</v>
      </c>
      <c r="O48" s="91">
        <f t="shared" si="20"/>
        <v>0</v>
      </c>
      <c r="P48" s="90">
        <f>(($H48+$J48)+$L48)+$N48</f>
        <v>0</v>
      </c>
      <c r="Q48" s="91">
        <f>(($I48+$K48)+$M48)+$O48</f>
        <v>0</v>
      </c>
      <c r="R48" s="52">
        <f>IF($H48=0,0,(($H48-$H48)/$H48)*100)</f>
        <v>0</v>
      </c>
      <c r="S48" s="53">
        <f>IF($I48=0,0,(($I48-$I48)/$I48)*100)</f>
        <v>0</v>
      </c>
      <c r="T48" s="52">
        <f>IF($E48=0,0,($P48/$E48)*100)</f>
        <v>0</v>
      </c>
      <c r="U48" s="54">
        <f>IF($E48=0,0,($Q48/$E48)*100)</f>
        <v>0</v>
      </c>
    </row>
    <row r="49" spans="1:21" ht="12.75">
      <c r="A49" s="60" t="s">
        <v>59</v>
      </c>
      <c r="B49" s="98">
        <f>B47</f>
        <v>0</v>
      </c>
      <c r="C49" s="98">
        <f>C47</f>
        <v>0</v>
      </c>
      <c r="D49" s="98">
        <f>D47</f>
        <v>0</v>
      </c>
      <c r="E49" s="98">
        <f>($B49+$C49)+$D49</f>
        <v>0</v>
      </c>
      <c r="F49" s="99">
        <f aca="true" t="shared" si="21" ref="F49:O49">F47</f>
        <v>0</v>
      </c>
      <c r="G49" s="100">
        <f t="shared" si="21"/>
        <v>0</v>
      </c>
      <c r="H49" s="99">
        <f t="shared" si="21"/>
        <v>0</v>
      </c>
      <c r="I49" s="100">
        <f t="shared" si="21"/>
        <v>0</v>
      </c>
      <c r="J49" s="99">
        <f t="shared" si="21"/>
        <v>0</v>
      </c>
      <c r="K49" s="100">
        <f t="shared" si="21"/>
        <v>0</v>
      </c>
      <c r="L49" s="99">
        <f t="shared" si="21"/>
        <v>0</v>
      </c>
      <c r="M49" s="100">
        <f t="shared" si="21"/>
        <v>0</v>
      </c>
      <c r="N49" s="99">
        <f t="shared" si="21"/>
        <v>0</v>
      </c>
      <c r="O49" s="100">
        <f t="shared" si="21"/>
        <v>0</v>
      </c>
      <c r="P49" s="99">
        <f>(($H49+$J49)+$L49)+$N49</f>
        <v>0</v>
      </c>
      <c r="Q49" s="100">
        <f>(($I49+$K49)+$M49)+$O49</f>
        <v>0</v>
      </c>
      <c r="R49" s="61">
        <f>IF($H49=0,0,(($H49-$H49)/$H49)*100)</f>
        <v>0</v>
      </c>
      <c r="S49" s="62">
        <f>IF($I49=0,0,(($I49-$I49)/$I49)*100)</f>
        <v>0</v>
      </c>
      <c r="T49" s="61">
        <f>IF($E49=0,0,($P49/$E49)*100)</f>
        <v>0</v>
      </c>
      <c r="U49" s="63">
        <f>IF($E49=0,0,($Q49/$E49)*100)</f>
        <v>0</v>
      </c>
    </row>
    <row r="50" spans="1:21" ht="12.75">
      <c r="A50" s="64" t="s">
        <v>61</v>
      </c>
      <c r="B50" s="101">
        <f>SUM(B9:B12,B15:B17,B20:B21,B24,B27:B31,B34:B39,B42:B43,B47)</f>
        <v>7428000</v>
      </c>
      <c r="C50" s="101">
        <f>SUM(C9:C12,C15:C17,C20:C21,C24,C27:C31,C34:C39,C42:C43,C47)</f>
        <v>0</v>
      </c>
      <c r="D50" s="101">
        <f>SUM(D9:D12,D15:D17,D20:D21,D24,D27:D31,D34:D39,D42:D43,D47)</f>
        <v>0</v>
      </c>
      <c r="E50" s="101">
        <f>($B50+$C50)+$D50</f>
        <v>7428000</v>
      </c>
      <c r="F50" s="102">
        <f aca="true" t="shared" si="22" ref="F50:O50">SUM(F9:F12,F15:F17,F20:F21,F24,F27:F31,F34:F39,F42:F43,F47)</f>
        <v>2000000</v>
      </c>
      <c r="G50" s="103">
        <f t="shared" si="22"/>
        <v>2000000</v>
      </c>
      <c r="H50" s="102">
        <f t="shared" si="22"/>
        <v>270000</v>
      </c>
      <c r="I50" s="103">
        <f t="shared" si="22"/>
        <v>268994</v>
      </c>
      <c r="J50" s="102">
        <f t="shared" si="22"/>
        <v>0</v>
      </c>
      <c r="K50" s="103">
        <f t="shared" si="22"/>
        <v>0</v>
      </c>
      <c r="L50" s="102">
        <f t="shared" si="22"/>
        <v>0</v>
      </c>
      <c r="M50" s="103">
        <f t="shared" si="22"/>
        <v>0</v>
      </c>
      <c r="N50" s="102">
        <f t="shared" si="22"/>
        <v>0</v>
      </c>
      <c r="O50" s="103">
        <f t="shared" si="22"/>
        <v>0</v>
      </c>
      <c r="P50" s="102">
        <f>(($H50+$J50)+$L50)+$N50</f>
        <v>270000</v>
      </c>
      <c r="Q50" s="103">
        <f>(($I50+$K50)+$M50)+$O50</f>
        <v>268994</v>
      </c>
      <c r="R50" s="65">
        <f>IF($H50=0,0,(($H50-$H50)/$H50)*100)</f>
        <v>0</v>
      </c>
      <c r="S50" s="66">
        <f>IF($I50=0,0,(($I50-$I50)/$I50)*100)</f>
        <v>0</v>
      </c>
      <c r="T50" s="65">
        <f>IF((+$E9+$E10+$E11+$E15+$E16+$E20+$E21+$E27+$E30+$E37+$E39+$E42+$E43+$E47)=0,0,(P50/(+$E9+$E10+$E11+$E15+$E16+$E20+$E21+$E27+$E30+$E37+$E39+$E42+$E43+$E47)*100))</f>
        <v>13.5</v>
      </c>
      <c r="U50" s="67">
        <f>IF((+$E9+$E10+$E11+$E15+$E16+$E20+$E21+$E27+$E30+$E37+$E39+$E42+$E43+$E47)=0,0,(Q50/(+$E9+$E10+$E11+$E15+$E16+$E20+$E21+$E27+$E30+$E37+$E39+$E42+$E43+$E47)*100))</f>
        <v>13.4497</v>
      </c>
    </row>
    <row r="51" spans="1:21" ht="13.5" thickBot="1">
      <c r="A51" s="64"/>
      <c r="B51" s="101"/>
      <c r="C51" s="101"/>
      <c r="D51" s="101"/>
      <c r="E51" s="101"/>
      <c r="F51" s="102"/>
      <c r="G51" s="103"/>
      <c r="H51" s="102"/>
      <c r="I51" s="103"/>
      <c r="J51" s="102"/>
      <c r="K51" s="103"/>
      <c r="L51" s="102"/>
      <c r="M51" s="103"/>
      <c r="N51" s="102"/>
      <c r="O51" s="103"/>
      <c r="P51" s="102"/>
      <c r="Q51" s="103"/>
      <c r="R51" s="65"/>
      <c r="S51" s="66"/>
      <c r="T51" s="65"/>
      <c r="U51" s="67"/>
    </row>
    <row r="52" spans="1:21" ht="13.5" thickTop="1">
      <c r="A52" s="70"/>
      <c r="B52" s="104"/>
      <c r="C52" s="105"/>
      <c r="D52" s="105"/>
      <c r="E52" s="106">
        <f>($B52+$C52)+$D52</f>
        <v>0</v>
      </c>
      <c r="F52" s="104"/>
      <c r="G52" s="105"/>
      <c r="H52" s="105"/>
      <c r="I52" s="106"/>
      <c r="J52" s="105"/>
      <c r="K52" s="106"/>
      <c r="L52" s="105"/>
      <c r="M52" s="105"/>
      <c r="N52" s="105"/>
      <c r="O52" s="105"/>
      <c r="P52" s="105">
        <f>(($H52+$J52)+$L52)+$N52</f>
        <v>0</v>
      </c>
      <c r="Q52" s="105">
        <f>(($I52+$K52)+$M52)+$O52</f>
        <v>0</v>
      </c>
      <c r="R52" s="71">
        <f>IF($H52=0,0,(($H52-$H52)/$H52)*100)</f>
        <v>0</v>
      </c>
      <c r="S52" s="71">
        <f>IF($I52=0,0,(($I52-$I52)/$I52)*100)</f>
        <v>0</v>
      </c>
      <c r="T52" s="71">
        <f>IF($E52=0,0,($P52/$E52)*100)</f>
        <v>0</v>
      </c>
      <c r="U52" s="72">
        <f>IF($E52=0,0,($Q52/$E52)*100)</f>
        <v>0</v>
      </c>
    </row>
    <row r="53" spans="1:21" ht="12.75" customHeight="1">
      <c r="A53" s="17"/>
      <c r="B53" s="73"/>
      <c r="C53" s="74"/>
      <c r="D53" s="74"/>
      <c r="E53" s="75"/>
      <c r="F53" s="76" t="s">
        <v>2</v>
      </c>
      <c r="G53" s="77"/>
      <c r="H53" s="76" t="s">
        <v>3</v>
      </c>
      <c r="I53" s="78"/>
      <c r="J53" s="76" t="s">
        <v>4</v>
      </c>
      <c r="K53" s="78"/>
      <c r="L53" s="76" t="s">
        <v>5</v>
      </c>
      <c r="M53" s="76"/>
      <c r="N53" s="79" t="s">
        <v>6</v>
      </c>
      <c r="O53" s="76"/>
      <c r="P53" s="79" t="s">
        <v>7</v>
      </c>
      <c r="Q53" s="76"/>
      <c r="R53" s="129" t="s">
        <v>8</v>
      </c>
      <c r="S53" s="130"/>
      <c r="T53" s="129" t="s">
        <v>9</v>
      </c>
      <c r="U53" s="130"/>
    </row>
    <row r="54" spans="1:21" ht="67.5">
      <c r="A54" s="80" t="s">
        <v>62</v>
      </c>
      <c r="B54" s="81" t="s">
        <v>63</v>
      </c>
      <c r="C54" s="81" t="s">
        <v>64</v>
      </c>
      <c r="D54" s="82" t="s">
        <v>12</v>
      </c>
      <c r="E54" s="81" t="s">
        <v>13</v>
      </c>
      <c r="F54" s="81" t="s">
        <v>14</v>
      </c>
      <c r="G54" s="81" t="s">
        <v>65</v>
      </c>
      <c r="H54" s="81" t="s">
        <v>66</v>
      </c>
      <c r="I54" s="83" t="s">
        <v>17</v>
      </c>
      <c r="J54" s="81" t="s">
        <v>67</v>
      </c>
      <c r="K54" s="83" t="s">
        <v>19</v>
      </c>
      <c r="L54" s="81" t="s">
        <v>68</v>
      </c>
      <c r="M54" s="83" t="s">
        <v>21</v>
      </c>
      <c r="N54" s="81" t="s">
        <v>69</v>
      </c>
      <c r="O54" s="83" t="s">
        <v>23</v>
      </c>
      <c r="P54" s="83" t="s">
        <v>70</v>
      </c>
      <c r="Q54" s="84" t="s">
        <v>25</v>
      </c>
      <c r="R54" s="85" t="s">
        <v>70</v>
      </c>
      <c r="S54" s="86" t="s">
        <v>70</v>
      </c>
      <c r="T54" s="85" t="s">
        <v>71</v>
      </c>
      <c r="U54" s="82" t="s">
        <v>27</v>
      </c>
    </row>
    <row r="55" spans="1:21" ht="12.75">
      <c r="A55" s="1"/>
      <c r="B55" s="2"/>
      <c r="C55" s="3"/>
      <c r="D55" s="2"/>
      <c r="E55" s="2"/>
      <c r="F55" s="4"/>
      <c r="G55" s="5"/>
      <c r="H55" s="2"/>
      <c r="I55" s="2"/>
      <c r="J55" s="5"/>
      <c r="K55" s="6"/>
      <c r="L55" s="5"/>
      <c r="M55" s="7"/>
      <c r="N55" s="5"/>
      <c r="O55" s="7"/>
      <c r="P55" s="5"/>
      <c r="Q55" s="7"/>
      <c r="R55" s="5"/>
      <c r="S55" s="7"/>
      <c r="T55" s="5"/>
      <c r="U55" s="5"/>
    </row>
    <row r="56" spans="1:21" ht="12.75">
      <c r="A56" s="8" t="str">
        <f>+A7</f>
        <v>R thousands</v>
      </c>
      <c r="B56" s="9"/>
      <c r="C56" s="9">
        <v>100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9"/>
      <c r="O56" s="10"/>
      <c r="P56" s="9"/>
      <c r="Q56" s="10"/>
      <c r="R56" s="9"/>
      <c r="S56" s="10"/>
      <c r="T56" s="9"/>
      <c r="U56" s="9"/>
    </row>
    <row r="57" spans="1:2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3"/>
      <c r="P57" s="2"/>
      <c r="Q57" s="3"/>
      <c r="R57" s="2"/>
      <c r="S57" s="3"/>
      <c r="T57" s="2"/>
      <c r="U57" s="2"/>
    </row>
    <row r="58" spans="1:21" ht="12.75" hidden="1">
      <c r="A58" s="11" t="s">
        <v>103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3"/>
      <c r="P58" s="12"/>
      <c r="Q58" s="13"/>
      <c r="R58" s="12"/>
      <c r="S58" s="13"/>
      <c r="T58" s="12"/>
      <c r="U58" s="12"/>
    </row>
    <row r="59" spans="1:21" ht="12.75" hidden="1">
      <c r="A59" s="14" t="s">
        <v>104</v>
      </c>
      <c r="B59" s="15">
        <f>SUM(B60:B63)</f>
        <v>0</v>
      </c>
      <c r="C59" s="15">
        <f aca="true" t="shared" si="23" ref="C59:I59">SUM(C60:C63)</f>
        <v>0</v>
      </c>
      <c r="D59" s="15">
        <f t="shared" si="23"/>
        <v>0</v>
      </c>
      <c r="E59" s="15">
        <f t="shared" si="23"/>
        <v>0</v>
      </c>
      <c r="F59" s="15">
        <f t="shared" si="23"/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>SUM(J60:J63)</f>
        <v>0</v>
      </c>
      <c r="K59" s="15">
        <f>SUM(K60:K63)</f>
        <v>0</v>
      </c>
      <c r="L59" s="15">
        <f>SUM(L60:L63)</f>
        <v>0</v>
      </c>
      <c r="M59" s="16">
        <f>SUM(M60:M63)</f>
        <v>0</v>
      </c>
      <c r="N59" s="15"/>
      <c r="O59" s="16"/>
      <c r="P59" s="15"/>
      <c r="Q59" s="16"/>
      <c r="R59" s="15"/>
      <c r="S59" s="16"/>
      <c r="T59" s="15"/>
      <c r="U59" s="15"/>
    </row>
    <row r="60" spans="1:21" ht="12.75" hidden="1">
      <c r="A60" s="17" t="s">
        <v>105</v>
      </c>
      <c r="B60" s="18"/>
      <c r="C60" s="18"/>
      <c r="D60" s="18"/>
      <c r="E60" s="18">
        <f>SUM(B60:D60)</f>
        <v>0</v>
      </c>
      <c r="F60" s="18"/>
      <c r="G60" s="18"/>
      <c r="H60" s="18"/>
      <c r="I60" s="19"/>
      <c r="J60" s="18"/>
      <c r="K60" s="19"/>
      <c r="L60" s="18"/>
      <c r="M60" s="20"/>
      <c r="N60" s="18"/>
      <c r="O60" s="20"/>
      <c r="P60" s="18"/>
      <c r="Q60" s="20"/>
      <c r="R60" s="18"/>
      <c r="S60" s="20"/>
      <c r="T60" s="18"/>
      <c r="U60" s="18"/>
    </row>
    <row r="61" spans="1:21" ht="12.75" hidden="1">
      <c r="A61" s="17" t="s">
        <v>106</v>
      </c>
      <c r="B61" s="18"/>
      <c r="C61" s="18"/>
      <c r="D61" s="18"/>
      <c r="E61" s="18">
        <f>SUM(B61:D61)</f>
        <v>0</v>
      </c>
      <c r="F61" s="18"/>
      <c r="G61" s="18"/>
      <c r="H61" s="18"/>
      <c r="I61" s="19"/>
      <c r="J61" s="18"/>
      <c r="K61" s="19"/>
      <c r="L61" s="18"/>
      <c r="M61" s="20"/>
      <c r="N61" s="18"/>
      <c r="O61" s="20"/>
      <c r="P61" s="18"/>
      <c r="Q61" s="20"/>
      <c r="R61" s="18"/>
      <c r="S61" s="20"/>
      <c r="T61" s="18"/>
      <c r="U61" s="18"/>
    </row>
    <row r="62" spans="1:21" ht="12.75" hidden="1">
      <c r="A62" s="17" t="s">
        <v>107</v>
      </c>
      <c r="B62" s="18"/>
      <c r="C62" s="18"/>
      <c r="D62" s="18"/>
      <c r="E62" s="18">
        <f>SUM(B62:D62)</f>
        <v>0</v>
      </c>
      <c r="F62" s="18"/>
      <c r="G62" s="18"/>
      <c r="H62" s="18"/>
      <c r="I62" s="19"/>
      <c r="J62" s="18"/>
      <c r="K62" s="19"/>
      <c r="L62" s="18"/>
      <c r="M62" s="20"/>
      <c r="N62" s="18"/>
      <c r="O62" s="20"/>
      <c r="P62" s="18"/>
      <c r="Q62" s="20"/>
      <c r="R62" s="18"/>
      <c r="S62" s="20"/>
      <c r="T62" s="18"/>
      <c r="U62" s="18"/>
    </row>
    <row r="63" spans="1:21" ht="12.75" hidden="1">
      <c r="A63" s="17" t="s">
        <v>108</v>
      </c>
      <c r="B63" s="18"/>
      <c r="C63" s="18"/>
      <c r="D63" s="18"/>
      <c r="E63" s="18">
        <f>SUM(B63:D63)</f>
        <v>0</v>
      </c>
      <c r="F63" s="18"/>
      <c r="G63" s="18"/>
      <c r="H63" s="18"/>
      <c r="I63" s="19"/>
      <c r="J63" s="18"/>
      <c r="K63" s="19"/>
      <c r="L63" s="18"/>
      <c r="M63" s="20"/>
      <c r="N63" s="18"/>
      <c r="O63" s="20"/>
      <c r="P63" s="18"/>
      <c r="Q63" s="20"/>
      <c r="R63" s="18"/>
      <c r="S63" s="20"/>
      <c r="T63" s="18"/>
      <c r="U63" s="18"/>
    </row>
    <row r="64" spans="1:21" ht="12.75" hidden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18"/>
      <c r="O64" s="20"/>
      <c r="P64" s="18"/>
      <c r="Q64" s="20"/>
      <c r="R64" s="18"/>
      <c r="S64" s="20"/>
      <c r="T64" s="18"/>
      <c r="U64" s="18"/>
    </row>
    <row r="65" spans="1:21" ht="12.75">
      <c r="A65" s="21" t="s">
        <v>72</v>
      </c>
      <c r="B65" s="107">
        <f aca="true" t="shared" si="24" ref="B65:Q65">+B66+B67+B68+B69+B70+B71+B72+B73+B74</f>
        <v>2400000</v>
      </c>
      <c r="C65" s="107">
        <f t="shared" si="24"/>
        <v>0</v>
      </c>
      <c r="D65" s="107">
        <f t="shared" si="24"/>
        <v>0</v>
      </c>
      <c r="E65" s="107">
        <f t="shared" si="24"/>
        <v>2400000</v>
      </c>
      <c r="F65" s="107">
        <f t="shared" si="24"/>
        <v>0</v>
      </c>
      <c r="G65" s="107">
        <f t="shared" si="24"/>
        <v>0</v>
      </c>
      <c r="H65" s="107">
        <f t="shared" si="24"/>
        <v>0</v>
      </c>
      <c r="I65" s="107">
        <f t="shared" si="24"/>
        <v>0</v>
      </c>
      <c r="J65" s="107">
        <f t="shared" si="24"/>
        <v>0</v>
      </c>
      <c r="K65" s="107">
        <f t="shared" si="24"/>
        <v>0</v>
      </c>
      <c r="L65" s="107">
        <f t="shared" si="24"/>
        <v>0</v>
      </c>
      <c r="M65" s="107">
        <f t="shared" si="24"/>
        <v>0</v>
      </c>
      <c r="N65" s="107">
        <f t="shared" si="24"/>
        <v>0</v>
      </c>
      <c r="O65" s="107">
        <f t="shared" si="24"/>
        <v>0</v>
      </c>
      <c r="P65" s="107">
        <f t="shared" si="24"/>
        <v>0</v>
      </c>
      <c r="Q65" s="107">
        <f t="shared" si="24"/>
        <v>0</v>
      </c>
      <c r="R65" s="22" t="str">
        <f>IF(L65=0," ",(N65-L65)/L65)</f>
        <v> </v>
      </c>
      <c r="S65" s="23" t="str">
        <f>IF(M65=0," ",(O65-M65)/M65)</f>
        <v> </v>
      </c>
      <c r="T65" s="22">
        <f>IF(E65=0," ",(P65/E65))</f>
        <v>0</v>
      </c>
      <c r="U65" s="23">
        <f>IF(E65=0," ",(Q65/E65))</f>
        <v>0</v>
      </c>
    </row>
    <row r="66" spans="1:21" ht="12.75">
      <c r="A66" s="87" t="s">
        <v>73</v>
      </c>
      <c r="B66" s="108"/>
      <c r="C66" s="108"/>
      <c r="D66" s="108"/>
      <c r="E66" s="108">
        <f aca="true" t="shared" si="25" ref="E66:E74">($B66+$C66)+$D66</f>
        <v>0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>
        <f aca="true" t="shared" si="26" ref="P66:P74">(($H66+$J66)+$L66)+$N66</f>
        <v>0</v>
      </c>
      <c r="Q66" s="108">
        <f aca="true" t="shared" si="27" ref="Q66:Q74">(($I66+$K66)+$M66)+$O66</f>
        <v>0</v>
      </c>
      <c r="R66" s="25">
        <f aca="true" t="shared" si="28" ref="R66:R74">IF($H66=0,0,(($H66-$H66)/$H66)*100)</f>
        <v>0</v>
      </c>
      <c r="S66" s="26">
        <f aca="true" t="shared" si="29" ref="S66:S74">IF($I66=0,0,(($I66-$I66)/$I66)*100)</f>
        <v>0</v>
      </c>
      <c r="T66" s="25">
        <f aca="true" t="shared" si="30" ref="T66:T74">IF($E66=0,0,($P66/$E66)*100)</f>
        <v>0</v>
      </c>
      <c r="U66" s="26">
        <f aca="true" t="shared" si="31" ref="U66:U74">IF($E66=0,0,($Q66/$E66)*100)</f>
        <v>0</v>
      </c>
    </row>
    <row r="67" spans="1:21" ht="12.75">
      <c r="A67" s="88" t="s">
        <v>74</v>
      </c>
      <c r="B67" s="109">
        <v>2400000</v>
      </c>
      <c r="C67" s="109"/>
      <c r="D67" s="109"/>
      <c r="E67" s="109">
        <f t="shared" si="25"/>
        <v>2400000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>
        <f t="shared" si="26"/>
        <v>0</v>
      </c>
      <c r="Q67" s="110">
        <f t="shared" si="27"/>
        <v>0</v>
      </c>
      <c r="R67" s="25">
        <f t="shared" si="28"/>
        <v>0</v>
      </c>
      <c r="S67" s="26">
        <f t="shared" si="29"/>
        <v>0</v>
      </c>
      <c r="T67" s="25">
        <f t="shared" si="30"/>
        <v>0</v>
      </c>
      <c r="U67" s="26">
        <f t="shared" si="31"/>
        <v>0</v>
      </c>
    </row>
    <row r="68" spans="1:21" ht="12.75">
      <c r="A68" s="88" t="s">
        <v>75</v>
      </c>
      <c r="B68" s="109"/>
      <c r="C68" s="109"/>
      <c r="D68" s="109"/>
      <c r="E68" s="109">
        <f t="shared" si="25"/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10">
        <f t="shared" si="26"/>
        <v>0</v>
      </c>
      <c r="Q68" s="110">
        <f t="shared" si="27"/>
        <v>0</v>
      </c>
      <c r="R68" s="25">
        <f t="shared" si="28"/>
        <v>0</v>
      </c>
      <c r="S68" s="26">
        <f t="shared" si="29"/>
        <v>0</v>
      </c>
      <c r="T68" s="25">
        <f t="shared" si="30"/>
        <v>0</v>
      </c>
      <c r="U68" s="26">
        <f t="shared" si="31"/>
        <v>0</v>
      </c>
    </row>
    <row r="69" spans="1:21" ht="12.75">
      <c r="A69" s="88" t="s">
        <v>76</v>
      </c>
      <c r="B69" s="109"/>
      <c r="C69" s="109"/>
      <c r="D69" s="109"/>
      <c r="E69" s="109">
        <f t="shared" si="25"/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>
        <f t="shared" si="26"/>
        <v>0</v>
      </c>
      <c r="Q69" s="110">
        <f t="shared" si="27"/>
        <v>0</v>
      </c>
      <c r="R69" s="25">
        <f t="shared" si="28"/>
        <v>0</v>
      </c>
      <c r="S69" s="26">
        <f t="shared" si="29"/>
        <v>0</v>
      </c>
      <c r="T69" s="25">
        <f t="shared" si="30"/>
        <v>0</v>
      </c>
      <c r="U69" s="26">
        <f t="shared" si="31"/>
        <v>0</v>
      </c>
    </row>
    <row r="70" spans="1:21" ht="12.75">
      <c r="A70" s="88" t="s">
        <v>77</v>
      </c>
      <c r="B70" s="109"/>
      <c r="C70" s="109"/>
      <c r="D70" s="109"/>
      <c r="E70" s="109">
        <f t="shared" si="25"/>
        <v>0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>
        <f t="shared" si="26"/>
        <v>0</v>
      </c>
      <c r="Q70" s="110">
        <f t="shared" si="27"/>
        <v>0</v>
      </c>
      <c r="R70" s="25">
        <f t="shared" si="28"/>
        <v>0</v>
      </c>
      <c r="S70" s="26">
        <f t="shared" si="29"/>
        <v>0</v>
      </c>
      <c r="T70" s="25">
        <f t="shared" si="30"/>
        <v>0</v>
      </c>
      <c r="U70" s="26">
        <f t="shared" si="31"/>
        <v>0</v>
      </c>
    </row>
    <row r="71" spans="1:21" ht="12.75">
      <c r="A71" s="88" t="s">
        <v>78</v>
      </c>
      <c r="B71" s="109"/>
      <c r="C71" s="109"/>
      <c r="D71" s="109"/>
      <c r="E71" s="109">
        <f t="shared" si="25"/>
        <v>0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>
        <f t="shared" si="26"/>
        <v>0</v>
      </c>
      <c r="Q71" s="110">
        <f t="shared" si="27"/>
        <v>0</v>
      </c>
      <c r="R71" s="25">
        <f t="shared" si="28"/>
        <v>0</v>
      </c>
      <c r="S71" s="26">
        <f t="shared" si="29"/>
        <v>0</v>
      </c>
      <c r="T71" s="25">
        <f t="shared" si="30"/>
        <v>0</v>
      </c>
      <c r="U71" s="26">
        <f t="shared" si="31"/>
        <v>0</v>
      </c>
    </row>
    <row r="72" spans="1:21" ht="12.75">
      <c r="A72" s="88" t="s">
        <v>79</v>
      </c>
      <c r="B72" s="109"/>
      <c r="C72" s="109"/>
      <c r="D72" s="109"/>
      <c r="E72" s="109">
        <f t="shared" si="25"/>
        <v>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>
        <f t="shared" si="26"/>
        <v>0</v>
      </c>
      <c r="Q72" s="110">
        <f t="shared" si="27"/>
        <v>0</v>
      </c>
      <c r="R72" s="25">
        <f t="shared" si="28"/>
        <v>0</v>
      </c>
      <c r="S72" s="26">
        <f t="shared" si="29"/>
        <v>0</v>
      </c>
      <c r="T72" s="25">
        <f t="shared" si="30"/>
        <v>0</v>
      </c>
      <c r="U72" s="26">
        <f t="shared" si="31"/>
        <v>0</v>
      </c>
    </row>
    <row r="73" spans="1:21" ht="12.75">
      <c r="A73" s="88" t="s">
        <v>80</v>
      </c>
      <c r="B73" s="109"/>
      <c r="C73" s="109"/>
      <c r="D73" s="109"/>
      <c r="E73" s="109">
        <f t="shared" si="25"/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>
        <f t="shared" si="26"/>
        <v>0</v>
      </c>
      <c r="Q73" s="110">
        <f t="shared" si="27"/>
        <v>0</v>
      </c>
      <c r="R73" s="25">
        <f t="shared" si="28"/>
        <v>0</v>
      </c>
      <c r="S73" s="26">
        <f t="shared" si="29"/>
        <v>0</v>
      </c>
      <c r="T73" s="25">
        <f t="shared" si="30"/>
        <v>0</v>
      </c>
      <c r="U73" s="26">
        <f t="shared" si="31"/>
        <v>0</v>
      </c>
    </row>
    <row r="74" spans="1:21" ht="12.75">
      <c r="A74" s="88" t="s">
        <v>81</v>
      </c>
      <c r="B74" s="109"/>
      <c r="C74" s="109"/>
      <c r="D74" s="109"/>
      <c r="E74" s="109">
        <f t="shared" si="25"/>
        <v>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>
        <f t="shared" si="26"/>
        <v>0</v>
      </c>
      <c r="Q74" s="110">
        <f t="shared" si="27"/>
        <v>0</v>
      </c>
      <c r="R74" s="25">
        <f t="shared" si="28"/>
        <v>0</v>
      </c>
      <c r="S74" s="26">
        <f t="shared" si="29"/>
        <v>0</v>
      </c>
      <c r="T74" s="25">
        <f t="shared" si="30"/>
        <v>0</v>
      </c>
      <c r="U74" s="26">
        <f t="shared" si="31"/>
        <v>0</v>
      </c>
    </row>
    <row r="75" spans="1:21" ht="22.5" hidden="1">
      <c r="A75" s="24" t="s">
        <v>109</v>
      </c>
      <c r="B75" s="111">
        <f aca="true" t="shared" si="32" ref="B75:I75">SUM(B76:B90)</f>
        <v>0</v>
      </c>
      <c r="C75" s="111">
        <f t="shared" si="32"/>
        <v>0</v>
      </c>
      <c r="D75" s="111">
        <f t="shared" si="32"/>
        <v>0</v>
      </c>
      <c r="E75" s="111">
        <f t="shared" si="32"/>
        <v>0</v>
      </c>
      <c r="F75" s="111">
        <f t="shared" si="32"/>
        <v>0</v>
      </c>
      <c r="G75" s="111">
        <f t="shared" si="32"/>
        <v>0</v>
      </c>
      <c r="H75" s="111">
        <f t="shared" si="32"/>
        <v>0</v>
      </c>
      <c r="I75" s="111">
        <f t="shared" si="32"/>
        <v>0</v>
      </c>
      <c r="J75" s="111">
        <f>SUM(J76:J90)</f>
        <v>0</v>
      </c>
      <c r="K75" s="111">
        <f>SUM(K76:K90)</f>
        <v>0</v>
      </c>
      <c r="L75" s="111">
        <f>SUM(L76:L90)</f>
        <v>0</v>
      </c>
      <c r="M75" s="112">
        <f>SUM(M76:M90)</f>
        <v>0</v>
      </c>
      <c r="N75" s="111"/>
      <c r="O75" s="112"/>
      <c r="P75" s="111"/>
      <c r="Q75" s="112"/>
      <c r="R75" s="25" t="str">
        <f aca="true" t="shared" si="33" ref="R75:S90">IF(L75=0," ",(N75-L75)/L75)</f>
        <v> </v>
      </c>
      <c r="S75" s="25" t="str">
        <f t="shared" si="33"/>
        <v> </v>
      </c>
      <c r="T75" s="25" t="str">
        <f aca="true" t="shared" si="34" ref="T75:T93">IF(E75=0," ",(P75/E75))</f>
        <v> </v>
      </c>
      <c r="U75" s="26" t="str">
        <f aca="true" t="shared" si="35" ref="U75:U93">IF(E75=0," ",(Q75/E75))</f>
        <v> </v>
      </c>
    </row>
    <row r="76" spans="1:21" ht="12.75" hidden="1">
      <c r="A76" s="27"/>
      <c r="B76" s="113"/>
      <c r="C76" s="113"/>
      <c r="D76" s="113"/>
      <c r="E76" s="114">
        <f>SUM(B76:D76)</f>
        <v>0</v>
      </c>
      <c r="F76" s="113"/>
      <c r="G76" s="113"/>
      <c r="H76" s="113"/>
      <c r="I76" s="113"/>
      <c r="J76" s="113"/>
      <c r="K76" s="113"/>
      <c r="L76" s="113"/>
      <c r="M76" s="115"/>
      <c r="N76" s="113"/>
      <c r="O76" s="115"/>
      <c r="P76" s="113"/>
      <c r="Q76" s="115"/>
      <c r="R76" s="25" t="str">
        <f t="shared" si="33"/>
        <v> </v>
      </c>
      <c r="S76" s="25" t="str">
        <f t="shared" si="33"/>
        <v> </v>
      </c>
      <c r="T76" s="25" t="str">
        <f t="shared" si="34"/>
        <v> </v>
      </c>
      <c r="U76" s="26" t="str">
        <f t="shared" si="35"/>
        <v> </v>
      </c>
    </row>
    <row r="77" spans="1:21" ht="12.75" hidden="1">
      <c r="A77" s="27"/>
      <c r="B77" s="113"/>
      <c r="C77" s="113"/>
      <c r="D77" s="113"/>
      <c r="E77" s="114">
        <f aca="true" t="shared" si="36" ref="E77:E90">SUM(B77:D77)</f>
        <v>0</v>
      </c>
      <c r="F77" s="113"/>
      <c r="G77" s="113"/>
      <c r="H77" s="113"/>
      <c r="I77" s="113"/>
      <c r="J77" s="113"/>
      <c r="K77" s="113"/>
      <c r="L77" s="113"/>
      <c r="M77" s="115"/>
      <c r="N77" s="113"/>
      <c r="O77" s="115"/>
      <c r="P77" s="113"/>
      <c r="Q77" s="115"/>
      <c r="R77" s="25" t="str">
        <f t="shared" si="33"/>
        <v> </v>
      </c>
      <c r="S77" s="25" t="str">
        <f t="shared" si="33"/>
        <v> </v>
      </c>
      <c r="T77" s="25" t="str">
        <f t="shared" si="34"/>
        <v> </v>
      </c>
      <c r="U77" s="26" t="str">
        <f t="shared" si="35"/>
        <v> </v>
      </c>
    </row>
    <row r="78" spans="1:21" ht="12.75" hidden="1">
      <c r="A78" s="27"/>
      <c r="B78" s="113"/>
      <c r="C78" s="113"/>
      <c r="D78" s="113"/>
      <c r="E78" s="114">
        <f t="shared" si="36"/>
        <v>0</v>
      </c>
      <c r="F78" s="113"/>
      <c r="G78" s="113"/>
      <c r="H78" s="113"/>
      <c r="I78" s="113"/>
      <c r="J78" s="113"/>
      <c r="K78" s="113"/>
      <c r="L78" s="113"/>
      <c r="M78" s="115"/>
      <c r="N78" s="113"/>
      <c r="O78" s="115"/>
      <c r="P78" s="113"/>
      <c r="Q78" s="115"/>
      <c r="R78" s="25" t="str">
        <f t="shared" si="33"/>
        <v> </v>
      </c>
      <c r="S78" s="25" t="str">
        <f t="shared" si="33"/>
        <v> </v>
      </c>
      <c r="T78" s="25" t="str">
        <f t="shared" si="34"/>
        <v> </v>
      </c>
      <c r="U78" s="26" t="str">
        <f t="shared" si="35"/>
        <v> </v>
      </c>
    </row>
    <row r="79" spans="1:21" ht="12.75" hidden="1">
      <c r="A79" s="27"/>
      <c r="B79" s="113"/>
      <c r="C79" s="113"/>
      <c r="D79" s="113"/>
      <c r="E79" s="114">
        <f t="shared" si="36"/>
        <v>0</v>
      </c>
      <c r="F79" s="113"/>
      <c r="G79" s="113"/>
      <c r="H79" s="113"/>
      <c r="I79" s="113"/>
      <c r="J79" s="113"/>
      <c r="K79" s="113"/>
      <c r="L79" s="113"/>
      <c r="M79" s="115"/>
      <c r="N79" s="113"/>
      <c r="O79" s="115"/>
      <c r="P79" s="113"/>
      <c r="Q79" s="115"/>
      <c r="R79" s="25" t="str">
        <f t="shared" si="33"/>
        <v> </v>
      </c>
      <c r="S79" s="25" t="str">
        <f t="shared" si="33"/>
        <v> </v>
      </c>
      <c r="T79" s="25" t="str">
        <f t="shared" si="34"/>
        <v> </v>
      </c>
      <c r="U79" s="26" t="str">
        <f t="shared" si="35"/>
        <v> </v>
      </c>
    </row>
    <row r="80" spans="1:21" ht="12.75" hidden="1">
      <c r="A80" s="27"/>
      <c r="B80" s="113"/>
      <c r="C80" s="113"/>
      <c r="D80" s="113"/>
      <c r="E80" s="114">
        <f t="shared" si="36"/>
        <v>0</v>
      </c>
      <c r="F80" s="113"/>
      <c r="G80" s="113"/>
      <c r="H80" s="113"/>
      <c r="I80" s="113"/>
      <c r="J80" s="113"/>
      <c r="K80" s="113"/>
      <c r="L80" s="113"/>
      <c r="M80" s="115"/>
      <c r="N80" s="113"/>
      <c r="O80" s="115"/>
      <c r="P80" s="113"/>
      <c r="Q80" s="115"/>
      <c r="R80" s="25" t="str">
        <f t="shared" si="33"/>
        <v> </v>
      </c>
      <c r="S80" s="25" t="str">
        <f t="shared" si="33"/>
        <v> </v>
      </c>
      <c r="T80" s="25" t="str">
        <f t="shared" si="34"/>
        <v> </v>
      </c>
      <c r="U80" s="26" t="str">
        <f t="shared" si="35"/>
        <v> </v>
      </c>
    </row>
    <row r="81" spans="1:21" ht="12.75" hidden="1">
      <c r="A81" s="27"/>
      <c r="B81" s="113"/>
      <c r="C81" s="113"/>
      <c r="D81" s="113"/>
      <c r="E81" s="114">
        <f t="shared" si="36"/>
        <v>0</v>
      </c>
      <c r="F81" s="113"/>
      <c r="G81" s="113"/>
      <c r="H81" s="113"/>
      <c r="I81" s="113"/>
      <c r="J81" s="113"/>
      <c r="K81" s="113"/>
      <c r="L81" s="113"/>
      <c r="M81" s="115"/>
      <c r="N81" s="113"/>
      <c r="O81" s="115"/>
      <c r="P81" s="113"/>
      <c r="Q81" s="115"/>
      <c r="R81" s="25" t="str">
        <f t="shared" si="33"/>
        <v> </v>
      </c>
      <c r="S81" s="25" t="str">
        <f t="shared" si="33"/>
        <v> </v>
      </c>
      <c r="T81" s="25" t="str">
        <f t="shared" si="34"/>
        <v> </v>
      </c>
      <c r="U81" s="26" t="str">
        <f t="shared" si="35"/>
        <v> </v>
      </c>
    </row>
    <row r="82" spans="1:21" ht="12.75" hidden="1">
      <c r="A82" s="27"/>
      <c r="B82" s="113"/>
      <c r="C82" s="113"/>
      <c r="D82" s="113"/>
      <c r="E82" s="114">
        <f t="shared" si="36"/>
        <v>0</v>
      </c>
      <c r="F82" s="113"/>
      <c r="G82" s="113"/>
      <c r="H82" s="113"/>
      <c r="I82" s="113"/>
      <c r="J82" s="113"/>
      <c r="K82" s="113"/>
      <c r="L82" s="113"/>
      <c r="M82" s="115"/>
      <c r="N82" s="113"/>
      <c r="O82" s="115"/>
      <c r="P82" s="113"/>
      <c r="Q82" s="115"/>
      <c r="R82" s="25" t="str">
        <f t="shared" si="33"/>
        <v> </v>
      </c>
      <c r="S82" s="25" t="str">
        <f t="shared" si="33"/>
        <v> </v>
      </c>
      <c r="T82" s="25" t="str">
        <f t="shared" si="34"/>
        <v> </v>
      </c>
      <c r="U82" s="26" t="str">
        <f t="shared" si="35"/>
        <v> </v>
      </c>
    </row>
    <row r="83" spans="1:21" ht="12.75" hidden="1">
      <c r="A83" s="27"/>
      <c r="B83" s="113"/>
      <c r="C83" s="113"/>
      <c r="D83" s="113"/>
      <c r="E83" s="114">
        <f t="shared" si="36"/>
        <v>0</v>
      </c>
      <c r="F83" s="113"/>
      <c r="G83" s="113"/>
      <c r="H83" s="113"/>
      <c r="I83" s="113"/>
      <c r="J83" s="113"/>
      <c r="K83" s="113"/>
      <c r="L83" s="113"/>
      <c r="M83" s="115"/>
      <c r="N83" s="113"/>
      <c r="O83" s="115"/>
      <c r="P83" s="113"/>
      <c r="Q83" s="115"/>
      <c r="R83" s="25" t="str">
        <f t="shared" si="33"/>
        <v> </v>
      </c>
      <c r="S83" s="25" t="str">
        <f t="shared" si="33"/>
        <v> </v>
      </c>
      <c r="T83" s="25" t="str">
        <f t="shared" si="34"/>
        <v> </v>
      </c>
      <c r="U83" s="26" t="str">
        <f t="shared" si="35"/>
        <v> </v>
      </c>
    </row>
    <row r="84" spans="1:21" ht="12.75" hidden="1">
      <c r="A84" s="27"/>
      <c r="B84" s="113"/>
      <c r="C84" s="113"/>
      <c r="D84" s="113"/>
      <c r="E84" s="114">
        <f t="shared" si="36"/>
        <v>0</v>
      </c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25" t="str">
        <f t="shared" si="33"/>
        <v> </v>
      </c>
      <c r="S84" s="25" t="str">
        <f t="shared" si="33"/>
        <v> </v>
      </c>
      <c r="T84" s="25" t="str">
        <f t="shared" si="34"/>
        <v> </v>
      </c>
      <c r="U84" s="26" t="str">
        <f t="shared" si="35"/>
        <v> </v>
      </c>
    </row>
    <row r="85" spans="1:21" ht="12.75" hidden="1">
      <c r="A85" s="27"/>
      <c r="B85" s="113"/>
      <c r="C85" s="113"/>
      <c r="D85" s="113"/>
      <c r="E85" s="114">
        <f t="shared" si="36"/>
        <v>0</v>
      </c>
      <c r="F85" s="113"/>
      <c r="G85" s="113"/>
      <c r="H85" s="113"/>
      <c r="I85" s="113"/>
      <c r="J85" s="113"/>
      <c r="K85" s="113"/>
      <c r="L85" s="113"/>
      <c r="M85" s="115"/>
      <c r="N85" s="113"/>
      <c r="O85" s="115"/>
      <c r="P85" s="113"/>
      <c r="Q85" s="115"/>
      <c r="R85" s="25" t="str">
        <f t="shared" si="33"/>
        <v> </v>
      </c>
      <c r="S85" s="25" t="str">
        <f t="shared" si="33"/>
        <v> </v>
      </c>
      <c r="T85" s="25" t="str">
        <f t="shared" si="34"/>
        <v> </v>
      </c>
      <c r="U85" s="26" t="str">
        <f t="shared" si="35"/>
        <v> </v>
      </c>
    </row>
    <row r="86" spans="1:21" ht="12.75" hidden="1">
      <c r="A86" s="27"/>
      <c r="B86" s="113"/>
      <c r="C86" s="113"/>
      <c r="D86" s="113"/>
      <c r="E86" s="114">
        <f t="shared" si="36"/>
        <v>0</v>
      </c>
      <c r="F86" s="113"/>
      <c r="G86" s="113"/>
      <c r="H86" s="113"/>
      <c r="I86" s="113"/>
      <c r="J86" s="113"/>
      <c r="K86" s="113"/>
      <c r="L86" s="113"/>
      <c r="M86" s="115"/>
      <c r="N86" s="113"/>
      <c r="O86" s="115"/>
      <c r="P86" s="113"/>
      <c r="Q86" s="115"/>
      <c r="R86" s="25" t="str">
        <f t="shared" si="33"/>
        <v> </v>
      </c>
      <c r="S86" s="25" t="str">
        <f t="shared" si="33"/>
        <v> </v>
      </c>
      <c r="T86" s="25" t="str">
        <f t="shared" si="34"/>
        <v> </v>
      </c>
      <c r="U86" s="26" t="str">
        <f t="shared" si="35"/>
        <v> </v>
      </c>
    </row>
    <row r="87" spans="1:21" ht="12.75" hidden="1">
      <c r="A87" s="27"/>
      <c r="B87" s="113"/>
      <c r="C87" s="113"/>
      <c r="D87" s="113"/>
      <c r="E87" s="114">
        <f t="shared" si="36"/>
        <v>0</v>
      </c>
      <c r="F87" s="113"/>
      <c r="G87" s="113"/>
      <c r="H87" s="113"/>
      <c r="I87" s="113"/>
      <c r="J87" s="113"/>
      <c r="K87" s="113"/>
      <c r="L87" s="113"/>
      <c r="M87" s="115"/>
      <c r="N87" s="113"/>
      <c r="O87" s="115"/>
      <c r="P87" s="113"/>
      <c r="Q87" s="115"/>
      <c r="R87" s="25" t="str">
        <f t="shared" si="33"/>
        <v> </v>
      </c>
      <c r="S87" s="25" t="str">
        <f t="shared" si="33"/>
        <v> </v>
      </c>
      <c r="T87" s="25" t="str">
        <f t="shared" si="34"/>
        <v> </v>
      </c>
      <c r="U87" s="26" t="str">
        <f t="shared" si="35"/>
        <v> </v>
      </c>
    </row>
    <row r="88" spans="1:21" ht="12.75" hidden="1">
      <c r="A88" s="27"/>
      <c r="B88" s="113"/>
      <c r="C88" s="113"/>
      <c r="D88" s="113"/>
      <c r="E88" s="114">
        <f t="shared" si="36"/>
        <v>0</v>
      </c>
      <c r="F88" s="113"/>
      <c r="G88" s="113"/>
      <c r="H88" s="115"/>
      <c r="I88" s="113"/>
      <c r="J88" s="115"/>
      <c r="K88" s="113"/>
      <c r="L88" s="115"/>
      <c r="M88" s="115"/>
      <c r="N88" s="115"/>
      <c r="O88" s="115"/>
      <c r="P88" s="115"/>
      <c r="Q88" s="115"/>
      <c r="R88" s="25" t="str">
        <f t="shared" si="33"/>
        <v> </v>
      </c>
      <c r="S88" s="25" t="str">
        <f t="shared" si="33"/>
        <v> </v>
      </c>
      <c r="T88" s="25" t="str">
        <f t="shared" si="34"/>
        <v> </v>
      </c>
      <c r="U88" s="26" t="str">
        <f t="shared" si="35"/>
        <v> </v>
      </c>
    </row>
    <row r="89" spans="1:21" ht="12.75" hidden="1">
      <c r="A89" s="27"/>
      <c r="B89" s="113"/>
      <c r="C89" s="113"/>
      <c r="D89" s="113"/>
      <c r="E89" s="114">
        <f t="shared" si="36"/>
        <v>0</v>
      </c>
      <c r="F89" s="113"/>
      <c r="G89" s="113"/>
      <c r="H89" s="115"/>
      <c r="I89" s="113"/>
      <c r="J89" s="115"/>
      <c r="K89" s="113"/>
      <c r="L89" s="115"/>
      <c r="M89" s="115"/>
      <c r="N89" s="115"/>
      <c r="O89" s="115"/>
      <c r="P89" s="115"/>
      <c r="Q89" s="115"/>
      <c r="R89" s="25" t="str">
        <f t="shared" si="33"/>
        <v> </v>
      </c>
      <c r="S89" s="25" t="str">
        <f t="shared" si="33"/>
        <v> </v>
      </c>
      <c r="T89" s="25" t="str">
        <f t="shared" si="34"/>
        <v> </v>
      </c>
      <c r="U89" s="26" t="str">
        <f t="shared" si="35"/>
        <v> </v>
      </c>
    </row>
    <row r="90" spans="1:21" ht="12.75" hidden="1">
      <c r="A90" s="27"/>
      <c r="B90" s="113"/>
      <c r="C90" s="113"/>
      <c r="D90" s="113"/>
      <c r="E90" s="114">
        <f t="shared" si="36"/>
        <v>0</v>
      </c>
      <c r="F90" s="113"/>
      <c r="G90" s="113"/>
      <c r="H90" s="115"/>
      <c r="I90" s="113"/>
      <c r="J90" s="115"/>
      <c r="K90" s="113"/>
      <c r="L90" s="115"/>
      <c r="M90" s="115"/>
      <c r="N90" s="115"/>
      <c r="O90" s="115"/>
      <c r="P90" s="115"/>
      <c r="Q90" s="115"/>
      <c r="R90" s="25" t="str">
        <f t="shared" si="33"/>
        <v> </v>
      </c>
      <c r="S90" s="25" t="str">
        <f t="shared" si="33"/>
        <v> </v>
      </c>
      <c r="T90" s="25" t="str">
        <f t="shared" si="34"/>
        <v> </v>
      </c>
      <c r="U90" s="26" t="str">
        <f t="shared" si="35"/>
        <v> </v>
      </c>
    </row>
    <row r="91" spans="1:21" ht="12.75" hidden="1">
      <c r="A91" s="28"/>
      <c r="B91" s="116"/>
      <c r="C91" s="117"/>
      <c r="D91" s="117"/>
      <c r="E91" s="117"/>
      <c r="F91" s="116"/>
      <c r="G91" s="117"/>
      <c r="H91" s="116"/>
      <c r="I91" s="117"/>
      <c r="J91" s="116"/>
      <c r="K91" s="117"/>
      <c r="L91" s="116"/>
      <c r="M91" s="116"/>
      <c r="N91" s="116"/>
      <c r="O91" s="116"/>
      <c r="P91" s="116"/>
      <c r="Q91" s="116"/>
      <c r="R91" s="29" t="str">
        <f aca="true" t="shared" si="37" ref="R91:S93">IF(L91=0," ",(N91-L91)/L91)</f>
        <v> </v>
      </c>
      <c r="S91" s="30" t="str">
        <f t="shared" si="37"/>
        <v> </v>
      </c>
      <c r="T91" s="29" t="str">
        <f t="shared" si="34"/>
        <v> </v>
      </c>
      <c r="U91" s="30" t="str">
        <f t="shared" si="35"/>
        <v> </v>
      </c>
    </row>
    <row r="92" spans="1:21" ht="12.75" hidden="1">
      <c r="A92" s="28" t="s">
        <v>59</v>
      </c>
      <c r="B92" s="116">
        <f aca="true" t="shared" si="38" ref="B92:Q92">B75+B65</f>
        <v>2400000</v>
      </c>
      <c r="C92" s="116">
        <f t="shared" si="38"/>
        <v>0</v>
      </c>
      <c r="D92" s="116">
        <f t="shared" si="38"/>
        <v>0</v>
      </c>
      <c r="E92" s="116">
        <f t="shared" si="38"/>
        <v>2400000</v>
      </c>
      <c r="F92" s="116">
        <f t="shared" si="38"/>
        <v>0</v>
      </c>
      <c r="G92" s="116">
        <f t="shared" si="38"/>
        <v>0</v>
      </c>
      <c r="H92" s="116">
        <f t="shared" si="38"/>
        <v>0</v>
      </c>
      <c r="I92" s="116">
        <f t="shared" si="38"/>
        <v>0</v>
      </c>
      <c r="J92" s="116">
        <f t="shared" si="38"/>
        <v>0</v>
      </c>
      <c r="K92" s="116">
        <f t="shared" si="38"/>
        <v>0</v>
      </c>
      <c r="L92" s="116">
        <f t="shared" si="38"/>
        <v>0</v>
      </c>
      <c r="M92" s="116">
        <f t="shared" si="38"/>
        <v>0</v>
      </c>
      <c r="N92" s="116">
        <f t="shared" si="38"/>
        <v>0</v>
      </c>
      <c r="O92" s="116">
        <f t="shared" si="38"/>
        <v>0</v>
      </c>
      <c r="P92" s="116">
        <f t="shared" si="38"/>
        <v>0</v>
      </c>
      <c r="Q92" s="116">
        <f t="shared" si="38"/>
        <v>0</v>
      </c>
      <c r="R92" s="29" t="str">
        <f t="shared" si="37"/>
        <v> </v>
      </c>
      <c r="S92" s="30" t="str">
        <f t="shared" si="37"/>
        <v> </v>
      </c>
      <c r="T92" s="29">
        <f t="shared" si="34"/>
        <v>0</v>
      </c>
      <c r="U92" s="30">
        <f t="shared" si="35"/>
        <v>0</v>
      </c>
    </row>
    <row r="93" spans="1:21" ht="12.75">
      <c r="A93" s="31" t="s">
        <v>110</v>
      </c>
      <c r="B93" s="118">
        <f>B65</f>
        <v>2400000</v>
      </c>
      <c r="C93" s="118">
        <f aca="true" t="shared" si="39" ref="C93:Q93">C65</f>
        <v>0</v>
      </c>
      <c r="D93" s="118">
        <f t="shared" si="39"/>
        <v>0</v>
      </c>
      <c r="E93" s="118">
        <f t="shared" si="39"/>
        <v>2400000</v>
      </c>
      <c r="F93" s="118">
        <f t="shared" si="39"/>
        <v>0</v>
      </c>
      <c r="G93" s="118">
        <f t="shared" si="39"/>
        <v>0</v>
      </c>
      <c r="H93" s="118">
        <f t="shared" si="39"/>
        <v>0</v>
      </c>
      <c r="I93" s="118">
        <f t="shared" si="39"/>
        <v>0</v>
      </c>
      <c r="J93" s="118">
        <f t="shared" si="39"/>
        <v>0</v>
      </c>
      <c r="K93" s="118">
        <f t="shared" si="39"/>
        <v>0</v>
      </c>
      <c r="L93" s="118">
        <f t="shared" si="39"/>
        <v>0</v>
      </c>
      <c r="M93" s="118">
        <f t="shared" si="39"/>
        <v>0</v>
      </c>
      <c r="N93" s="118">
        <f t="shared" si="39"/>
        <v>0</v>
      </c>
      <c r="O93" s="118">
        <f t="shared" si="39"/>
        <v>0</v>
      </c>
      <c r="P93" s="118">
        <f t="shared" si="39"/>
        <v>0</v>
      </c>
      <c r="Q93" s="118">
        <f t="shared" si="39"/>
        <v>0</v>
      </c>
      <c r="R93" s="29" t="str">
        <f t="shared" si="37"/>
        <v> </v>
      </c>
      <c r="S93" s="30" t="str">
        <f t="shared" si="37"/>
        <v> </v>
      </c>
      <c r="T93" s="29">
        <f t="shared" si="34"/>
        <v>0</v>
      </c>
      <c r="U93" s="30">
        <f t="shared" si="35"/>
        <v>0</v>
      </c>
    </row>
    <row r="94" spans="1:21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  <c r="S94" s="34"/>
      <c r="T94" s="34"/>
      <c r="U94" s="34"/>
    </row>
    <row r="95" ht="12.75">
      <c r="A95" s="35" t="s">
        <v>116</v>
      </c>
    </row>
    <row r="96" ht="12.75">
      <c r="A96" s="35" t="s">
        <v>117</v>
      </c>
    </row>
    <row r="97" spans="1:11" ht="12.75">
      <c r="A97" s="35" t="s">
        <v>118</v>
      </c>
      <c r="B97" s="37"/>
      <c r="C97" s="37"/>
      <c r="D97" s="37"/>
      <c r="E97" s="37"/>
      <c r="F97" s="37"/>
      <c r="H97" s="37"/>
      <c r="I97" s="37"/>
      <c r="J97" s="37"/>
      <c r="K97" s="37"/>
    </row>
    <row r="98" spans="1:11" ht="12.75">
      <c r="A98" s="35" t="s">
        <v>119</v>
      </c>
      <c r="B98" s="37"/>
      <c r="C98" s="37"/>
      <c r="D98" s="37"/>
      <c r="E98" s="37"/>
      <c r="F98" s="37"/>
      <c r="H98" s="37"/>
      <c r="I98" s="37"/>
      <c r="J98" s="37"/>
      <c r="K98" s="37"/>
    </row>
    <row r="99" spans="1:11" ht="12.75">
      <c r="A99" s="35" t="s">
        <v>120</v>
      </c>
      <c r="B99" s="37"/>
      <c r="C99" s="37"/>
      <c r="D99" s="37"/>
      <c r="E99" s="37"/>
      <c r="F99" s="37"/>
      <c r="H99" s="37"/>
      <c r="I99" s="37"/>
      <c r="J99" s="37"/>
      <c r="K99" s="37"/>
    </row>
    <row r="100" ht="12.75">
      <c r="A100" s="35" t="s">
        <v>121</v>
      </c>
    </row>
    <row r="101" ht="12.75">
      <c r="A101" s="35" t="s">
        <v>123</v>
      </c>
    </row>
    <row r="102" ht="12.75">
      <c r="A102" s="35" t="s">
        <v>122</v>
      </c>
    </row>
    <row r="103" spans="1:7" ht="12.75" hidden="1">
      <c r="A103" s="37" t="s">
        <v>111</v>
      </c>
      <c r="G103" s="37" t="s">
        <v>112</v>
      </c>
    </row>
    <row r="104" spans="1:7" ht="12.75" hidden="1">
      <c r="A104" s="37"/>
      <c r="G104" s="37"/>
    </row>
    <row r="105" spans="1:7" ht="12.75" hidden="1">
      <c r="A105" s="37" t="s">
        <v>113</v>
      </c>
      <c r="G105" s="37" t="s">
        <v>113</v>
      </c>
    </row>
  </sheetData>
  <sheetProtection/>
  <mergeCells count="15">
    <mergeCell ref="A1:U1"/>
    <mergeCell ref="A2:U2"/>
    <mergeCell ref="A3:U3"/>
    <mergeCell ref="A4:U4"/>
    <mergeCell ref="T53:U53"/>
    <mergeCell ref="P6:Q6"/>
    <mergeCell ref="R6:S6"/>
    <mergeCell ref="T6:U6"/>
    <mergeCell ref="R53:S53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Mamphokhu Ramothata</cp:lastModifiedBy>
  <cp:lastPrinted>2010-11-25T12:34:16Z</cp:lastPrinted>
  <dcterms:created xsi:type="dcterms:W3CDTF">2010-11-12T16:02:43Z</dcterms:created>
  <dcterms:modified xsi:type="dcterms:W3CDTF">2010-11-26T16:49:52Z</dcterms:modified>
  <cp:category/>
  <cp:version/>
  <cp:contentType/>
  <cp:contentStatus/>
</cp:coreProperties>
</file>