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" sheetId="1" r:id="rId1"/>
    <sheet name="NMA" sheetId="2" r:id="rId2"/>
    <sheet name="EKU" sheetId="3" r:id="rId3"/>
    <sheet name="JHB" sheetId="4" r:id="rId4"/>
    <sheet name="TSH" sheetId="5" r:id="rId5"/>
    <sheet name="ETH" sheetId="6" r:id="rId6"/>
    <sheet name="CPT" sheetId="7" r:id="rId7"/>
  </sheets>
  <definedNames>
    <definedName name="_xlnm.Print_Area" localSheetId="6">'CPT'!$A$1:$V$105</definedName>
    <definedName name="_xlnm.Print_Area" localSheetId="2">'EKU'!$A$1:$V$105</definedName>
    <definedName name="_xlnm.Print_Area" localSheetId="5">'ETH'!$A$1:$V$105</definedName>
    <definedName name="_xlnm.Print_Area" localSheetId="3">'JHB'!$A$1:$V$105</definedName>
    <definedName name="_xlnm.Print_Area" localSheetId="1">'NMA'!$A$1:$V$105</definedName>
    <definedName name="_xlnm.Print_Area" localSheetId="0">'Summary'!$A$1:$V$105</definedName>
    <definedName name="_xlnm.Print_Area" localSheetId="4">'TSH'!$A$1:$V$105</definedName>
  </definedNames>
  <calcPr fullCalcOnLoad="1"/>
</workbook>
</file>

<file path=xl/sharedStrings.xml><?xml version="1.0" encoding="utf-8"?>
<sst xmlns="http://schemas.openxmlformats.org/spreadsheetml/2006/main" count="917" uniqueCount="106">
  <si>
    <t>1st QUARTER ENDED 30 SEPTEMBER 2010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</si>
  <si>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</si>
  <si>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</si>
  <si>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</si>
  <si>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</si>
  <si>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</si>
  <si>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</si>
  <si>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</si>
  <si>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</si>
  <si>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</si>
  <si>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R thousands</t>
  </si>
  <si>
    <t>Division of revenue Act No. 2 of 2008</t>
  </si>
  <si>
    <t>Adjustment (Mid year)</t>
  </si>
  <si>
    <t>Other Adjustments</t>
  </si>
  <si>
    <t>Total Available 2010/11</t>
  </si>
  <si>
    <t>Approved payment schedule</t>
  </si>
  <si>
    <t>Transferred to municipalities for direct grants</t>
  </si>
  <si>
    <t>Actual expenditure National Department by 30 September 2010</t>
  </si>
  <si>
    <t>Actual expenditure by municipalities by 30 September 2010</t>
  </si>
  <si>
    <t>Actual expenditure National Department by 31 December 2010</t>
  </si>
  <si>
    <t>Actual expenditure by municipalities by 31 December 2010</t>
  </si>
  <si>
    <t>Actual expenditure National Department by 31 March 2011</t>
  </si>
  <si>
    <t>Actual expenditure by municipalities by 31 March 2011</t>
  </si>
  <si>
    <t>Actual expenditure National Department by 30 June 2011</t>
  </si>
  <si>
    <t>Actual expenditure by municipalities by 30 June 2011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</si>
  <si>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</si>
  <si>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</si>
  <si>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</si>
  <si>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</si>
  <si>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National Treasury (Vote 8)</t>
  </si>
  <si>
    <t>Local Government Restructuring Grant</t>
  </si>
  <si>
    <t>Local Government Financial Management Grant</t>
  </si>
  <si>
    <t>Neighbourhood Development Partnership (Schedule 6)</t>
  </si>
  <si>
    <t>Neighbourhood Development Partnership (Schedule 7)</t>
  </si>
  <si>
    <t>Sub-Total Vote</t>
  </si>
  <si>
    <t>Provincial and Local Government (Vote 5)</t>
  </si>
  <si>
    <t>Municipal Systems Improvement Grant</t>
  </si>
  <si>
    <t>Disaster Relief Funds</t>
  </si>
  <si>
    <t>Internally Displaced People Management Grant</t>
  </si>
  <si>
    <t>Transport (Vote 33)</t>
  </si>
  <si>
    <t>Public Transport Infrastructure and Systems Grant</t>
  </si>
  <si>
    <t>Rural Transport Grant</t>
  </si>
  <si>
    <t>Public Works</t>
  </si>
  <si>
    <t>Expanded Public Works Programme Incentive Grant (Municipality)</t>
  </si>
  <si>
    <t>Minerals and Energy (Vote 30)</t>
  </si>
  <si>
    <t>Integrated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</si>
  <si>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</si>
  <si>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</si>
  <si>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</si>
  <si>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</si>
  <si>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and Forestry (Vote 34)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</si>
  <si>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</si>
  <si>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</si>
  <si>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</si>
  <si>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</si>
  <si>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</si>
  <si>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</si>
  <si>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</si>
  <si>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World Cup Host City Operating Grant</t>
  </si>
  <si>
    <t>2010 FIFA World Cup Stadiums Development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</si>
  <si>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</si>
  <si>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</si>
  <si>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</si>
  <si>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</si>
  <si>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</si>
  <si>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</si>
  <si>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</si>
  <si>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2010</t>
  </si>
  <si>
    <t>Actual expenditure Provincial Department by 31 December 2010</t>
  </si>
  <si>
    <t>Actual expenditure Provincial Department by 31 March 2011</t>
  </si>
  <si>
    <t>Actual expenditure Provincial Department by 30 June 2011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</si>
  <si>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</si>
  <si>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</si>
  <si>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</si>
  <si>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</si>
  <si>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</si>
  <si>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</si>
  <si>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</si>
  <si>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</si>
  <si>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</si>
  <si>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</si>
  <si>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</si>
  <si>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</si>
  <si>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Nelson Mandela Bay(NMA)</t>
  </si>
  <si>
    <t>Gauteng: Ekurhuleni Metro(EKU)</t>
  </si>
  <si>
    <t>Gauteng: City Of Johannesburg(JHB)</t>
  </si>
  <si>
    <t>Gauteng: City Of Tshwane(TSH)</t>
  </si>
  <si>
    <t>Kwazulu-Natal: eThekwini(ETH)</t>
  </si>
  <si>
    <t>Western Cape: Cape Town(CPT)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</si>
  <si>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</si>
  <si>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</si>
  <si>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</si>
  <si>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</si>
  <si>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</si>
  <si>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</si>
  <si>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</si>
  <si>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</si>
  <si>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1. Unallocated funds e.g DBSA, ESKOM, and Neighbourhood Development Grant.</t>
  </si>
  <si>
    <t>2. Spending of these grants is done at National department level and therefore no reporting is required from municipalities.</t>
  </si>
  <si>
    <t>3. Sources: DoRA Monthly reports by the national transferring officer and Municipal sign-offs and electronic verification.</t>
  </si>
  <si>
    <t>4. All the figures are unaudited.</t>
  </si>
  <si>
    <t>5. In future provincial Treasuries will be required to provide the National Treasury with a payment schedule</t>
  </si>
  <si>
    <t xml:space="preserve">    in the same format as the provincial payment schedule that correspond with the amount in Budget Statement 1 and 2.</t>
  </si>
  <si>
    <t>7. Schedule 8 grants specify incentives to municipalities to meet targets with regards to priority government programmes.</t>
  </si>
  <si>
    <t>Summary of all metros</t>
  </si>
  <si>
    <t>6. Schedule 4 grants specify allocations to municipalities that supplement funding of programmes or functions funded from municipal budgets.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</si>
</sst>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;\-#,###.0;"/>
    <numFmt numFmtId="170" formatCode="&quot;&quot;;&quot;&quot;"/>
    <numFmt numFmtId="171" formatCode="_(* #,##0_);_(* \(#,##0\);_(* &quot;-&quot;?_);_(@_)"/>
    <numFmt numFmtId="172" formatCode="#\ ###\ ###,"/>
    <numFmt numFmtId="173" formatCode="_(* #,##0_);_(* \(#,##0\);_(* &quot;- &quot;?_);_(@_)"/>
    <numFmt numFmtId="174" formatCode="_(* #,##0_);_(* \(#,##0\);_(* &quot;&quot;\-\ &quot;&quot;?_);_(@_)"/>
    <numFmt numFmtId="175" formatCode="0.0\%;\(0.0\%\);_(* &quot;-&quot;_)"/>
    <numFmt numFmtId="176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899980008602142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171" fontId="2" fillId="0" borderId="10" xfId="0" applyNumberFormat="1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 horizontal="center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3" fontId="3" fillId="0" borderId="13" xfId="0" applyNumberFormat="1" applyFont="1" applyFill="1" applyBorder="1" applyAlignment="1" applyProtection="1">
      <alignment horizontal="left" vertical="top" wrapText="1"/>
      <protection/>
    </xf>
    <xf numFmtId="172" fontId="3" fillId="0" borderId="13" xfId="0" applyNumberFormat="1" applyFont="1" applyFill="1" applyBorder="1" applyAlignment="1" applyProtection="1">
      <alignment horizontal="center" vertical="top" wrapText="1"/>
      <protection/>
    </xf>
    <xf numFmtId="172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3" fillId="0" borderId="11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10" fontId="3" fillId="0" borderId="20" xfId="59" applyNumberFormat="1" applyFont="1" applyFill="1" applyBorder="1" applyAlignment="1" applyProtection="1">
      <alignment horizontal="right"/>
      <protection/>
    </xf>
    <xf numFmtId="10" fontId="3" fillId="0" borderId="21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centerContinuous" vertical="justify"/>
      <protection/>
    </xf>
    <xf numFmtId="10" fontId="3" fillId="0" borderId="11" xfId="59" applyNumberFormat="1" applyFont="1" applyFill="1" applyBorder="1" applyAlignment="1" applyProtection="1">
      <alignment horizontal="right"/>
      <protection/>
    </xf>
    <xf numFmtId="10" fontId="3" fillId="0" borderId="10" xfId="59" applyNumberFormat="1" applyFont="1" applyFill="1" applyBorder="1" applyAlignment="1" applyProtection="1">
      <alignment horizontal="right"/>
      <protection/>
    </xf>
    <xf numFmtId="0" fontId="3" fillId="32" borderId="10" xfId="0" applyNumberFormat="1" applyFont="1" applyFill="1" applyBorder="1" applyAlignment="1" applyProtection="1">
      <alignment horizontal="left" indent="1"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10" fontId="3" fillId="0" borderId="23" xfId="59" applyNumberFormat="1" applyFont="1" applyFill="1" applyBorder="1" applyAlignment="1" applyProtection="1">
      <alignment horizontal="right"/>
      <protection/>
    </xf>
    <xf numFmtId="10" fontId="3" fillId="0" borderId="22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0" fontId="3" fillId="0" borderId="0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73" fontId="5" fillId="0" borderId="0" xfId="0" applyNumberFormat="1" applyFont="1" applyFill="1" applyBorder="1" applyAlignment="1" applyProtection="1">
      <alignment/>
      <protection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174" fontId="10" fillId="0" borderId="28" xfId="0" applyNumberFormat="1" applyFont="1" applyBorder="1" applyAlignment="1">
      <alignment wrapText="1"/>
    </xf>
    <xf numFmtId="174" fontId="10" fillId="0" borderId="29" xfId="0" applyNumberFormat="1" applyFont="1" applyBorder="1" applyAlignment="1">
      <alignment wrapText="1"/>
    </xf>
    <xf numFmtId="175" fontId="10" fillId="0" borderId="28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shrinkToFit="1"/>
    </xf>
    <xf numFmtId="0" fontId="11" fillId="0" borderId="11" xfId="0" applyFont="1" applyBorder="1" applyAlignment="1">
      <alignment wrapText="1"/>
    </xf>
    <xf numFmtId="175" fontId="11" fillId="0" borderId="28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shrinkToFit="1"/>
    </xf>
    <xf numFmtId="0" fontId="10" fillId="0" borderId="18" xfId="0" applyFont="1" applyBorder="1" applyAlignment="1">
      <alignment/>
    </xf>
    <xf numFmtId="175" fontId="10" fillId="0" borderId="30" xfId="0" applyNumberFormat="1" applyFont="1" applyBorder="1" applyAlignment="1">
      <alignment/>
    </xf>
    <xf numFmtId="175" fontId="10" fillId="0" borderId="31" xfId="0" applyNumberFormat="1" applyFont="1" applyBorder="1" applyAlignment="1">
      <alignment/>
    </xf>
    <xf numFmtId="175" fontId="10" fillId="0" borderId="31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10" fillId="0" borderId="20" xfId="0" applyFont="1" applyBorder="1" applyAlignment="1">
      <alignment/>
    </xf>
    <xf numFmtId="175" fontId="10" fillId="0" borderId="26" xfId="0" applyNumberFormat="1" applyFont="1" applyBorder="1" applyAlignment="1">
      <alignment/>
    </xf>
    <xf numFmtId="175" fontId="10" fillId="0" borderId="27" xfId="0" applyNumberFormat="1" applyFont="1" applyBorder="1" applyAlignment="1">
      <alignment/>
    </xf>
    <xf numFmtId="175" fontId="10" fillId="0" borderId="27" xfId="0" applyNumberFormat="1" applyFont="1" applyBorder="1" applyAlignment="1">
      <alignment shrinkToFit="1"/>
    </xf>
    <xf numFmtId="0" fontId="10" fillId="0" borderId="23" xfId="0" applyFont="1" applyBorder="1" applyAlignment="1">
      <alignment/>
    </xf>
    <xf numFmtId="175" fontId="10" fillId="0" borderId="32" xfId="0" applyNumberFormat="1" applyFont="1" applyBorder="1" applyAlignment="1">
      <alignment/>
    </xf>
    <xf numFmtId="175" fontId="10" fillId="0" borderId="33" xfId="0" applyNumberFormat="1" applyFont="1" applyBorder="1" applyAlignment="1">
      <alignment/>
    </xf>
    <xf numFmtId="175" fontId="10" fillId="0" borderId="33" xfId="0" applyNumberFormat="1" applyFont="1" applyBorder="1" applyAlignment="1">
      <alignment shrinkToFit="1"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0" fontId="3" fillId="33" borderId="34" xfId="0" applyNumberFormat="1" applyFont="1" applyFill="1" applyBorder="1" applyAlignment="1" applyProtection="1">
      <alignment horizontal="left" indent="1"/>
      <protection/>
    </xf>
    <xf numFmtId="172" fontId="3" fillId="33" borderId="35" xfId="0" applyNumberFormat="1" applyFont="1" applyFill="1" applyBorder="1" applyAlignment="1" applyProtection="1">
      <alignment horizontal="right"/>
      <protection/>
    </xf>
    <xf numFmtId="172" fontId="3" fillId="33" borderId="36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3" fillId="0" borderId="23" xfId="0" applyNumberFormat="1" applyFont="1" applyFill="1" applyBorder="1" applyAlignment="1" applyProtection="1">
      <alignment horizontal="centerContinuous"/>
      <protection/>
    </xf>
    <xf numFmtId="172" fontId="3" fillId="0" borderId="37" xfId="0" applyNumberFormat="1" applyFont="1" applyFill="1" applyBorder="1" applyAlignment="1" applyProtection="1">
      <alignment horizontal="centerContinuous"/>
      <protection/>
    </xf>
    <xf numFmtId="172" fontId="3" fillId="0" borderId="38" xfId="0" applyNumberFormat="1" applyFont="1" applyFill="1" applyBorder="1" applyAlignment="1" applyProtection="1">
      <alignment horizontal="centerContinuous"/>
      <protection/>
    </xf>
    <xf numFmtId="172" fontId="3" fillId="0" borderId="22" xfId="0" applyNumberFormat="1" applyFont="1" applyFill="1" applyBorder="1" applyAlignment="1" applyProtection="1">
      <alignment horizontal="centerContinuous"/>
      <protection/>
    </xf>
    <xf numFmtId="173" fontId="3" fillId="0" borderId="39" xfId="0" applyNumberFormat="1" applyFont="1" applyFill="1" applyBorder="1" applyAlignment="1" applyProtection="1">
      <alignment horizontal="left" vertical="top" wrapText="1"/>
      <protection/>
    </xf>
    <xf numFmtId="172" fontId="3" fillId="0" borderId="39" xfId="0" applyNumberFormat="1" applyFont="1" applyFill="1" applyBorder="1" applyAlignment="1" applyProtection="1">
      <alignment horizontal="center" vertical="top" wrapText="1"/>
      <protection/>
    </xf>
    <xf numFmtId="173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173" fontId="3" fillId="0" borderId="10" xfId="0" applyNumberFormat="1" applyFont="1" applyFill="1" applyBorder="1" applyAlignment="1" applyProtection="1">
      <alignment horizontal="center" vertical="top" wrapText="1"/>
      <protection/>
    </xf>
    <xf numFmtId="173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left" indent="1"/>
      <protection/>
    </xf>
    <xf numFmtId="0" fontId="3" fillId="0" borderId="10" xfId="0" applyNumberFormat="1" applyFont="1" applyFill="1" applyBorder="1" applyAlignment="1" applyProtection="1">
      <alignment horizontal="left" indent="1"/>
      <protection/>
    </xf>
    <xf numFmtId="176" fontId="11" fillId="0" borderId="10" xfId="0" applyNumberFormat="1" applyFont="1" applyBorder="1" applyAlignment="1">
      <alignment wrapText="1"/>
    </xf>
    <xf numFmtId="176" fontId="11" fillId="0" borderId="28" xfId="0" applyNumberFormat="1" applyFont="1" applyBorder="1" applyAlignment="1">
      <alignment wrapText="1"/>
    </xf>
    <xf numFmtId="176" fontId="11" fillId="0" borderId="29" xfId="0" applyNumberFormat="1" applyFont="1" applyBorder="1" applyAlignment="1">
      <alignment wrapText="1"/>
    </xf>
    <xf numFmtId="176" fontId="10" fillId="0" borderId="17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10" xfId="0" applyNumberFormat="1" applyFont="1" applyBorder="1" applyAlignment="1">
      <alignment wrapText="1"/>
    </xf>
    <xf numFmtId="176" fontId="10" fillId="0" borderId="28" xfId="0" applyNumberFormat="1" applyFont="1" applyBorder="1" applyAlignment="1">
      <alignment wrapText="1"/>
    </xf>
    <xf numFmtId="176" fontId="10" fillId="0" borderId="29" xfId="0" applyNumberFormat="1" applyFont="1" applyBorder="1" applyAlignment="1">
      <alignment wrapText="1"/>
    </xf>
    <xf numFmtId="176" fontId="10" fillId="0" borderId="21" xfId="0" applyNumberFormat="1" applyFont="1" applyBorder="1" applyAlignment="1">
      <alignment/>
    </xf>
    <xf numFmtId="176" fontId="10" fillId="0" borderId="26" xfId="0" applyNumberFormat="1" applyFont="1" applyBorder="1" applyAlignment="1">
      <alignment/>
    </xf>
    <xf numFmtId="176" fontId="10" fillId="0" borderId="27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176" fontId="10" fillId="0" borderId="33" xfId="0" applyNumberFormat="1" applyFont="1" applyBorder="1" applyAlignment="1">
      <alignment/>
    </xf>
    <xf numFmtId="176" fontId="3" fillId="33" borderId="41" xfId="0" applyNumberFormat="1" applyFont="1" applyFill="1" applyBorder="1" applyAlignment="1" applyProtection="1">
      <alignment horizontal="right"/>
      <protection/>
    </xf>
    <xf numFmtId="176" fontId="3" fillId="33" borderId="35" xfId="0" applyNumberFormat="1" applyFont="1" applyFill="1" applyBorder="1" applyAlignment="1" applyProtection="1">
      <alignment horizontal="right"/>
      <protection/>
    </xf>
    <xf numFmtId="176" fontId="3" fillId="33" borderId="36" xfId="0" applyNumberFormat="1" applyFont="1" applyFill="1" applyBorder="1" applyAlignment="1" applyProtection="1">
      <alignment horizontal="right"/>
      <protection/>
    </xf>
    <xf numFmtId="176" fontId="3" fillId="0" borderId="19" xfId="0" applyNumberFormat="1" applyFont="1" applyFill="1" applyBorder="1" applyAlignment="1" applyProtection="1">
      <alignment horizontal="right"/>
      <protection/>
    </xf>
    <xf numFmtId="176" fontId="3" fillId="0" borderId="39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22" xfId="0" applyNumberFormat="1" applyFont="1" applyFill="1" applyBorder="1" applyAlignment="1" applyProtection="1">
      <alignment horizontal="right"/>
      <protection/>
    </xf>
    <xf numFmtId="176" fontId="3" fillId="0" borderId="23" xfId="0" applyNumberFormat="1" applyFont="1" applyFill="1" applyBorder="1" applyAlignment="1" applyProtection="1">
      <alignment horizontal="right"/>
      <protection/>
    </xf>
    <xf numFmtId="176" fontId="2" fillId="32" borderId="10" xfId="0" applyNumberFormat="1" applyFont="1" applyFill="1" applyBorder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76" fontId="2" fillId="32" borderId="11" xfId="0" applyNumberFormat="1" applyFont="1" applyFill="1" applyBorder="1" applyAlignment="1" applyProtection="1">
      <alignment horizontal="right"/>
      <protection locked="0"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50" fillId="34" borderId="29" xfId="0" applyNumberFormat="1" applyFont="1" applyFill="1" applyBorder="1" applyAlignment="1">
      <alignment wrapText="1"/>
    </xf>
    <xf numFmtId="176" fontId="50" fillId="34" borderId="28" xfId="0" applyNumberFormat="1" applyFont="1" applyFill="1" applyBorder="1" applyAlignment="1">
      <alignment wrapText="1"/>
    </xf>
    <xf numFmtId="175" fontId="50" fillId="34" borderId="28" xfId="0" applyNumberFormat="1" applyFont="1" applyFill="1" applyBorder="1" applyAlignment="1">
      <alignment wrapText="1"/>
    </xf>
    <xf numFmtId="175" fontId="50" fillId="34" borderId="29" xfId="0" applyNumberFormat="1" applyFont="1" applyFill="1" applyBorder="1" applyAlignment="1">
      <alignment wrapText="1"/>
    </xf>
    <xf numFmtId="175" fontId="50" fillId="34" borderId="29" xfId="0" applyNumberFormat="1" applyFont="1" applyFill="1" applyBorder="1" applyAlignment="1">
      <alignment shrinkToFit="1"/>
    </xf>
    <xf numFmtId="176" fontId="11" fillId="34" borderId="29" xfId="0" applyNumberFormat="1" applyFont="1" applyFill="1" applyBorder="1" applyAlignment="1">
      <alignment wrapText="1"/>
    </xf>
    <xf numFmtId="176" fontId="11" fillId="34" borderId="28" xfId="0" applyNumberFormat="1" applyFont="1" applyFill="1" applyBorder="1" applyAlignment="1">
      <alignment wrapText="1"/>
    </xf>
    <xf numFmtId="175" fontId="11" fillId="34" borderId="28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shrinkToFit="1"/>
    </xf>
    <xf numFmtId="176" fontId="10" fillId="34" borderId="26" xfId="0" applyNumberFormat="1" applyFont="1" applyFill="1" applyBorder="1" applyAlignment="1">
      <alignment/>
    </xf>
    <xf numFmtId="176" fontId="10" fillId="34" borderId="27" xfId="0" applyNumberFormat="1" applyFont="1" applyFill="1" applyBorder="1" applyAlignment="1">
      <alignment/>
    </xf>
    <xf numFmtId="175" fontId="10" fillId="34" borderId="26" xfId="0" applyNumberFormat="1" applyFont="1" applyFill="1" applyBorder="1" applyAlignment="1">
      <alignment/>
    </xf>
    <xf numFmtId="175" fontId="10" fillId="34" borderId="27" xfId="0" applyNumberFormat="1" applyFont="1" applyFill="1" applyBorder="1" applyAlignment="1">
      <alignment/>
    </xf>
    <xf numFmtId="175" fontId="10" fillId="34" borderId="27" xfId="0" applyNumberFormat="1" applyFont="1" applyFill="1" applyBorder="1" applyAlignment="1">
      <alignment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3" fillId="0" borderId="23" xfId="0" applyFont="1" applyBorder="1" applyAlignment="1" applyProtection="1">
      <alignment horizontal="center" vertical="justify"/>
      <protection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68">
      <selection activeCell="C113" sqref="C113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104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6000000</v>
      </c>
      <c r="C10" s="89"/>
      <c r="D10" s="89"/>
      <c r="E10" s="89">
        <f>($B10+$C10)+$D10</f>
        <v>6000000</v>
      </c>
      <c r="F10" s="90">
        <v>6000000</v>
      </c>
      <c r="G10" s="91">
        <v>6000000</v>
      </c>
      <c r="H10" s="90">
        <v>1523000</v>
      </c>
      <c r="I10" s="91">
        <v>1566343</v>
      </c>
      <c r="J10" s="90"/>
      <c r="K10" s="91"/>
      <c r="L10" s="90"/>
      <c r="M10" s="91"/>
      <c r="N10" s="90"/>
      <c r="O10" s="91"/>
      <c r="P10" s="90">
        <f>(($H10+$J10)+$L10)+$N10</f>
        <v>1523000</v>
      </c>
      <c r="Q10" s="91">
        <f>(($I10+$K10)+$M10)+$O10</f>
        <v>1566343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25.383333333333336</v>
      </c>
      <c r="U10" s="54">
        <f>IF($E10=0,0,($Q10/$E10)*100)</f>
        <v>26.105716666666666</v>
      </c>
    </row>
    <row r="11" spans="1:21" ht="12.75">
      <c r="A11" s="51" t="s">
        <v>32</v>
      </c>
      <c r="B11" s="89">
        <v>453613000</v>
      </c>
      <c r="C11" s="89"/>
      <c r="D11" s="89"/>
      <c r="E11" s="89">
        <f>($B11+$C11)+$D11</f>
        <v>453613000</v>
      </c>
      <c r="F11" s="90">
        <v>453613000</v>
      </c>
      <c r="G11" s="91">
        <v>188719000</v>
      </c>
      <c r="H11" s="90">
        <v>112608000</v>
      </c>
      <c r="I11" s="91">
        <v>34681496</v>
      </c>
      <c r="J11" s="90"/>
      <c r="K11" s="91"/>
      <c r="L11" s="90"/>
      <c r="M11" s="91"/>
      <c r="N11" s="90"/>
      <c r="O11" s="91"/>
      <c r="P11" s="90">
        <f>(($H11+$J11)+$L11)+$N11</f>
        <v>112608000</v>
      </c>
      <c r="Q11" s="91">
        <f>(($I11+$K11)+$M11)+$O11</f>
        <v>34681496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24.824685359546574</v>
      </c>
      <c r="U11" s="54">
        <f>IF($E11=0,0,($Q11/$E11)*100)</f>
        <v>7.645613331187598</v>
      </c>
    </row>
    <row r="12" spans="1:22" ht="12.75">
      <c r="A12" s="51" t="s">
        <v>33</v>
      </c>
      <c r="B12" s="89">
        <v>39288000</v>
      </c>
      <c r="C12" s="89"/>
      <c r="D12" s="89"/>
      <c r="E12" s="89">
        <f>($B12+$C12)+$D12</f>
        <v>39288000</v>
      </c>
      <c r="F12" s="90">
        <v>39288000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498901000</v>
      </c>
      <c r="C13" s="92">
        <f>SUM(C9:C12)</f>
        <v>0</v>
      </c>
      <c r="D13" s="92">
        <f>SUM(D9:D12)</f>
        <v>0</v>
      </c>
      <c r="E13" s="92">
        <f>($B13+$C13)+$D13</f>
        <v>498901000</v>
      </c>
      <c r="F13" s="93">
        <f aca="true" t="shared" si="0" ref="F13:O13">SUM(F9:F12)</f>
        <v>498901000</v>
      </c>
      <c r="G13" s="94">
        <f t="shared" si="0"/>
        <v>194719000</v>
      </c>
      <c r="H13" s="93">
        <f t="shared" si="0"/>
        <v>114131000</v>
      </c>
      <c r="I13" s="94">
        <f t="shared" si="0"/>
        <v>36247839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114131000</v>
      </c>
      <c r="Q13" s="94">
        <f>(($I13+$K13)+$M13)+$O13</f>
        <v>36247839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24.831978207753043</v>
      </c>
      <c r="U13" s="58">
        <f>IF(SUM($E9:$E11)=0,0,(Q13/SUM($E9:$E11))*100)</f>
        <v>7.886600030895558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>
        <v>750000</v>
      </c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750000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3542984000</v>
      </c>
      <c r="C20" s="89"/>
      <c r="D20" s="89"/>
      <c r="E20" s="89">
        <f>($B20+$C20)+$D20</f>
        <v>3542984000</v>
      </c>
      <c r="F20" s="90"/>
      <c r="G20" s="91"/>
      <c r="H20" s="90"/>
      <c r="I20" s="91">
        <v>240359582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240359582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6.78410012576969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3542984000</v>
      </c>
      <c r="C22" s="92">
        <f>SUM(C20:C21)</f>
        <v>0</v>
      </c>
      <c r="D22" s="92">
        <f>SUM(D20:D21)</f>
        <v>0</v>
      </c>
      <c r="E22" s="92">
        <f>($B22+$C22)+$D22</f>
        <v>3542984000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240359582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240359582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6.78410012576969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300969967</v>
      </c>
      <c r="C24" s="89"/>
      <c r="D24" s="89"/>
      <c r="E24" s="89">
        <f>($B24+$C24)+$D24</f>
        <v>300969967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300969967</v>
      </c>
      <c r="C25" s="92">
        <f>C24</f>
        <v>0</v>
      </c>
      <c r="D25" s="92">
        <f>D24</f>
        <v>0</v>
      </c>
      <c r="E25" s="92">
        <f>($B25+$C25)+$D25</f>
        <v>300969967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198000000</v>
      </c>
      <c r="C27" s="89"/>
      <c r="D27" s="89"/>
      <c r="E27" s="89">
        <f aca="true" t="shared" si="4" ref="E27:E32">($B27+$C27)+$D27</f>
        <v>198000000</v>
      </c>
      <c r="F27" s="90">
        <v>198000000</v>
      </c>
      <c r="G27" s="91">
        <v>12430000</v>
      </c>
      <c r="H27" s="90">
        <v>8355000</v>
      </c>
      <c r="I27" s="91">
        <v>24517040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8355000</v>
      </c>
      <c r="Q27" s="91">
        <f aca="true" t="shared" si="6" ref="Q27:Q32">(($I27+$K27)+$M27)+$O27</f>
        <v>24517040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4.21969696969697</v>
      </c>
      <c r="U27" s="54">
        <f>IF($E27=0,0,($Q27/$E27)*100)</f>
        <v>12.382343434343435</v>
      </c>
    </row>
    <row r="28" spans="1:22" ht="12.75">
      <c r="A28" s="51" t="s">
        <v>46</v>
      </c>
      <c r="B28" s="89">
        <v>165038542</v>
      </c>
      <c r="C28" s="89"/>
      <c r="D28" s="89"/>
      <c r="E28" s="89">
        <f t="shared" si="4"/>
        <v>165038542</v>
      </c>
      <c r="F28" s="90">
        <v>165038000</v>
      </c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143000000</v>
      </c>
      <c r="C30" s="89"/>
      <c r="D30" s="89"/>
      <c r="E30" s="89">
        <f t="shared" si="4"/>
        <v>143000000</v>
      </c>
      <c r="F30" s="90"/>
      <c r="G30" s="91"/>
      <c r="H30" s="90"/>
      <c r="I30" s="91">
        <v>4279493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4279493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2.9926524475524476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506038542</v>
      </c>
      <c r="C32" s="92">
        <f>SUM(C27:C31)</f>
        <v>0</v>
      </c>
      <c r="D32" s="92">
        <f>SUM(D27:D31)</f>
        <v>0</v>
      </c>
      <c r="E32" s="92">
        <f t="shared" si="4"/>
        <v>506038542</v>
      </c>
      <c r="F32" s="93">
        <f aca="true" t="shared" si="9" ref="F32:O32">SUM(F27:F31)</f>
        <v>363038000</v>
      </c>
      <c r="G32" s="94">
        <f t="shared" si="9"/>
        <v>12430000</v>
      </c>
      <c r="H32" s="93">
        <f t="shared" si="9"/>
        <v>8355000</v>
      </c>
      <c r="I32" s="94">
        <f t="shared" si="9"/>
        <v>28796533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8355000</v>
      </c>
      <c r="Q32" s="94">
        <f t="shared" si="6"/>
        <v>28796533</v>
      </c>
      <c r="R32" s="56">
        <f t="shared" si="7"/>
        <v>0</v>
      </c>
      <c r="S32" s="57">
        <f t="shared" si="8"/>
        <v>0</v>
      </c>
      <c r="T32" s="56">
        <f>IF((+$E27+$E30)=0,0,(P32/(+$E27+$E30))*100)</f>
        <v>2.4501466275659824</v>
      </c>
      <c r="U32" s="58">
        <f>IF((+$E27+$E30)=0,0,(Q32/(+$E27+$E30))*100)</f>
        <v>8.444731085043989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>
        <v>7040000</v>
      </c>
      <c r="C37" s="89"/>
      <c r="D37" s="89"/>
      <c r="E37" s="89">
        <f t="shared" si="10"/>
        <v>7040000</v>
      </c>
      <c r="F37" s="90">
        <v>7040000</v>
      </c>
      <c r="G37" s="91">
        <v>3520000</v>
      </c>
      <c r="H37" s="90">
        <v>3522000</v>
      </c>
      <c r="I37" s="91">
        <v>921458</v>
      </c>
      <c r="J37" s="90"/>
      <c r="K37" s="91"/>
      <c r="L37" s="90"/>
      <c r="M37" s="91"/>
      <c r="N37" s="90"/>
      <c r="O37" s="91"/>
      <c r="P37" s="90">
        <f>(($H37+$J37)+$L37)+$N37</f>
        <v>3522000</v>
      </c>
      <c r="Q37" s="91">
        <f>(($I37+$K37)+$M37)+$O37</f>
        <v>921458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50.028409090909086</v>
      </c>
      <c r="U37" s="54">
        <f>IF($E37=0,0,($Q37/$E37)*100)</f>
        <v>13.088892045454545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7040000</v>
      </c>
      <c r="C40" s="92">
        <f>SUM(C34:C39)</f>
        <v>0</v>
      </c>
      <c r="D40" s="92">
        <f>SUM(D34:D39)</f>
        <v>0</v>
      </c>
      <c r="E40" s="92">
        <f t="shared" si="10"/>
        <v>7040000</v>
      </c>
      <c r="F40" s="93">
        <f aca="true" t="shared" si="11" ref="F40:O40">SUM(F34:F39)</f>
        <v>7040000</v>
      </c>
      <c r="G40" s="94">
        <f t="shared" si="11"/>
        <v>3520000</v>
      </c>
      <c r="H40" s="93">
        <f t="shared" si="11"/>
        <v>3522000</v>
      </c>
      <c r="I40" s="94">
        <f t="shared" si="11"/>
        <v>921458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3522000</v>
      </c>
      <c r="Q40" s="94">
        <f>(($I40+$K40)+$M40)+$O40</f>
        <v>921458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50.028409090909086</v>
      </c>
      <c r="U40" s="58">
        <f>IF((+$E37+$E39)=0,0,(Q40/(+$E37+$E398))*100)</f>
        <v>13.088892045454545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144280000</v>
      </c>
      <c r="C42" s="89"/>
      <c r="D42" s="89"/>
      <c r="E42" s="89">
        <f>($B42+$C42)+$D42</f>
        <v>144280000</v>
      </c>
      <c r="F42" s="90">
        <v>144280000</v>
      </c>
      <c r="G42" s="91">
        <v>144280000</v>
      </c>
      <c r="H42" s="90">
        <v>576734000</v>
      </c>
      <c r="I42" s="91">
        <v>146619954</v>
      </c>
      <c r="J42" s="90"/>
      <c r="K42" s="91"/>
      <c r="L42" s="90"/>
      <c r="M42" s="91"/>
      <c r="N42" s="90"/>
      <c r="O42" s="91"/>
      <c r="P42" s="90">
        <f>(($H42+$J42)+$L42)+$N42</f>
        <v>576734000</v>
      </c>
      <c r="Q42" s="91">
        <f>(($I42+$K42)+$M42)+$O42</f>
        <v>146619954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399.7324646520654</v>
      </c>
      <c r="U42" s="54">
        <f>IF($E42=0,0,($Q42/$E42)*100)</f>
        <v>101.621814527308</v>
      </c>
    </row>
    <row r="43" spans="1:21" ht="12.75">
      <c r="A43" s="51" t="s">
        <v>59</v>
      </c>
      <c r="B43" s="89">
        <v>282286000</v>
      </c>
      <c r="C43" s="89"/>
      <c r="D43" s="89"/>
      <c r="E43" s="89">
        <f>($B43+$C43)+$D43</f>
        <v>282286000</v>
      </c>
      <c r="F43" s="90">
        <v>282286000</v>
      </c>
      <c r="G43" s="91">
        <v>282286000</v>
      </c>
      <c r="H43" s="90">
        <v>386277000</v>
      </c>
      <c r="I43" s="91">
        <v>24626768</v>
      </c>
      <c r="J43" s="90"/>
      <c r="K43" s="91"/>
      <c r="L43" s="90"/>
      <c r="M43" s="91"/>
      <c r="N43" s="90"/>
      <c r="O43" s="91"/>
      <c r="P43" s="90">
        <f>(($H43+$J43)+$L43)+$N43</f>
        <v>386277000</v>
      </c>
      <c r="Q43" s="91">
        <f>(($I43+$K43)+$M43)+$O43</f>
        <v>24626768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136.83887971773308</v>
      </c>
      <c r="U43" s="54">
        <f>IF($E43=0,0,($Q43/$E43)*100)</f>
        <v>8.724048659869778</v>
      </c>
    </row>
    <row r="44" spans="1:21" ht="12.75">
      <c r="A44" s="60" t="s">
        <v>34</v>
      </c>
      <c r="B44" s="98">
        <f>SUM(B42:B43)</f>
        <v>426566000</v>
      </c>
      <c r="C44" s="98">
        <f>SUM(C42:C43)</f>
        <v>0</v>
      </c>
      <c r="D44" s="98">
        <f>SUM(D42:D43)</f>
        <v>0</v>
      </c>
      <c r="E44" s="98">
        <f>($B44+$C44)+$D44</f>
        <v>426566000</v>
      </c>
      <c r="F44" s="99">
        <f aca="true" t="shared" si="12" ref="F44:O44">SUM(F42:F43)</f>
        <v>426566000</v>
      </c>
      <c r="G44" s="100">
        <f t="shared" si="12"/>
        <v>426566000</v>
      </c>
      <c r="H44" s="99">
        <f t="shared" si="12"/>
        <v>963011000</v>
      </c>
      <c r="I44" s="100">
        <f t="shared" si="12"/>
        <v>171246722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963011000</v>
      </c>
      <c r="Q44" s="100">
        <f>(($I44+$K44)+$M44)+$O44</f>
        <v>171246722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225.75896813154355</v>
      </c>
      <c r="U44" s="63">
        <f>IF($E44=0,0,($Q44/$E44)*100)</f>
        <v>40.14542227931903</v>
      </c>
    </row>
    <row r="45" spans="1:21" ht="12.75">
      <c r="A45" s="64" t="s">
        <v>60</v>
      </c>
      <c r="B45" s="101">
        <f>SUM(B9:B12,B15:B17,B20:B21,B24,B27:B31,B34:B39,B42:B43)</f>
        <v>5282499509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5282499509</v>
      </c>
      <c r="F45" s="102">
        <f aca="true" t="shared" si="13" ref="F45:O45">SUM(F9:F12,F15:F17,F20:F21,F24,F27:F31,F34:F39,F42:F43)</f>
        <v>1296295000</v>
      </c>
      <c r="G45" s="103">
        <f t="shared" si="13"/>
        <v>637235000</v>
      </c>
      <c r="H45" s="102">
        <f t="shared" si="13"/>
        <v>1089019000</v>
      </c>
      <c r="I45" s="103">
        <f t="shared" si="13"/>
        <v>477572134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1089019000</v>
      </c>
      <c r="Q45" s="103">
        <f>(($I45+$K45)+$M45)+$O45</f>
        <v>477572134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22.796163361699303</v>
      </c>
      <c r="U45" s="67">
        <f>IF((+$E9+$E10+$E11+$E15+$E16+$E20+$E21+$E27+$E30+$E37+$E39+$E42+$E43)=0,0,(Q45/(+$E9+$E10+$E11+$E15+$E16+$E20+$E21+$E27+$E30+$E37+$E39+$E42+$E43)*100))</f>
        <v>9.996898478042485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2604083679</v>
      </c>
      <c r="C47" s="89"/>
      <c r="D47" s="89"/>
      <c r="E47" s="89">
        <f>($B47+$C47)+$D47</f>
        <v>2604083679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2604083679</v>
      </c>
      <c r="C48" s="89">
        <f>C47</f>
        <v>0</v>
      </c>
      <c r="D48" s="89">
        <f>D47</f>
        <v>0</v>
      </c>
      <c r="E48" s="89">
        <f>($B48+$C48)+$D48</f>
        <v>2604083679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2604083679</v>
      </c>
      <c r="C49" s="98">
        <f>C47</f>
        <v>0</v>
      </c>
      <c r="D49" s="98">
        <f>D47</f>
        <v>0</v>
      </c>
      <c r="E49" s="98">
        <f>($B49+$C49)+$D49</f>
        <v>2604083679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7886583188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7886583188</v>
      </c>
      <c r="F50" s="102">
        <f aca="true" t="shared" si="15" ref="F50:O50">SUM(F9:F12,F15:F17,F20:F21,F24,F27:F31,F34:F39,F42:F43,F47)</f>
        <v>1296295000</v>
      </c>
      <c r="G50" s="103">
        <f t="shared" si="15"/>
        <v>637235000</v>
      </c>
      <c r="H50" s="102">
        <f t="shared" si="15"/>
        <v>1089019000</v>
      </c>
      <c r="I50" s="103">
        <f t="shared" si="15"/>
        <v>477572134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1089019000</v>
      </c>
      <c r="Q50" s="103">
        <f>(($I50+$K50)+$M50)+$O50</f>
        <v>477572134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14.753782739509283</v>
      </c>
      <c r="U50" s="67">
        <f>IF((+$E9+$E10+$E11+$E15+$E16+$E20+$E21+$E27+$E30+$E37+$E39+$E42+$E43+$E47)=0,0,(Q50/(+$E9+$E10+$E11+$E15+$E16+$E20+$E21+$E27+$E30+$E37+$E39+$E42+$E43+$E47)*100))</f>
        <v>6.470039097095473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1428030000</v>
      </c>
      <c r="C65" s="107">
        <f t="shared" si="17"/>
        <v>16800000</v>
      </c>
      <c r="D65" s="107">
        <f t="shared" si="17"/>
        <v>0</v>
      </c>
      <c r="E65" s="107">
        <f t="shared" si="17"/>
        <v>1444830000</v>
      </c>
      <c r="F65" s="107">
        <f t="shared" si="17"/>
        <v>0</v>
      </c>
      <c r="G65" s="107">
        <f t="shared" si="17"/>
        <v>0</v>
      </c>
      <c r="H65" s="107">
        <f t="shared" si="17"/>
        <v>621381000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621381000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0.4300720499989618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791528000</v>
      </c>
      <c r="C67" s="109"/>
      <c r="D67" s="109"/>
      <c r="E67" s="109">
        <f t="shared" si="18"/>
        <v>791528000</v>
      </c>
      <c r="F67" s="109"/>
      <c r="G67" s="109"/>
      <c r="H67" s="109">
        <v>104359000</v>
      </c>
      <c r="I67" s="109"/>
      <c r="J67" s="109"/>
      <c r="K67" s="109"/>
      <c r="L67" s="109"/>
      <c r="M67" s="109"/>
      <c r="N67" s="109"/>
      <c r="O67" s="109"/>
      <c r="P67" s="110">
        <f t="shared" si="19"/>
        <v>104359000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13.184498842744667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>
        <v>269256000</v>
      </c>
      <c r="C69" s="109"/>
      <c r="D69" s="109"/>
      <c r="E69" s="109">
        <f t="shared" si="18"/>
        <v>269256000</v>
      </c>
      <c r="F69" s="109"/>
      <c r="G69" s="109"/>
      <c r="H69" s="109">
        <v>353647000</v>
      </c>
      <c r="I69" s="109"/>
      <c r="J69" s="109"/>
      <c r="K69" s="109"/>
      <c r="L69" s="109"/>
      <c r="M69" s="109"/>
      <c r="N69" s="109"/>
      <c r="O69" s="109"/>
      <c r="P69" s="110">
        <f t="shared" si="19"/>
        <v>353647000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131.34229135098195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54148000</v>
      </c>
      <c r="C71" s="109"/>
      <c r="D71" s="109"/>
      <c r="E71" s="109">
        <f t="shared" si="18"/>
        <v>54148000</v>
      </c>
      <c r="F71" s="109"/>
      <c r="G71" s="109"/>
      <c r="H71" s="109">
        <v>26594000</v>
      </c>
      <c r="I71" s="109"/>
      <c r="J71" s="109"/>
      <c r="K71" s="109"/>
      <c r="L71" s="109"/>
      <c r="M71" s="109"/>
      <c r="N71" s="109"/>
      <c r="O71" s="109"/>
      <c r="P71" s="110">
        <f t="shared" si="19"/>
        <v>26594000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49.11354066632193</v>
      </c>
      <c r="U71" s="26">
        <f t="shared" si="24"/>
        <v>0</v>
      </c>
    </row>
    <row r="72" spans="1:21" ht="12.75">
      <c r="A72" s="88" t="s">
        <v>80</v>
      </c>
      <c r="B72" s="109">
        <v>298850000</v>
      </c>
      <c r="C72" s="109">
        <v>16800000</v>
      </c>
      <c r="D72" s="109"/>
      <c r="E72" s="109">
        <f t="shared" si="18"/>
        <v>315650000</v>
      </c>
      <c r="F72" s="109"/>
      <c r="G72" s="109"/>
      <c r="H72" s="109">
        <v>136755000</v>
      </c>
      <c r="I72" s="109"/>
      <c r="J72" s="109"/>
      <c r="K72" s="109"/>
      <c r="L72" s="109"/>
      <c r="M72" s="109"/>
      <c r="N72" s="109"/>
      <c r="O72" s="109"/>
      <c r="P72" s="110">
        <f t="shared" si="19"/>
        <v>136755000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43.32488515761128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>
        <v>14248000</v>
      </c>
      <c r="C74" s="109"/>
      <c r="D74" s="109"/>
      <c r="E74" s="109">
        <f t="shared" si="18"/>
        <v>14248000</v>
      </c>
      <c r="F74" s="109"/>
      <c r="G74" s="109"/>
      <c r="H74" s="109">
        <v>26000</v>
      </c>
      <c r="I74" s="109"/>
      <c r="J74" s="109"/>
      <c r="K74" s="109"/>
      <c r="L74" s="109"/>
      <c r="M74" s="109"/>
      <c r="N74" s="109"/>
      <c r="O74" s="109"/>
      <c r="P74" s="110">
        <f t="shared" si="19"/>
        <v>26000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0.18248175182481752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1428030000</v>
      </c>
      <c r="C92" s="116">
        <f t="shared" si="31"/>
        <v>16800000</v>
      </c>
      <c r="D92" s="116">
        <f t="shared" si="31"/>
        <v>0</v>
      </c>
      <c r="E92" s="116">
        <f t="shared" si="31"/>
        <v>1444830000</v>
      </c>
      <c r="F92" s="116">
        <f t="shared" si="31"/>
        <v>0</v>
      </c>
      <c r="G92" s="116">
        <f t="shared" si="31"/>
        <v>0</v>
      </c>
      <c r="H92" s="116">
        <f t="shared" si="31"/>
        <v>621381000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621381000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0.4300720499989618</v>
      </c>
      <c r="U92" s="30">
        <f t="shared" si="28"/>
        <v>0</v>
      </c>
    </row>
    <row r="93" spans="1:21" ht="12.75">
      <c r="A93" s="31" t="s">
        <v>96</v>
      </c>
      <c r="B93" s="118">
        <f>B65</f>
        <v>1428030000</v>
      </c>
      <c r="C93" s="118">
        <f aca="true" t="shared" si="32" ref="C93:Q93">C65</f>
        <v>16800000</v>
      </c>
      <c r="D93" s="118">
        <f t="shared" si="32"/>
        <v>0</v>
      </c>
      <c r="E93" s="118">
        <f t="shared" si="32"/>
        <v>1444830000</v>
      </c>
      <c r="F93" s="118">
        <f t="shared" si="32"/>
        <v>0</v>
      </c>
      <c r="G93" s="118">
        <f t="shared" si="32"/>
        <v>0</v>
      </c>
      <c r="H93" s="118">
        <f t="shared" si="32"/>
        <v>621381000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621381000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0.4300720499989618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71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126000</v>
      </c>
      <c r="I10" s="91">
        <v>126561</v>
      </c>
      <c r="J10" s="90"/>
      <c r="K10" s="91"/>
      <c r="L10" s="90"/>
      <c r="M10" s="91"/>
      <c r="N10" s="90"/>
      <c r="O10" s="91"/>
      <c r="P10" s="90">
        <f>(($H10+$J10)+$L10)+$N10</f>
        <v>126000</v>
      </c>
      <c r="Q10" s="91">
        <f>(($I10+$K10)+$M10)+$O10</f>
        <v>126561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12.6</v>
      </c>
      <c r="U10" s="54">
        <f>IF($E10=0,0,($Q10/$E10)*100)</f>
        <v>12.6561</v>
      </c>
    </row>
    <row r="11" spans="1:21" ht="12.75">
      <c r="A11" s="51" t="s">
        <v>32</v>
      </c>
      <c r="B11" s="89">
        <v>75201000</v>
      </c>
      <c r="C11" s="89"/>
      <c r="D11" s="89"/>
      <c r="E11" s="89">
        <f>($B11+$C11)+$D11</f>
        <v>75201000</v>
      </c>
      <c r="F11" s="90">
        <v>75201000</v>
      </c>
      <c r="G11" s="91">
        <v>21995000</v>
      </c>
      <c r="H11" s="90">
        <v>4417000</v>
      </c>
      <c r="I11" s="91">
        <v>5689531</v>
      </c>
      <c r="J11" s="90"/>
      <c r="K11" s="91"/>
      <c r="L11" s="90"/>
      <c r="M11" s="91"/>
      <c r="N11" s="90"/>
      <c r="O11" s="91"/>
      <c r="P11" s="90">
        <f>(($H11+$J11)+$L11)+$N11</f>
        <v>4417000</v>
      </c>
      <c r="Q11" s="91">
        <f>(($I11+$K11)+$M11)+$O11</f>
        <v>5689531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5.873592106487946</v>
      </c>
      <c r="U11" s="54">
        <f>IF($E11=0,0,($Q11/$E11)*100)</f>
        <v>7.565765082911131</v>
      </c>
    </row>
    <row r="12" spans="1:22" ht="12.75">
      <c r="A12" s="51" t="s">
        <v>33</v>
      </c>
      <c r="B12" s="89">
        <v>3410000</v>
      </c>
      <c r="C12" s="89"/>
      <c r="D12" s="89"/>
      <c r="E12" s="89">
        <f>($B12+$C12)+$D12</f>
        <v>3410000</v>
      </c>
      <c r="F12" s="90">
        <v>3410000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79611000</v>
      </c>
      <c r="C13" s="92">
        <f>SUM(C9:C12)</f>
        <v>0</v>
      </c>
      <c r="D13" s="92">
        <f>SUM(D9:D12)</f>
        <v>0</v>
      </c>
      <c r="E13" s="92">
        <f>($B13+$C13)+$D13</f>
        <v>79611000</v>
      </c>
      <c r="F13" s="93">
        <f aca="true" t="shared" si="0" ref="F13:O13">SUM(F9:F12)</f>
        <v>79611000</v>
      </c>
      <c r="G13" s="94">
        <f t="shared" si="0"/>
        <v>22995000</v>
      </c>
      <c r="H13" s="93">
        <f t="shared" si="0"/>
        <v>4543000</v>
      </c>
      <c r="I13" s="94">
        <f t="shared" si="0"/>
        <v>5816092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4543000</v>
      </c>
      <c r="Q13" s="94">
        <f>(($I13+$K13)+$M13)+$O13</f>
        <v>5816092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5.961864017532578</v>
      </c>
      <c r="U13" s="58">
        <f>IF(SUM($E9:$E11)=0,0,(Q13/SUM($E9:$E11))*100)</f>
        <v>7.6325665017519455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>
        <v>750000</v>
      </c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750000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408333000</v>
      </c>
      <c r="C20" s="89"/>
      <c r="D20" s="89"/>
      <c r="E20" s="89">
        <f>($B20+$C20)+$D20</f>
        <v>408333000</v>
      </c>
      <c r="F20" s="90"/>
      <c r="G20" s="91"/>
      <c r="H20" s="90"/>
      <c r="I20" s="91">
        <v>40401804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40401804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9.894327423940755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408333000</v>
      </c>
      <c r="C22" s="92">
        <f>SUM(C20:C21)</f>
        <v>0</v>
      </c>
      <c r="D22" s="92">
        <f>SUM(D20:D21)</f>
        <v>0</v>
      </c>
      <c r="E22" s="92">
        <f>($B22+$C22)+$D22</f>
        <v>408333000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40401804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40401804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9.894327423940755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12403610</v>
      </c>
      <c r="C24" s="89"/>
      <c r="D24" s="89"/>
      <c r="E24" s="89">
        <f>($B24+$C24)+$D24</f>
        <v>12403610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12403610</v>
      </c>
      <c r="C25" s="92">
        <f>C24</f>
        <v>0</v>
      </c>
      <c r="D25" s="92">
        <f>D24</f>
        <v>0</v>
      </c>
      <c r="E25" s="92">
        <f>($B25+$C25)+$D25</f>
        <v>12403610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20000000</v>
      </c>
      <c r="C27" s="89"/>
      <c r="D27" s="89"/>
      <c r="E27" s="89">
        <f aca="true" t="shared" si="4" ref="E27:E32">($B27+$C27)+$D27</f>
        <v>20000000</v>
      </c>
      <c r="F27" s="90">
        <v>20000000</v>
      </c>
      <c r="G27" s="91">
        <v>12430000</v>
      </c>
      <c r="H27" s="90">
        <v>8355000</v>
      </c>
      <c r="I27" s="91">
        <v>2844293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8355000</v>
      </c>
      <c r="Q27" s="91">
        <f aca="true" t="shared" si="6" ref="Q27:Q32">(($I27+$K27)+$M27)+$O27</f>
        <v>2844293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41.775</v>
      </c>
      <c r="U27" s="54">
        <f>IF($E27=0,0,($Q27/$E27)*100)</f>
        <v>14.221465</v>
      </c>
    </row>
    <row r="28" spans="1:22" ht="12.75">
      <c r="A28" s="51" t="s">
        <v>46</v>
      </c>
      <c r="B28" s="89"/>
      <c r="C28" s="89"/>
      <c r="D28" s="89"/>
      <c r="E28" s="89">
        <f t="shared" si="4"/>
        <v>0</v>
      </c>
      <c r="F28" s="90"/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25000000</v>
      </c>
      <c r="C30" s="89"/>
      <c r="D30" s="89"/>
      <c r="E30" s="89">
        <f t="shared" si="4"/>
        <v>25000000</v>
      </c>
      <c r="F30" s="90"/>
      <c r="G30" s="91"/>
      <c r="H30" s="90"/>
      <c r="I30" s="91">
        <v>345128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345128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1.380512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45000000</v>
      </c>
      <c r="C32" s="92">
        <f>SUM(C27:C31)</f>
        <v>0</v>
      </c>
      <c r="D32" s="92">
        <f>SUM(D27:D31)</f>
        <v>0</v>
      </c>
      <c r="E32" s="92">
        <f t="shared" si="4"/>
        <v>45000000</v>
      </c>
      <c r="F32" s="93">
        <f aca="true" t="shared" si="9" ref="F32:O32">SUM(F27:F31)</f>
        <v>20000000</v>
      </c>
      <c r="G32" s="94">
        <f t="shared" si="9"/>
        <v>12430000</v>
      </c>
      <c r="H32" s="93">
        <f t="shared" si="9"/>
        <v>8355000</v>
      </c>
      <c r="I32" s="94">
        <f t="shared" si="9"/>
        <v>3189421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8355000</v>
      </c>
      <c r="Q32" s="94">
        <f t="shared" si="6"/>
        <v>3189421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18.566666666666666</v>
      </c>
      <c r="U32" s="58">
        <f>IF((+$E27+$E30)=0,0,(Q32/(+$E27+$E30))*100)</f>
        <v>7.087602222222222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>(($H37+$J37)+$L37)+$N37</f>
        <v>0</v>
      </c>
      <c r="Q37" s="91">
        <f>(($I37+$K37)+$M37)+$O37</f>
        <v>0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0</v>
      </c>
      <c r="U37" s="54">
        <f>IF($E37=0,0,($Q37/$E37)*100)</f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1" ref="F40:O40">SUM(F34:F39)</f>
        <v>0</v>
      </c>
      <c r="G40" s="94">
        <f t="shared" si="11"/>
        <v>0</v>
      </c>
      <c r="H40" s="93">
        <f t="shared" si="11"/>
        <v>0</v>
      </c>
      <c r="I40" s="94">
        <f t="shared" si="11"/>
        <v>0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0</v>
      </c>
      <c r="Q40" s="94">
        <f>(($I40+$K40)+$M40)+$O40</f>
        <v>0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20500000</v>
      </c>
      <c r="C42" s="89"/>
      <c r="D42" s="89"/>
      <c r="E42" s="89">
        <f>($B42+$C42)+$D42</f>
        <v>20500000</v>
      </c>
      <c r="F42" s="90">
        <v>20500000</v>
      </c>
      <c r="G42" s="91">
        <v>20500000</v>
      </c>
      <c r="H42" s="90">
        <v>167332000</v>
      </c>
      <c r="I42" s="91">
        <v>4791800</v>
      </c>
      <c r="J42" s="90"/>
      <c r="K42" s="91"/>
      <c r="L42" s="90"/>
      <c r="M42" s="91"/>
      <c r="N42" s="90"/>
      <c r="O42" s="91"/>
      <c r="P42" s="90">
        <f>(($H42+$J42)+$L42)+$N42</f>
        <v>167332000</v>
      </c>
      <c r="Q42" s="91">
        <f>(($I42+$K42)+$M42)+$O42</f>
        <v>4791800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816.2536585365852</v>
      </c>
      <c r="U42" s="54">
        <f>IF($E42=0,0,($Q42/$E42)*100)</f>
        <v>23.374634146341464</v>
      </c>
    </row>
    <row r="43" spans="1:21" ht="12.75">
      <c r="A43" s="51" t="s">
        <v>59</v>
      </c>
      <c r="B43" s="89">
        <v>60000000</v>
      </c>
      <c r="C43" s="89"/>
      <c r="D43" s="89"/>
      <c r="E43" s="89">
        <f>($B43+$C43)+$D43</f>
        <v>60000000</v>
      </c>
      <c r="F43" s="90">
        <v>60000000</v>
      </c>
      <c r="G43" s="91">
        <v>60000000</v>
      </c>
      <c r="H43" s="90">
        <v>31649000</v>
      </c>
      <c r="I43" s="91">
        <v>3220306</v>
      </c>
      <c r="J43" s="90"/>
      <c r="K43" s="91"/>
      <c r="L43" s="90"/>
      <c r="M43" s="91"/>
      <c r="N43" s="90"/>
      <c r="O43" s="91"/>
      <c r="P43" s="90">
        <f>(($H43+$J43)+$L43)+$N43</f>
        <v>31649000</v>
      </c>
      <c r="Q43" s="91">
        <f>(($I43+$K43)+$M43)+$O43</f>
        <v>3220306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52.74833333333333</v>
      </c>
      <c r="U43" s="54">
        <f>IF($E43=0,0,($Q43/$E43)*100)</f>
        <v>5.3671766666666665</v>
      </c>
    </row>
    <row r="44" spans="1:21" ht="12.75">
      <c r="A44" s="60" t="s">
        <v>34</v>
      </c>
      <c r="B44" s="98">
        <f>SUM(B42:B43)</f>
        <v>80500000</v>
      </c>
      <c r="C44" s="98">
        <f>SUM(C42:C43)</f>
        <v>0</v>
      </c>
      <c r="D44" s="98">
        <f>SUM(D42:D43)</f>
        <v>0</v>
      </c>
      <c r="E44" s="98">
        <f>($B44+$C44)+$D44</f>
        <v>80500000</v>
      </c>
      <c r="F44" s="99">
        <f aca="true" t="shared" si="12" ref="F44:O44">SUM(F42:F43)</f>
        <v>80500000</v>
      </c>
      <c r="G44" s="100">
        <f t="shared" si="12"/>
        <v>80500000</v>
      </c>
      <c r="H44" s="99">
        <f t="shared" si="12"/>
        <v>198981000</v>
      </c>
      <c r="I44" s="100">
        <f t="shared" si="12"/>
        <v>8012106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198981000</v>
      </c>
      <c r="Q44" s="100">
        <f>(($I44+$K44)+$M44)+$O44</f>
        <v>8012106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247.18136645962733</v>
      </c>
      <c r="U44" s="63">
        <f>IF($E44=0,0,($Q44/$E44)*100)</f>
        <v>9.952926708074534</v>
      </c>
    </row>
    <row r="45" spans="1:21" ht="12.75">
      <c r="A45" s="64" t="s">
        <v>60</v>
      </c>
      <c r="B45" s="101">
        <f>SUM(B9:B12,B15:B17,B20:B21,B24,B27:B31,B34:B39,B42:B43)</f>
        <v>625847610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625847610</v>
      </c>
      <c r="F45" s="102">
        <f aca="true" t="shared" si="13" ref="F45:O45">SUM(F9:F12,F15:F17,F20:F21,F24,F27:F31,F34:F39,F42:F43)</f>
        <v>180861000</v>
      </c>
      <c r="G45" s="103">
        <f t="shared" si="13"/>
        <v>115925000</v>
      </c>
      <c r="H45" s="102">
        <f t="shared" si="13"/>
        <v>211879000</v>
      </c>
      <c r="I45" s="103">
        <f t="shared" si="13"/>
        <v>57419423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211879000</v>
      </c>
      <c r="Q45" s="103">
        <f>(($I45+$K45)+$M45)+$O45</f>
        <v>57419423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34.732326394922254</v>
      </c>
      <c r="U45" s="67">
        <f>IF((+$E9+$E10+$E11+$E15+$E16+$E20+$E21+$E27+$E30+$E37+$E39+$E42+$E43)=0,0,(Q45/(+$E9+$E10+$E11+$E15+$E16+$E20+$E21+$E27+$E30+$E37+$E39+$E42+$E43)*100))</f>
        <v>9.412495533035864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182531905</v>
      </c>
      <c r="C47" s="89"/>
      <c r="D47" s="89"/>
      <c r="E47" s="89">
        <f>($B47+$C47)+$D47</f>
        <v>182531905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182531905</v>
      </c>
      <c r="C48" s="89">
        <f>C47</f>
        <v>0</v>
      </c>
      <c r="D48" s="89">
        <f>D47</f>
        <v>0</v>
      </c>
      <c r="E48" s="89">
        <f>($B48+$C48)+$D48</f>
        <v>182531905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182531905</v>
      </c>
      <c r="C49" s="98">
        <f>C47</f>
        <v>0</v>
      </c>
      <c r="D49" s="98">
        <f>D47</f>
        <v>0</v>
      </c>
      <c r="E49" s="98">
        <f>($B49+$C49)+$D49</f>
        <v>182531905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808379515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808379515</v>
      </c>
      <c r="F50" s="102">
        <f aca="true" t="shared" si="15" ref="F50:O50">SUM(F9:F12,F15:F17,F20:F21,F24,F27:F31,F34:F39,F42:F43,F47)</f>
        <v>180861000</v>
      </c>
      <c r="G50" s="103">
        <f t="shared" si="15"/>
        <v>115925000</v>
      </c>
      <c r="H50" s="102">
        <f t="shared" si="15"/>
        <v>211879000</v>
      </c>
      <c r="I50" s="103">
        <f t="shared" si="15"/>
        <v>57419423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211879000</v>
      </c>
      <c r="Q50" s="103">
        <f>(($I50+$K50)+$M50)+$O50</f>
        <v>57419423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26.73329734011205</v>
      </c>
      <c r="U50" s="67">
        <f>IF((+$E9+$E10+$E11+$E15+$E16+$E20+$E21+$E27+$E30+$E37+$E39+$E42+$E43+$E47)=0,0,(Q50/(+$E9+$E10+$E11+$E15+$E16+$E20+$E21+$E27+$E30+$E37+$E39+$E42+$E43+$E47)*100))</f>
        <v>7.24475058007952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141669000</v>
      </c>
      <c r="C65" s="107">
        <f t="shared" si="17"/>
        <v>0</v>
      </c>
      <c r="D65" s="107">
        <f t="shared" si="17"/>
        <v>0</v>
      </c>
      <c r="E65" s="107">
        <f t="shared" si="17"/>
        <v>141669000</v>
      </c>
      <c r="F65" s="107">
        <f t="shared" si="17"/>
        <v>0</v>
      </c>
      <c r="G65" s="107">
        <f t="shared" si="17"/>
        <v>0</v>
      </c>
      <c r="H65" s="107">
        <f t="shared" si="17"/>
        <v>45835000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45835000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0.3235358476448623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71299000</v>
      </c>
      <c r="C67" s="109"/>
      <c r="D67" s="109"/>
      <c r="E67" s="109">
        <f t="shared" si="18"/>
        <v>71299000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19"/>
        <v>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0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>
        <v>62372000</v>
      </c>
      <c r="C69" s="109"/>
      <c r="D69" s="109"/>
      <c r="E69" s="109">
        <f t="shared" si="18"/>
        <v>62372000</v>
      </c>
      <c r="F69" s="109"/>
      <c r="G69" s="109"/>
      <c r="H69" s="109">
        <v>45835000</v>
      </c>
      <c r="I69" s="109"/>
      <c r="J69" s="109"/>
      <c r="K69" s="109"/>
      <c r="L69" s="109"/>
      <c r="M69" s="109"/>
      <c r="N69" s="109"/>
      <c r="O69" s="109"/>
      <c r="P69" s="110">
        <f t="shared" si="19"/>
        <v>45835000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73.48650035272237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4500000</v>
      </c>
      <c r="C71" s="109"/>
      <c r="D71" s="109"/>
      <c r="E71" s="109">
        <f t="shared" si="18"/>
        <v>4500000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19"/>
        <v>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0</v>
      </c>
      <c r="U71" s="26">
        <f t="shared" si="24"/>
        <v>0</v>
      </c>
    </row>
    <row r="72" spans="1:21" ht="12.75">
      <c r="A72" s="88" t="s">
        <v>80</v>
      </c>
      <c r="B72" s="109"/>
      <c r="C72" s="109"/>
      <c r="D72" s="109"/>
      <c r="E72" s="109">
        <f t="shared" si="18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19"/>
        <v>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0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>
        <v>3498000</v>
      </c>
      <c r="C74" s="109"/>
      <c r="D74" s="109"/>
      <c r="E74" s="109">
        <f t="shared" si="18"/>
        <v>3498000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19"/>
        <v>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141669000</v>
      </c>
      <c r="C92" s="116">
        <f t="shared" si="31"/>
        <v>0</v>
      </c>
      <c r="D92" s="116">
        <f t="shared" si="31"/>
        <v>0</v>
      </c>
      <c r="E92" s="116">
        <f t="shared" si="31"/>
        <v>141669000</v>
      </c>
      <c r="F92" s="116">
        <f t="shared" si="31"/>
        <v>0</v>
      </c>
      <c r="G92" s="116">
        <f t="shared" si="31"/>
        <v>0</v>
      </c>
      <c r="H92" s="116">
        <f t="shared" si="31"/>
        <v>45835000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45835000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0.3235358476448623</v>
      </c>
      <c r="U92" s="30">
        <f t="shared" si="28"/>
        <v>0</v>
      </c>
    </row>
    <row r="93" spans="1:21" ht="12.75">
      <c r="A93" s="31" t="s">
        <v>96</v>
      </c>
      <c r="B93" s="118">
        <f>B65</f>
        <v>141669000</v>
      </c>
      <c r="C93" s="118">
        <f aca="true" t="shared" si="32" ref="C93:Q93">C65</f>
        <v>0</v>
      </c>
      <c r="D93" s="118">
        <f t="shared" si="32"/>
        <v>0</v>
      </c>
      <c r="E93" s="118">
        <f t="shared" si="32"/>
        <v>141669000</v>
      </c>
      <c r="F93" s="118">
        <f t="shared" si="32"/>
        <v>0</v>
      </c>
      <c r="G93" s="118">
        <f t="shared" si="32"/>
        <v>0</v>
      </c>
      <c r="H93" s="118">
        <f t="shared" si="32"/>
        <v>45835000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45835000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0.3235358476448623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96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480000</v>
      </c>
      <c r="I10" s="91">
        <v>480390</v>
      </c>
      <c r="J10" s="90"/>
      <c r="K10" s="91"/>
      <c r="L10" s="90"/>
      <c r="M10" s="91"/>
      <c r="N10" s="90"/>
      <c r="O10" s="91"/>
      <c r="P10" s="90">
        <f>(($H10+$J10)+$L10)+$N10</f>
        <v>480000</v>
      </c>
      <c r="Q10" s="91">
        <f>(($I10+$K10)+$M10)+$O10</f>
        <v>480390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48</v>
      </c>
      <c r="U10" s="54">
        <f>IF($E10=0,0,($Q10/$E10)*100)</f>
        <v>48.039</v>
      </c>
    </row>
    <row r="11" spans="1:21" ht="12.75">
      <c r="A11" s="51" t="s">
        <v>32</v>
      </c>
      <c r="B11" s="89">
        <v>58236000</v>
      </c>
      <c r="C11" s="89"/>
      <c r="D11" s="89"/>
      <c r="E11" s="89">
        <f>($B11+$C11)+$D11</f>
        <v>58236000</v>
      </c>
      <c r="F11" s="90">
        <v>58236000</v>
      </c>
      <c r="G11" s="91">
        <v>10229000</v>
      </c>
      <c r="H11" s="90">
        <v>11408000</v>
      </c>
      <c r="I11" s="91">
        <v>5412762</v>
      </c>
      <c r="J11" s="90"/>
      <c r="K11" s="91"/>
      <c r="L11" s="90"/>
      <c r="M11" s="91"/>
      <c r="N11" s="90"/>
      <c r="O11" s="91"/>
      <c r="P11" s="90">
        <f>(($H11+$J11)+$L11)+$N11</f>
        <v>11408000</v>
      </c>
      <c r="Q11" s="91">
        <f>(($I11+$K11)+$M11)+$O11</f>
        <v>5412762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19.589257503949447</v>
      </c>
      <c r="U11" s="54">
        <f>IF($E11=0,0,($Q11/$E11)*100)</f>
        <v>9.294529157222337</v>
      </c>
    </row>
    <row r="12" spans="1:22" ht="12.75">
      <c r="A12" s="51" t="s">
        <v>33</v>
      </c>
      <c r="B12" s="89">
        <v>6650000</v>
      </c>
      <c r="C12" s="89"/>
      <c r="D12" s="89"/>
      <c r="E12" s="89">
        <f>($B12+$C12)+$D12</f>
        <v>6650000</v>
      </c>
      <c r="F12" s="90">
        <v>6650000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65886000</v>
      </c>
      <c r="C13" s="92">
        <f>SUM(C9:C12)</f>
        <v>0</v>
      </c>
      <c r="D13" s="92">
        <f>SUM(D9:D12)</f>
        <v>0</v>
      </c>
      <c r="E13" s="92">
        <f>($B13+$C13)+$D13</f>
        <v>65886000</v>
      </c>
      <c r="F13" s="93">
        <f aca="true" t="shared" si="0" ref="F13:O13">SUM(F9:F12)</f>
        <v>65886000</v>
      </c>
      <c r="G13" s="94">
        <f t="shared" si="0"/>
        <v>11229000</v>
      </c>
      <c r="H13" s="93">
        <f t="shared" si="0"/>
        <v>11888000</v>
      </c>
      <c r="I13" s="94">
        <f t="shared" si="0"/>
        <v>5893152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11888000</v>
      </c>
      <c r="Q13" s="94">
        <f>(($I13+$K13)+$M13)+$O13</f>
        <v>5893152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20.06887703423594</v>
      </c>
      <c r="U13" s="58">
        <f>IF(SUM($E9:$E11)=0,0,(Q13/SUM($E9:$E11))*100)</f>
        <v>9.948598825038827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20000000</v>
      </c>
      <c r="C20" s="89"/>
      <c r="D20" s="89"/>
      <c r="E20" s="89">
        <f>($B20+$C20)+$D20</f>
        <v>20000000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20000000</v>
      </c>
      <c r="C22" s="92">
        <f>SUM(C20:C21)</f>
        <v>0</v>
      </c>
      <c r="D22" s="92">
        <f>SUM(D20:D21)</f>
        <v>0</v>
      </c>
      <c r="E22" s="92">
        <f>($B22+$C22)+$D22</f>
        <v>20000000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1826667</v>
      </c>
      <c r="C24" s="89"/>
      <c r="D24" s="89"/>
      <c r="E24" s="89">
        <f>($B24+$C24)+$D24</f>
        <v>1826667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1826667</v>
      </c>
      <c r="C25" s="92">
        <f>C24</f>
        <v>0</v>
      </c>
      <c r="D25" s="92">
        <f>D24</f>
        <v>0</v>
      </c>
      <c r="E25" s="92">
        <f>($B25+$C25)+$D25</f>
        <v>1826667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15000000</v>
      </c>
      <c r="C27" s="89"/>
      <c r="D27" s="89"/>
      <c r="E27" s="89">
        <f aca="true" t="shared" si="4" ref="E27:E32">($B27+$C27)+$D27</f>
        <v>15000000</v>
      </c>
      <c r="F27" s="90">
        <v>15000000</v>
      </c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46</v>
      </c>
      <c r="B28" s="89">
        <v>68621002</v>
      </c>
      <c r="C28" s="89"/>
      <c r="D28" s="89"/>
      <c r="E28" s="89">
        <f t="shared" si="4"/>
        <v>68621002</v>
      </c>
      <c r="F28" s="90">
        <v>68621000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/>
      <c r="Q28" s="119"/>
      <c r="R28" s="121"/>
      <c r="S28" s="122"/>
      <c r="T28" s="121"/>
      <c r="U28" s="123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25000000</v>
      </c>
      <c r="C30" s="89"/>
      <c r="D30" s="89"/>
      <c r="E30" s="89">
        <f t="shared" si="4"/>
        <v>25000000</v>
      </c>
      <c r="F30" s="90"/>
      <c r="G30" s="91"/>
      <c r="H30" s="90"/>
      <c r="I30" s="91">
        <v>2647600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2647600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10.590399999999999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108621002</v>
      </c>
      <c r="C32" s="92">
        <f>SUM(C27:C31)</f>
        <v>0</v>
      </c>
      <c r="D32" s="92">
        <f>SUM(D27:D31)</f>
        <v>0</v>
      </c>
      <c r="E32" s="92">
        <f t="shared" si="4"/>
        <v>108621002</v>
      </c>
      <c r="F32" s="93">
        <f aca="true" t="shared" si="9" ref="F32:O32">SUM(F27:F31)</f>
        <v>83621000</v>
      </c>
      <c r="G32" s="94">
        <f t="shared" si="9"/>
        <v>0</v>
      </c>
      <c r="H32" s="93">
        <f t="shared" si="9"/>
        <v>0</v>
      </c>
      <c r="I32" s="94">
        <f t="shared" si="9"/>
        <v>2647600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2647600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6.619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>(($H37+$J37)+$L37)+$N37</f>
        <v>0</v>
      </c>
      <c r="Q37" s="91">
        <f>(($I37+$K37)+$M37)+$O37</f>
        <v>0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0</v>
      </c>
      <c r="U37" s="54">
        <f>IF($E37=0,0,($Q37/$E37)*100)</f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1" ref="F40:O40">SUM(F34:F39)</f>
        <v>0</v>
      </c>
      <c r="G40" s="94">
        <f t="shared" si="11"/>
        <v>0</v>
      </c>
      <c r="H40" s="93">
        <f t="shared" si="11"/>
        <v>0</v>
      </c>
      <c r="I40" s="94">
        <f t="shared" si="11"/>
        <v>0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0</v>
      </c>
      <c r="Q40" s="94">
        <f>(($I40+$K40)+$M40)+$O40</f>
        <v>0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2" ref="F44:O44">SUM(F42:F43)</f>
        <v>0</v>
      </c>
      <c r="G44" s="100">
        <f t="shared" si="12"/>
        <v>0</v>
      </c>
      <c r="H44" s="99">
        <f t="shared" si="12"/>
        <v>0</v>
      </c>
      <c r="I44" s="100">
        <f t="shared" si="12"/>
        <v>0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196333669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196333669</v>
      </c>
      <c r="F45" s="102">
        <f aca="true" t="shared" si="13" ref="F45:O45">SUM(F9:F12,F15:F17,F20:F21,F24,F27:F31,F34:F39,F42:F43)</f>
        <v>149507000</v>
      </c>
      <c r="G45" s="103">
        <f t="shared" si="13"/>
        <v>11229000</v>
      </c>
      <c r="H45" s="102">
        <f t="shared" si="13"/>
        <v>11888000</v>
      </c>
      <c r="I45" s="103">
        <f t="shared" si="13"/>
        <v>8540752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11888000</v>
      </c>
      <c r="Q45" s="103">
        <f>(($I45+$K45)+$M45)+$O45</f>
        <v>8540752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9.970143245328591</v>
      </c>
      <c r="U45" s="67">
        <f>IF((+$E9+$E10+$E11+$E15+$E16+$E20+$E21+$E27+$E30+$E37+$E39+$E42+$E43)=0,0,(Q45/(+$E9+$E10+$E11+$E15+$E16+$E20+$E21+$E27+$E30+$E37+$E39+$E42+$E43)*100))</f>
        <v>7.1628971116105875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501394939</v>
      </c>
      <c r="C47" s="89"/>
      <c r="D47" s="89"/>
      <c r="E47" s="89">
        <f>($B47+$C47)+$D47</f>
        <v>501394939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501394939</v>
      </c>
      <c r="C48" s="89">
        <f>C47</f>
        <v>0</v>
      </c>
      <c r="D48" s="89">
        <f>D47</f>
        <v>0</v>
      </c>
      <c r="E48" s="89">
        <f>($B48+$C48)+$D48</f>
        <v>501394939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501394939</v>
      </c>
      <c r="C49" s="98">
        <f>C47</f>
        <v>0</v>
      </c>
      <c r="D49" s="98">
        <f>D47</f>
        <v>0</v>
      </c>
      <c r="E49" s="98">
        <f>($B49+$C49)+$D49</f>
        <v>501394939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697728608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697728608</v>
      </c>
      <c r="F50" s="102">
        <f aca="true" t="shared" si="15" ref="F50:O50">SUM(F9:F12,F15:F17,F20:F21,F24,F27:F31,F34:F39,F42:F43,F47)</f>
        <v>149507000</v>
      </c>
      <c r="G50" s="103">
        <f t="shared" si="15"/>
        <v>11229000</v>
      </c>
      <c r="H50" s="102">
        <f t="shared" si="15"/>
        <v>11888000</v>
      </c>
      <c r="I50" s="103">
        <f t="shared" si="15"/>
        <v>8540752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11888000</v>
      </c>
      <c r="Q50" s="103">
        <f>(($I50+$K50)+$M50)+$O50</f>
        <v>8540752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1.915470089060449</v>
      </c>
      <c r="U50" s="67">
        <f>IF((+$E9+$E10+$E11+$E15+$E16+$E20+$E21+$E27+$E30+$E37+$E39+$E42+$E43+$E47)=0,0,(Q50/(+$E9+$E10+$E11+$E15+$E16+$E20+$E21+$E27+$E30+$E37+$E39+$E42+$E43+$E47)*100))</f>
        <v>1.3761402249397046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206895000</v>
      </c>
      <c r="C65" s="107">
        <f t="shared" si="17"/>
        <v>0</v>
      </c>
      <c r="D65" s="107">
        <f t="shared" si="17"/>
        <v>0</v>
      </c>
      <c r="E65" s="107">
        <f t="shared" si="17"/>
        <v>206895000</v>
      </c>
      <c r="F65" s="107">
        <f t="shared" si="17"/>
        <v>0</v>
      </c>
      <c r="G65" s="107">
        <f t="shared" si="17"/>
        <v>0</v>
      </c>
      <c r="H65" s="107">
        <f t="shared" si="17"/>
        <v>23963000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23963000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0.11582203533193165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195300000</v>
      </c>
      <c r="C67" s="109"/>
      <c r="D67" s="109"/>
      <c r="E67" s="109">
        <f t="shared" si="18"/>
        <v>195300000</v>
      </c>
      <c r="F67" s="109"/>
      <c r="G67" s="109"/>
      <c r="H67" s="109">
        <v>22390000</v>
      </c>
      <c r="I67" s="109"/>
      <c r="J67" s="109"/>
      <c r="K67" s="109"/>
      <c r="L67" s="109"/>
      <c r="M67" s="109"/>
      <c r="N67" s="109"/>
      <c r="O67" s="109"/>
      <c r="P67" s="110">
        <f t="shared" si="19"/>
        <v>22390000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11.464413722478238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/>
      <c r="C69" s="109"/>
      <c r="D69" s="109"/>
      <c r="E69" s="109">
        <f t="shared" si="18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19"/>
        <v>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0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6220000</v>
      </c>
      <c r="C71" s="109"/>
      <c r="D71" s="109"/>
      <c r="E71" s="109">
        <f t="shared" si="18"/>
        <v>6220000</v>
      </c>
      <c r="F71" s="109"/>
      <c r="G71" s="109"/>
      <c r="H71" s="109">
        <v>1120000</v>
      </c>
      <c r="I71" s="109"/>
      <c r="J71" s="109"/>
      <c r="K71" s="109"/>
      <c r="L71" s="109"/>
      <c r="M71" s="109"/>
      <c r="N71" s="109"/>
      <c r="O71" s="109"/>
      <c r="P71" s="110">
        <f t="shared" si="19"/>
        <v>1120000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18.006430868167204</v>
      </c>
      <c r="U71" s="26">
        <f t="shared" si="24"/>
        <v>0</v>
      </c>
    </row>
    <row r="72" spans="1:21" ht="12.75">
      <c r="A72" s="88" t="s">
        <v>80</v>
      </c>
      <c r="B72" s="109"/>
      <c r="C72" s="109"/>
      <c r="D72" s="109"/>
      <c r="E72" s="109">
        <f t="shared" si="18"/>
        <v>0</v>
      </c>
      <c r="F72" s="109"/>
      <c r="G72" s="109"/>
      <c r="H72" s="109">
        <v>453000</v>
      </c>
      <c r="I72" s="109"/>
      <c r="J72" s="109"/>
      <c r="K72" s="109"/>
      <c r="L72" s="109"/>
      <c r="M72" s="109"/>
      <c r="N72" s="109"/>
      <c r="O72" s="109"/>
      <c r="P72" s="110">
        <f t="shared" si="19"/>
        <v>453000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0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>
        <v>5375000</v>
      </c>
      <c r="C74" s="109"/>
      <c r="D74" s="109"/>
      <c r="E74" s="109">
        <f t="shared" si="18"/>
        <v>5375000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19"/>
        <v>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206895000</v>
      </c>
      <c r="C92" s="116">
        <f t="shared" si="31"/>
        <v>0</v>
      </c>
      <c r="D92" s="116">
        <f t="shared" si="31"/>
        <v>0</v>
      </c>
      <c r="E92" s="116">
        <f t="shared" si="31"/>
        <v>206895000</v>
      </c>
      <c r="F92" s="116">
        <f t="shared" si="31"/>
        <v>0</v>
      </c>
      <c r="G92" s="116">
        <f t="shared" si="31"/>
        <v>0</v>
      </c>
      <c r="H92" s="116">
        <f t="shared" si="31"/>
        <v>23963000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23963000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0.11582203533193165</v>
      </c>
      <c r="U92" s="30">
        <f t="shared" si="28"/>
        <v>0</v>
      </c>
    </row>
    <row r="93" spans="1:21" ht="12.75">
      <c r="A93" s="31" t="s">
        <v>96</v>
      </c>
      <c r="B93" s="118">
        <f>B65</f>
        <v>206895000</v>
      </c>
      <c r="C93" s="118">
        <f aca="true" t="shared" si="32" ref="C93:Q93">C65</f>
        <v>0</v>
      </c>
      <c r="D93" s="118">
        <f t="shared" si="32"/>
        <v>0</v>
      </c>
      <c r="E93" s="118">
        <f t="shared" si="32"/>
        <v>206895000</v>
      </c>
      <c r="F93" s="118">
        <f t="shared" si="32"/>
        <v>0</v>
      </c>
      <c r="G93" s="118">
        <f t="shared" si="32"/>
        <v>0</v>
      </c>
      <c r="H93" s="118">
        <f t="shared" si="32"/>
        <v>23963000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23963000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0.11582203533193165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5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52000</v>
      </c>
      <c r="I10" s="91">
        <v>76500</v>
      </c>
      <c r="J10" s="90"/>
      <c r="K10" s="91"/>
      <c r="L10" s="90"/>
      <c r="M10" s="91"/>
      <c r="N10" s="90"/>
      <c r="O10" s="91"/>
      <c r="P10" s="90">
        <f>(($H10+$J10)+$L10)+$N10</f>
        <v>52000</v>
      </c>
      <c r="Q10" s="91">
        <f>(($I10+$K10)+$M10)+$O10</f>
        <v>76500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5.2</v>
      </c>
      <c r="U10" s="54">
        <f>IF($E10=0,0,($Q10/$E10)*100)</f>
        <v>7.6499999999999995</v>
      </c>
    </row>
    <row r="11" spans="1:21" ht="12.75">
      <c r="A11" s="51" t="s">
        <v>32</v>
      </c>
      <c r="B11" s="89">
        <v>80000000</v>
      </c>
      <c r="C11" s="89"/>
      <c r="D11" s="89"/>
      <c r="E11" s="89">
        <f>($B11+$C11)+$D11</f>
        <v>80000000</v>
      </c>
      <c r="F11" s="90">
        <v>80000000</v>
      </c>
      <c r="G11" s="91">
        <v>46391000</v>
      </c>
      <c r="H11" s="90">
        <v>11293000</v>
      </c>
      <c r="I11" s="91"/>
      <c r="J11" s="90"/>
      <c r="K11" s="91"/>
      <c r="L11" s="90"/>
      <c r="M11" s="91"/>
      <c r="N11" s="90"/>
      <c r="O11" s="91"/>
      <c r="P11" s="90">
        <f>(($H11+$J11)+$L11)+$N11</f>
        <v>11293000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14.116249999999999</v>
      </c>
      <c r="U11" s="54">
        <f>IF($E11=0,0,($Q11/$E11)*100)</f>
        <v>0</v>
      </c>
    </row>
    <row r="12" spans="1:22" ht="12.75">
      <c r="A12" s="51" t="s">
        <v>33</v>
      </c>
      <c r="B12" s="89">
        <v>10028000</v>
      </c>
      <c r="C12" s="89"/>
      <c r="D12" s="89"/>
      <c r="E12" s="89">
        <f>($B12+$C12)+$D12</f>
        <v>10028000</v>
      </c>
      <c r="F12" s="90">
        <v>10028000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91028000</v>
      </c>
      <c r="C13" s="92">
        <f>SUM(C9:C12)</f>
        <v>0</v>
      </c>
      <c r="D13" s="92">
        <f>SUM(D9:D12)</f>
        <v>0</v>
      </c>
      <c r="E13" s="92">
        <f>($B13+$C13)+$D13</f>
        <v>91028000</v>
      </c>
      <c r="F13" s="93">
        <f aca="true" t="shared" si="0" ref="F13:O13">SUM(F9:F12)</f>
        <v>91028000</v>
      </c>
      <c r="G13" s="94">
        <f t="shared" si="0"/>
        <v>47391000</v>
      </c>
      <c r="H13" s="93">
        <f t="shared" si="0"/>
        <v>11345000</v>
      </c>
      <c r="I13" s="94">
        <f t="shared" si="0"/>
        <v>76500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11345000</v>
      </c>
      <c r="Q13" s="94">
        <f>(($I13+$K13)+$M13)+$O13</f>
        <v>76500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14.006172839506172</v>
      </c>
      <c r="U13" s="58">
        <f>IF(SUM($E9:$E11)=0,0,(Q13/SUM($E9:$E11))*100)</f>
        <v>0.09444444444444444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1070471000</v>
      </c>
      <c r="C20" s="89"/>
      <c r="D20" s="89"/>
      <c r="E20" s="89">
        <f>($B20+$C20)+$D20</f>
        <v>1070471000</v>
      </c>
      <c r="F20" s="90"/>
      <c r="G20" s="91"/>
      <c r="H20" s="90"/>
      <c r="I20" s="91">
        <v>67424762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67424762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6.298607061751323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1070471000</v>
      </c>
      <c r="C22" s="92">
        <f>SUM(C20:C21)</f>
        <v>0</v>
      </c>
      <c r="D22" s="92">
        <f>SUM(D20:D21)</f>
        <v>0</v>
      </c>
      <c r="E22" s="92">
        <f>($B22+$C22)+$D22</f>
        <v>1070471000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67424762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67424762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6.298607061751323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179284979</v>
      </c>
      <c r="C24" s="89"/>
      <c r="D24" s="89"/>
      <c r="E24" s="89">
        <f>($B24+$C24)+$D24</f>
        <v>179284979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179284979</v>
      </c>
      <c r="C25" s="92">
        <f>C24</f>
        <v>0</v>
      </c>
      <c r="D25" s="92">
        <f>D24</f>
        <v>0</v>
      </c>
      <c r="E25" s="92">
        <f>($B25+$C25)+$D25</f>
        <v>179284979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55000000</v>
      </c>
      <c r="C27" s="89"/>
      <c r="D27" s="89"/>
      <c r="E27" s="89">
        <f aca="true" t="shared" si="4" ref="E27:E32">($B27+$C27)+$D27</f>
        <v>55000000</v>
      </c>
      <c r="F27" s="90">
        <v>55000000</v>
      </c>
      <c r="G27" s="91"/>
      <c r="H27" s="90"/>
      <c r="I27" s="91">
        <v>1469149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1469149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2.67118</v>
      </c>
    </row>
    <row r="28" spans="1:22" ht="12.75">
      <c r="A28" s="51" t="s">
        <v>46</v>
      </c>
      <c r="B28" s="89">
        <v>23217062</v>
      </c>
      <c r="C28" s="89"/>
      <c r="D28" s="89"/>
      <c r="E28" s="89">
        <f t="shared" si="4"/>
        <v>23217062</v>
      </c>
      <c r="F28" s="90">
        <v>23217000</v>
      </c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25000000</v>
      </c>
      <c r="C30" s="89"/>
      <c r="D30" s="89"/>
      <c r="E30" s="89">
        <f t="shared" si="4"/>
        <v>25000000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103217062</v>
      </c>
      <c r="C32" s="92">
        <f>SUM(C27:C31)</f>
        <v>0</v>
      </c>
      <c r="D32" s="92">
        <f>SUM(D27:D31)</f>
        <v>0</v>
      </c>
      <c r="E32" s="92">
        <f t="shared" si="4"/>
        <v>103217062</v>
      </c>
      <c r="F32" s="93">
        <f aca="true" t="shared" si="9" ref="F32:O32">SUM(F27:F31)</f>
        <v>78217000</v>
      </c>
      <c r="G32" s="94">
        <f t="shared" si="9"/>
        <v>0</v>
      </c>
      <c r="H32" s="93">
        <f t="shared" si="9"/>
        <v>0</v>
      </c>
      <c r="I32" s="94">
        <f t="shared" si="9"/>
        <v>1469149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1469149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1.8364362499999998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>(($H37+$J37)+$L37)+$N37</f>
        <v>0</v>
      </c>
      <c r="Q37" s="91">
        <f>(($I37+$K37)+$M37)+$O37</f>
        <v>0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0</v>
      </c>
      <c r="U37" s="54">
        <f>IF($E37=0,0,($Q37/$E37)*100)</f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1" ref="F40:O40">SUM(F34:F39)</f>
        <v>0</v>
      </c>
      <c r="G40" s="94">
        <f t="shared" si="11"/>
        <v>0</v>
      </c>
      <c r="H40" s="93">
        <f t="shared" si="11"/>
        <v>0</v>
      </c>
      <c r="I40" s="94">
        <f t="shared" si="11"/>
        <v>0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0</v>
      </c>
      <c r="Q40" s="94">
        <f>(($I40+$K40)+$M40)+$O40</f>
        <v>0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48000000</v>
      </c>
      <c r="C42" s="89"/>
      <c r="D42" s="89"/>
      <c r="E42" s="89">
        <f>($B42+$C42)+$D42</f>
        <v>48000000</v>
      </c>
      <c r="F42" s="90">
        <v>48000000</v>
      </c>
      <c r="G42" s="91">
        <v>48000000</v>
      </c>
      <c r="H42" s="90">
        <v>51863000</v>
      </c>
      <c r="I42" s="91">
        <v>34964230</v>
      </c>
      <c r="J42" s="90"/>
      <c r="K42" s="91"/>
      <c r="L42" s="90"/>
      <c r="M42" s="91"/>
      <c r="N42" s="90"/>
      <c r="O42" s="91"/>
      <c r="P42" s="90">
        <f>(($H42+$J42)+$L42)+$N42</f>
        <v>51863000</v>
      </c>
      <c r="Q42" s="91">
        <f>(($I42+$K42)+$M42)+$O42</f>
        <v>34964230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108.04791666666667</v>
      </c>
      <c r="U42" s="54">
        <f>IF($E42=0,0,($Q42/$E42)*100)</f>
        <v>72.84214583333333</v>
      </c>
    </row>
    <row r="43" spans="1:21" ht="12.75">
      <c r="A43" s="51" t="s">
        <v>59</v>
      </c>
      <c r="B43" s="89">
        <v>35000000</v>
      </c>
      <c r="C43" s="89"/>
      <c r="D43" s="89"/>
      <c r="E43" s="89">
        <f>($B43+$C43)+$D43</f>
        <v>35000000</v>
      </c>
      <c r="F43" s="90">
        <v>35000000</v>
      </c>
      <c r="G43" s="91">
        <v>35000000</v>
      </c>
      <c r="H43" s="90">
        <v>43166000</v>
      </c>
      <c r="I43" s="91"/>
      <c r="J43" s="90"/>
      <c r="K43" s="91"/>
      <c r="L43" s="90"/>
      <c r="M43" s="91"/>
      <c r="N43" s="90"/>
      <c r="O43" s="91"/>
      <c r="P43" s="90">
        <f>(($H43+$J43)+$L43)+$N43</f>
        <v>43166000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123.33142857142857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83000000</v>
      </c>
      <c r="C44" s="98">
        <f>SUM(C42:C43)</f>
        <v>0</v>
      </c>
      <c r="D44" s="98">
        <f>SUM(D42:D43)</f>
        <v>0</v>
      </c>
      <c r="E44" s="98">
        <f>($B44+$C44)+$D44</f>
        <v>83000000</v>
      </c>
      <c r="F44" s="99">
        <f aca="true" t="shared" si="12" ref="F44:O44">SUM(F42:F43)</f>
        <v>83000000</v>
      </c>
      <c r="G44" s="100">
        <f t="shared" si="12"/>
        <v>83000000</v>
      </c>
      <c r="H44" s="99">
        <f t="shared" si="12"/>
        <v>95029000</v>
      </c>
      <c r="I44" s="100">
        <f t="shared" si="12"/>
        <v>34964230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95029000</v>
      </c>
      <c r="Q44" s="100">
        <f>(($I44+$K44)+$M44)+$O44</f>
        <v>34964230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114.49277108433735</v>
      </c>
      <c r="U44" s="63">
        <f>IF($E44=0,0,($Q44/$E44)*100)</f>
        <v>42.12557831325301</v>
      </c>
    </row>
    <row r="45" spans="1:21" ht="12.75">
      <c r="A45" s="64" t="s">
        <v>60</v>
      </c>
      <c r="B45" s="101">
        <f>SUM(B9:B12,B15:B17,B20:B21,B24,B27:B31,B34:B39,B42:B43)</f>
        <v>1527001041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1527001041</v>
      </c>
      <c r="F45" s="102">
        <f aca="true" t="shared" si="13" ref="F45:O45">SUM(F9:F12,F15:F17,F20:F21,F24,F27:F31,F34:F39,F42:F43)</f>
        <v>252245000</v>
      </c>
      <c r="G45" s="103">
        <f t="shared" si="13"/>
        <v>130391000</v>
      </c>
      <c r="H45" s="102">
        <f t="shared" si="13"/>
        <v>106374000</v>
      </c>
      <c r="I45" s="103">
        <f t="shared" si="13"/>
        <v>103934641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106374000</v>
      </c>
      <c r="Q45" s="103">
        <f>(($I45+$K45)+$M45)+$O45</f>
        <v>103934641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8.092533041809215</v>
      </c>
      <c r="U45" s="67">
        <f>IF((+$E9+$E10+$E11+$E15+$E16+$E20+$E21+$E27+$E30+$E37+$E39+$E42+$E43)=0,0,(Q45/(+$E9+$E10+$E11+$E15+$E16+$E20+$E21+$E27+$E30+$E37+$E39+$E42+$E43)*100))</f>
        <v>7.906955801991828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556449903</v>
      </c>
      <c r="C47" s="89"/>
      <c r="D47" s="89"/>
      <c r="E47" s="89">
        <f>($B47+$C47)+$D47</f>
        <v>556449903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556449903</v>
      </c>
      <c r="C48" s="89">
        <f>C47</f>
        <v>0</v>
      </c>
      <c r="D48" s="89">
        <f>D47</f>
        <v>0</v>
      </c>
      <c r="E48" s="89">
        <f>($B48+$C48)+$D48</f>
        <v>556449903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556449903</v>
      </c>
      <c r="C49" s="98">
        <f>C47</f>
        <v>0</v>
      </c>
      <c r="D49" s="98">
        <f>D47</f>
        <v>0</v>
      </c>
      <c r="E49" s="98">
        <f>($B49+$C49)+$D49</f>
        <v>556449903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2083450944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2083450944</v>
      </c>
      <c r="F50" s="102">
        <f aca="true" t="shared" si="15" ref="F50:O50">SUM(F9:F12,F15:F17,F20:F21,F24,F27:F31,F34:F39,F42:F43,F47)</f>
        <v>252245000</v>
      </c>
      <c r="G50" s="103">
        <f t="shared" si="15"/>
        <v>130391000</v>
      </c>
      <c r="H50" s="102">
        <f t="shared" si="15"/>
        <v>106374000</v>
      </c>
      <c r="I50" s="103">
        <f t="shared" si="15"/>
        <v>103934641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106374000</v>
      </c>
      <c r="Q50" s="103">
        <f>(($I50+$K50)+$M50)+$O50</f>
        <v>103934641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5.685649234525656</v>
      </c>
      <c r="U50" s="67">
        <f>IF((+$E9+$E10+$E11+$E15+$E16+$E20+$E21+$E27+$E30+$E37+$E39+$E42+$E43+$E47)=0,0,(Q50/(+$E9+$E10+$E11+$E15+$E16+$E20+$E21+$E27+$E30+$E37+$E39+$E42+$E43+$E47)*100))</f>
        <v>5.55526643768542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179915000</v>
      </c>
      <c r="C65" s="107">
        <f t="shared" si="17"/>
        <v>0</v>
      </c>
      <c r="D65" s="107">
        <f t="shared" si="17"/>
        <v>0</v>
      </c>
      <c r="E65" s="107">
        <f t="shared" si="17"/>
        <v>179915000</v>
      </c>
      <c r="F65" s="107">
        <f t="shared" si="17"/>
        <v>0</v>
      </c>
      <c r="G65" s="107">
        <f t="shared" si="17"/>
        <v>0</v>
      </c>
      <c r="H65" s="107">
        <f t="shared" si="17"/>
        <v>30205000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30205000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0.167884834505183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166240000</v>
      </c>
      <c r="C67" s="109"/>
      <c r="D67" s="109"/>
      <c r="E67" s="109">
        <f t="shared" si="18"/>
        <v>166240000</v>
      </c>
      <c r="F67" s="109"/>
      <c r="G67" s="109"/>
      <c r="H67" s="109">
        <v>20552000</v>
      </c>
      <c r="I67" s="109"/>
      <c r="J67" s="109"/>
      <c r="K67" s="109"/>
      <c r="L67" s="109"/>
      <c r="M67" s="109"/>
      <c r="N67" s="109"/>
      <c r="O67" s="109"/>
      <c r="P67" s="110">
        <f t="shared" si="19"/>
        <v>20552000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12.362848893166506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/>
      <c r="C69" s="109"/>
      <c r="D69" s="109"/>
      <c r="E69" s="109">
        <f t="shared" si="18"/>
        <v>0</v>
      </c>
      <c r="F69" s="109"/>
      <c r="G69" s="109"/>
      <c r="H69" s="109">
        <v>-13000</v>
      </c>
      <c r="I69" s="109"/>
      <c r="J69" s="109"/>
      <c r="K69" s="109"/>
      <c r="L69" s="109"/>
      <c r="M69" s="109"/>
      <c r="N69" s="109"/>
      <c r="O69" s="109"/>
      <c r="P69" s="110">
        <f t="shared" si="19"/>
        <v>-13000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0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8300000</v>
      </c>
      <c r="C71" s="109"/>
      <c r="D71" s="109"/>
      <c r="E71" s="109">
        <f t="shared" si="18"/>
        <v>8300000</v>
      </c>
      <c r="F71" s="109"/>
      <c r="G71" s="109"/>
      <c r="H71" s="109">
        <v>4800000</v>
      </c>
      <c r="I71" s="109"/>
      <c r="J71" s="109"/>
      <c r="K71" s="109"/>
      <c r="L71" s="109"/>
      <c r="M71" s="109"/>
      <c r="N71" s="109"/>
      <c r="O71" s="109"/>
      <c r="P71" s="110">
        <f t="shared" si="19"/>
        <v>4800000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57.831325301204814</v>
      </c>
      <c r="U71" s="26">
        <f t="shared" si="24"/>
        <v>0</v>
      </c>
    </row>
    <row r="72" spans="1:21" ht="12.75">
      <c r="A72" s="88" t="s">
        <v>80</v>
      </c>
      <c r="B72" s="109"/>
      <c r="C72" s="109"/>
      <c r="D72" s="109"/>
      <c r="E72" s="109">
        <f t="shared" si="18"/>
        <v>0</v>
      </c>
      <c r="F72" s="109"/>
      <c r="G72" s="109"/>
      <c r="H72" s="109">
        <v>4845000</v>
      </c>
      <c r="I72" s="109"/>
      <c r="J72" s="109"/>
      <c r="K72" s="109"/>
      <c r="L72" s="109"/>
      <c r="M72" s="109"/>
      <c r="N72" s="109"/>
      <c r="O72" s="109"/>
      <c r="P72" s="110">
        <f t="shared" si="19"/>
        <v>4845000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0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>
        <v>5375000</v>
      </c>
      <c r="C74" s="109"/>
      <c r="D74" s="109"/>
      <c r="E74" s="109">
        <f t="shared" si="18"/>
        <v>5375000</v>
      </c>
      <c r="F74" s="109"/>
      <c r="G74" s="109"/>
      <c r="H74" s="109">
        <v>21000</v>
      </c>
      <c r="I74" s="109"/>
      <c r="J74" s="109"/>
      <c r="K74" s="109"/>
      <c r="L74" s="109"/>
      <c r="M74" s="109"/>
      <c r="N74" s="109"/>
      <c r="O74" s="109"/>
      <c r="P74" s="110">
        <f t="shared" si="19"/>
        <v>21000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0.39069767441860465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179915000</v>
      </c>
      <c r="C92" s="116">
        <f t="shared" si="31"/>
        <v>0</v>
      </c>
      <c r="D92" s="116">
        <f t="shared" si="31"/>
        <v>0</v>
      </c>
      <c r="E92" s="116">
        <f t="shared" si="31"/>
        <v>179915000</v>
      </c>
      <c r="F92" s="116">
        <f t="shared" si="31"/>
        <v>0</v>
      </c>
      <c r="G92" s="116">
        <f t="shared" si="31"/>
        <v>0</v>
      </c>
      <c r="H92" s="116">
        <f t="shared" si="31"/>
        <v>30205000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30205000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0.167884834505183</v>
      </c>
      <c r="U92" s="30">
        <f t="shared" si="28"/>
        <v>0</v>
      </c>
    </row>
    <row r="93" spans="1:21" ht="12.75">
      <c r="A93" s="31" t="s">
        <v>96</v>
      </c>
      <c r="B93" s="118">
        <f>B65</f>
        <v>179915000</v>
      </c>
      <c r="C93" s="118">
        <f aca="true" t="shared" si="32" ref="C93:Q93">C65</f>
        <v>0</v>
      </c>
      <c r="D93" s="118">
        <f t="shared" si="32"/>
        <v>0</v>
      </c>
      <c r="E93" s="118">
        <f t="shared" si="32"/>
        <v>179915000</v>
      </c>
      <c r="F93" s="118">
        <f t="shared" si="32"/>
        <v>0</v>
      </c>
      <c r="G93" s="118">
        <f t="shared" si="32"/>
        <v>0</v>
      </c>
      <c r="H93" s="118">
        <f t="shared" si="32"/>
        <v>30205000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30205000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0.167884834505183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5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502000</v>
      </c>
      <c r="I10" s="91">
        <v>520574</v>
      </c>
      <c r="J10" s="90"/>
      <c r="K10" s="91"/>
      <c r="L10" s="90"/>
      <c r="M10" s="91"/>
      <c r="N10" s="90"/>
      <c r="O10" s="91"/>
      <c r="P10" s="90">
        <f>(($H10+$J10)+$L10)+$N10</f>
        <v>502000</v>
      </c>
      <c r="Q10" s="91">
        <f>(($I10+$K10)+$M10)+$O10</f>
        <v>520574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50.2</v>
      </c>
      <c r="U10" s="54">
        <f>IF($E10=0,0,($Q10/$E10)*100)</f>
        <v>52.0574</v>
      </c>
    </row>
    <row r="11" spans="1:21" ht="12.75">
      <c r="A11" s="51" t="s">
        <v>32</v>
      </c>
      <c r="B11" s="89">
        <v>38021000</v>
      </c>
      <c r="C11" s="89"/>
      <c r="D11" s="89"/>
      <c r="E11" s="89">
        <f>($B11+$C11)+$D11</f>
        <v>38021000</v>
      </c>
      <c r="F11" s="90">
        <v>38021000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33</v>
      </c>
      <c r="B12" s="89">
        <v>4500000</v>
      </c>
      <c r="C12" s="89"/>
      <c r="D12" s="89"/>
      <c r="E12" s="89">
        <f>($B12+$C12)+$D12</f>
        <v>4500000</v>
      </c>
      <c r="F12" s="90">
        <v>4500000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43521000</v>
      </c>
      <c r="C13" s="92">
        <f>SUM(C9:C12)</f>
        <v>0</v>
      </c>
      <c r="D13" s="92">
        <f>SUM(D9:D12)</f>
        <v>0</v>
      </c>
      <c r="E13" s="92">
        <f>($B13+$C13)+$D13</f>
        <v>43521000</v>
      </c>
      <c r="F13" s="93">
        <f aca="true" t="shared" si="0" ref="F13:O13">SUM(F9:F12)</f>
        <v>43521000</v>
      </c>
      <c r="G13" s="94">
        <f t="shared" si="0"/>
        <v>1000000</v>
      </c>
      <c r="H13" s="93">
        <f t="shared" si="0"/>
        <v>502000</v>
      </c>
      <c r="I13" s="94">
        <f t="shared" si="0"/>
        <v>520574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502000</v>
      </c>
      <c r="Q13" s="94">
        <f>(($I13+$K13)+$M13)+$O13</f>
        <v>520574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1.2864867635375823</v>
      </c>
      <c r="U13" s="58">
        <f>IF(SUM($E9:$E11)=0,0,(Q13/SUM($E9:$E11))*100)</f>
        <v>1.3340867737884727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864180000</v>
      </c>
      <c r="C20" s="89"/>
      <c r="D20" s="89"/>
      <c r="E20" s="89">
        <f>($B20+$C20)+$D20</f>
        <v>864180000</v>
      </c>
      <c r="F20" s="90"/>
      <c r="G20" s="91"/>
      <c r="H20" s="90"/>
      <c r="I20" s="91">
        <v>15036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15036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0.0017399152954245645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864180000</v>
      </c>
      <c r="C22" s="92">
        <f>SUM(C20:C21)</f>
        <v>0</v>
      </c>
      <c r="D22" s="92">
        <f>SUM(D20:D21)</f>
        <v>0</v>
      </c>
      <c r="E22" s="92">
        <f>($B22+$C22)+$D22</f>
        <v>864180000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15036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15036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0.0017399152954245645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8357150</v>
      </c>
      <c r="C24" s="89"/>
      <c r="D24" s="89"/>
      <c r="E24" s="89">
        <f>($B24+$C24)+$D24</f>
        <v>8357150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8357150</v>
      </c>
      <c r="C25" s="92">
        <f>C24</f>
        <v>0</v>
      </c>
      <c r="D25" s="92">
        <f>D24</f>
        <v>0</v>
      </c>
      <c r="E25" s="92">
        <f>($B25+$C25)+$D25</f>
        <v>8357150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65000000</v>
      </c>
      <c r="C27" s="89"/>
      <c r="D27" s="89"/>
      <c r="E27" s="89">
        <f aca="true" t="shared" si="4" ref="E27:E32">($B27+$C27)+$D27</f>
        <v>65000000</v>
      </c>
      <c r="F27" s="90">
        <v>65000000</v>
      </c>
      <c r="G27" s="91"/>
      <c r="H27" s="90"/>
      <c r="I27" s="91">
        <v>1493310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1493310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2.2974</v>
      </c>
    </row>
    <row r="28" spans="1:22" ht="12.75">
      <c r="A28" s="51" t="s">
        <v>46</v>
      </c>
      <c r="B28" s="89">
        <v>4776600</v>
      </c>
      <c r="C28" s="89"/>
      <c r="D28" s="89"/>
      <c r="E28" s="89">
        <f t="shared" si="4"/>
        <v>4776600</v>
      </c>
      <c r="F28" s="90">
        <v>4777000</v>
      </c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23000000</v>
      </c>
      <c r="C30" s="89"/>
      <c r="D30" s="89"/>
      <c r="E30" s="89">
        <f t="shared" si="4"/>
        <v>23000000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92776600</v>
      </c>
      <c r="C32" s="92">
        <f>SUM(C27:C31)</f>
        <v>0</v>
      </c>
      <c r="D32" s="92">
        <f>SUM(D27:D31)</f>
        <v>0</v>
      </c>
      <c r="E32" s="92">
        <f t="shared" si="4"/>
        <v>92776600</v>
      </c>
      <c r="F32" s="93">
        <f aca="true" t="shared" si="9" ref="F32:O32">SUM(F27:F31)</f>
        <v>69777000</v>
      </c>
      <c r="G32" s="94">
        <f t="shared" si="9"/>
        <v>0</v>
      </c>
      <c r="H32" s="93">
        <f t="shared" si="9"/>
        <v>0</v>
      </c>
      <c r="I32" s="94">
        <f t="shared" si="9"/>
        <v>1493310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1493310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1.6969431818181817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>
        <v>7040000</v>
      </c>
      <c r="C37" s="89"/>
      <c r="D37" s="89"/>
      <c r="E37" s="89">
        <f t="shared" si="10"/>
        <v>7040000</v>
      </c>
      <c r="F37" s="90">
        <v>7040000</v>
      </c>
      <c r="G37" s="91">
        <v>3520000</v>
      </c>
      <c r="H37" s="90">
        <v>3522000</v>
      </c>
      <c r="I37" s="91">
        <v>921458</v>
      </c>
      <c r="J37" s="90"/>
      <c r="K37" s="91"/>
      <c r="L37" s="90"/>
      <c r="M37" s="91"/>
      <c r="N37" s="90"/>
      <c r="O37" s="91"/>
      <c r="P37" s="90">
        <f>(($H37+$J37)+$L37)+$N37</f>
        <v>3522000</v>
      </c>
      <c r="Q37" s="91">
        <f>(($I37+$K37)+$M37)+$O37</f>
        <v>921458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50.028409090909086</v>
      </c>
      <c r="U37" s="54">
        <f>IF($E37=0,0,($Q37/$E37)*100)</f>
        <v>13.088892045454545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7040000</v>
      </c>
      <c r="C40" s="92">
        <f>SUM(C34:C39)</f>
        <v>0</v>
      </c>
      <c r="D40" s="92">
        <f>SUM(D34:D39)</f>
        <v>0</v>
      </c>
      <c r="E40" s="92">
        <f t="shared" si="10"/>
        <v>7040000</v>
      </c>
      <c r="F40" s="93">
        <f aca="true" t="shared" si="11" ref="F40:O40">SUM(F34:F39)</f>
        <v>7040000</v>
      </c>
      <c r="G40" s="94">
        <f t="shared" si="11"/>
        <v>3520000</v>
      </c>
      <c r="H40" s="93">
        <f t="shared" si="11"/>
        <v>3522000</v>
      </c>
      <c r="I40" s="94">
        <f t="shared" si="11"/>
        <v>921458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3522000</v>
      </c>
      <c r="Q40" s="94">
        <f>(($I40+$K40)+$M40)+$O40</f>
        <v>921458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50.028409090909086</v>
      </c>
      <c r="U40" s="58">
        <f>IF((+$E37+$E39)=0,0,(Q40/(+$E37+$E398))*100)</f>
        <v>13.088892045454545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22000000</v>
      </c>
      <c r="C42" s="89"/>
      <c r="D42" s="89"/>
      <c r="E42" s="89">
        <f>($B42+$C42)+$D42</f>
        <v>22000000</v>
      </c>
      <c r="F42" s="90">
        <v>22000000</v>
      </c>
      <c r="G42" s="91">
        <v>22000000</v>
      </c>
      <c r="H42" s="90">
        <v>114575000</v>
      </c>
      <c r="I42" s="91"/>
      <c r="J42" s="90"/>
      <c r="K42" s="91"/>
      <c r="L42" s="90"/>
      <c r="M42" s="91"/>
      <c r="N42" s="90"/>
      <c r="O42" s="91"/>
      <c r="P42" s="90">
        <f>(($H42+$J42)+$L42)+$N42</f>
        <v>114575000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520.7954545454545</v>
      </c>
      <c r="U42" s="54">
        <f>IF($E42=0,0,($Q42/$E42)*100)</f>
        <v>0</v>
      </c>
    </row>
    <row r="43" spans="1:21" ht="12.75">
      <c r="A43" s="51" t="s">
        <v>59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34</v>
      </c>
      <c r="B44" s="98">
        <f>SUM(B42:B43)</f>
        <v>22000000</v>
      </c>
      <c r="C44" s="98">
        <f>SUM(C42:C43)</f>
        <v>0</v>
      </c>
      <c r="D44" s="98">
        <f>SUM(D42:D43)</f>
        <v>0</v>
      </c>
      <c r="E44" s="98">
        <f>($B44+$C44)+$D44</f>
        <v>22000000</v>
      </c>
      <c r="F44" s="99">
        <f aca="true" t="shared" si="12" ref="F44:O44">SUM(F42:F43)</f>
        <v>22000000</v>
      </c>
      <c r="G44" s="100">
        <f t="shared" si="12"/>
        <v>22000000</v>
      </c>
      <c r="H44" s="99">
        <f t="shared" si="12"/>
        <v>114575000</v>
      </c>
      <c r="I44" s="100">
        <f t="shared" si="12"/>
        <v>0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114575000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520.7954545454545</v>
      </c>
      <c r="U44" s="63">
        <f>IF($E44=0,0,($Q44/$E44)*100)</f>
        <v>0</v>
      </c>
    </row>
    <row r="45" spans="1:21" ht="12.75">
      <c r="A45" s="64" t="s">
        <v>60</v>
      </c>
      <c r="B45" s="101">
        <f>SUM(B9:B12,B15:B17,B20:B21,B24,B27:B31,B34:B39,B42:B43)</f>
        <v>1037874750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1037874750</v>
      </c>
      <c r="F45" s="102">
        <f aca="true" t="shared" si="13" ref="F45:O45">SUM(F9:F12,F15:F17,F20:F21,F24,F27:F31,F34:F39,F42:F43)</f>
        <v>142338000</v>
      </c>
      <c r="G45" s="103">
        <f t="shared" si="13"/>
        <v>26520000</v>
      </c>
      <c r="H45" s="102">
        <f t="shared" si="13"/>
        <v>118599000</v>
      </c>
      <c r="I45" s="103">
        <f t="shared" si="13"/>
        <v>2950378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118599000</v>
      </c>
      <c r="Q45" s="103">
        <f>(($I45+$K45)+$M45)+$O45</f>
        <v>2950378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11.624606343011113</v>
      </c>
      <c r="U45" s="67">
        <f>IF((+$E9+$E10+$E11+$E15+$E16+$E20+$E21+$E27+$E30+$E37+$E39+$E42+$E43)=0,0,(Q45/(+$E9+$E10+$E11+$E15+$E16+$E20+$E21+$E27+$E30+$E37+$E39+$E42+$E43)*100))</f>
        <v>0.2891844181913881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384068433</v>
      </c>
      <c r="C47" s="89"/>
      <c r="D47" s="89"/>
      <c r="E47" s="89">
        <f>($B47+$C47)+$D47</f>
        <v>384068433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384068433</v>
      </c>
      <c r="C48" s="89">
        <f>C47</f>
        <v>0</v>
      </c>
      <c r="D48" s="89">
        <f>D47</f>
        <v>0</v>
      </c>
      <c r="E48" s="89">
        <f>($B48+$C48)+$D48</f>
        <v>384068433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384068433</v>
      </c>
      <c r="C49" s="98">
        <f>C47</f>
        <v>0</v>
      </c>
      <c r="D49" s="98">
        <f>D47</f>
        <v>0</v>
      </c>
      <c r="E49" s="98">
        <f>($B49+$C49)+$D49</f>
        <v>384068433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1421943183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1421943183</v>
      </c>
      <c r="F50" s="102">
        <f aca="true" t="shared" si="15" ref="F50:O50">SUM(F9:F12,F15:F17,F20:F21,F24,F27:F31,F34:F39,F42:F43,F47)</f>
        <v>142338000</v>
      </c>
      <c r="G50" s="103">
        <f t="shared" si="15"/>
        <v>26520000</v>
      </c>
      <c r="H50" s="102">
        <f t="shared" si="15"/>
        <v>118599000</v>
      </c>
      <c r="I50" s="103">
        <f t="shared" si="15"/>
        <v>2950378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118599000</v>
      </c>
      <c r="Q50" s="103">
        <f>(($I50+$K50)+$M50)+$O50</f>
        <v>2950378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8.44536091640709</v>
      </c>
      <c r="U50" s="67">
        <f>IF((+$E9+$E10+$E11+$E15+$E16+$E20+$E21+$E27+$E30+$E37+$E39+$E42+$E43+$E47)=0,0,(Q50/(+$E9+$E10+$E11+$E15+$E16+$E20+$E21+$E27+$E30+$E37+$E39+$E42+$E43+$E47)*100))</f>
        <v>0.2100945796324363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79180000</v>
      </c>
      <c r="C65" s="107">
        <f t="shared" si="17"/>
        <v>0</v>
      </c>
      <c r="D65" s="107">
        <f t="shared" si="17"/>
        <v>0</v>
      </c>
      <c r="E65" s="107">
        <f t="shared" si="17"/>
        <v>79180000</v>
      </c>
      <c r="F65" s="107">
        <f t="shared" si="17"/>
        <v>0</v>
      </c>
      <c r="G65" s="107">
        <f t="shared" si="17"/>
        <v>0</v>
      </c>
      <c r="H65" s="107">
        <f t="shared" si="17"/>
        <v>13597000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13597000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0.17172265723667593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72960000</v>
      </c>
      <c r="C67" s="109"/>
      <c r="D67" s="109"/>
      <c r="E67" s="109">
        <f t="shared" si="18"/>
        <v>72960000</v>
      </c>
      <c r="F67" s="109"/>
      <c r="G67" s="109"/>
      <c r="H67" s="109">
        <v>7377000</v>
      </c>
      <c r="I67" s="109"/>
      <c r="J67" s="109"/>
      <c r="K67" s="109"/>
      <c r="L67" s="109"/>
      <c r="M67" s="109"/>
      <c r="N67" s="109"/>
      <c r="O67" s="109"/>
      <c r="P67" s="110">
        <f t="shared" si="19"/>
        <v>7377000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10.111019736842106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/>
      <c r="C69" s="109"/>
      <c r="D69" s="109"/>
      <c r="E69" s="109">
        <f t="shared" si="18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19"/>
        <v>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0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6220000</v>
      </c>
      <c r="C71" s="109"/>
      <c r="D71" s="109"/>
      <c r="E71" s="109">
        <f t="shared" si="18"/>
        <v>6220000</v>
      </c>
      <c r="F71" s="109"/>
      <c r="G71" s="109"/>
      <c r="H71" s="109">
        <v>6220000</v>
      </c>
      <c r="I71" s="109"/>
      <c r="J71" s="109"/>
      <c r="K71" s="109"/>
      <c r="L71" s="109"/>
      <c r="M71" s="109"/>
      <c r="N71" s="109"/>
      <c r="O71" s="109"/>
      <c r="P71" s="110">
        <f t="shared" si="19"/>
        <v>6220000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100</v>
      </c>
      <c r="U71" s="26">
        <f t="shared" si="24"/>
        <v>0</v>
      </c>
    </row>
    <row r="72" spans="1:21" ht="12.75">
      <c r="A72" s="88" t="s">
        <v>80</v>
      </c>
      <c r="B72" s="109"/>
      <c r="C72" s="109"/>
      <c r="D72" s="109"/>
      <c r="E72" s="109">
        <f t="shared" si="18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19"/>
        <v>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0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/>
      <c r="C74" s="109"/>
      <c r="D74" s="109"/>
      <c r="E74" s="109">
        <f t="shared" si="18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19"/>
        <v>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79180000</v>
      </c>
      <c r="C92" s="116">
        <f t="shared" si="31"/>
        <v>0</v>
      </c>
      <c r="D92" s="116">
        <f t="shared" si="31"/>
        <v>0</v>
      </c>
      <c r="E92" s="116">
        <f t="shared" si="31"/>
        <v>79180000</v>
      </c>
      <c r="F92" s="116">
        <f t="shared" si="31"/>
        <v>0</v>
      </c>
      <c r="G92" s="116">
        <f t="shared" si="31"/>
        <v>0</v>
      </c>
      <c r="H92" s="116">
        <f t="shared" si="31"/>
        <v>13597000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13597000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0.17172265723667593</v>
      </c>
      <c r="U92" s="30">
        <f t="shared" si="28"/>
        <v>0</v>
      </c>
    </row>
    <row r="93" spans="1:21" ht="12.75">
      <c r="A93" s="31" t="s">
        <v>96</v>
      </c>
      <c r="B93" s="118">
        <f>B65</f>
        <v>79180000</v>
      </c>
      <c r="C93" s="118">
        <f aca="true" t="shared" si="32" ref="C93:Q93">C65</f>
        <v>0</v>
      </c>
      <c r="D93" s="118">
        <f t="shared" si="32"/>
        <v>0</v>
      </c>
      <c r="E93" s="118">
        <f t="shared" si="32"/>
        <v>79180000</v>
      </c>
      <c r="F93" s="118">
        <f t="shared" si="32"/>
        <v>0</v>
      </c>
      <c r="G93" s="118">
        <f t="shared" si="32"/>
        <v>0</v>
      </c>
      <c r="H93" s="118">
        <f t="shared" si="32"/>
        <v>13597000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13597000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0.17172265723667593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55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/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0</v>
      </c>
    </row>
    <row r="11" spans="1:21" ht="12.75">
      <c r="A11" s="51" t="s">
        <v>32</v>
      </c>
      <c r="B11" s="89">
        <v>107155000</v>
      </c>
      <c r="C11" s="89"/>
      <c r="D11" s="89"/>
      <c r="E11" s="89">
        <f>($B11+$C11)+$D11</f>
        <v>107155000</v>
      </c>
      <c r="F11" s="90">
        <v>107155000</v>
      </c>
      <c r="G11" s="91">
        <v>95604000</v>
      </c>
      <c r="H11" s="90">
        <v>85490000</v>
      </c>
      <c r="I11" s="91">
        <v>14019734</v>
      </c>
      <c r="J11" s="90"/>
      <c r="K11" s="91"/>
      <c r="L11" s="90"/>
      <c r="M11" s="91"/>
      <c r="N11" s="90"/>
      <c r="O11" s="91"/>
      <c r="P11" s="90">
        <f>(($H11+$J11)+$L11)+$N11</f>
        <v>85490000</v>
      </c>
      <c r="Q11" s="91">
        <f>(($I11+$K11)+$M11)+$O11</f>
        <v>14019734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79.78162474919509</v>
      </c>
      <c r="U11" s="54">
        <f>IF($E11=0,0,($Q11/$E11)*100)</f>
        <v>13.083602258410714</v>
      </c>
    </row>
    <row r="12" spans="1:22" ht="12.75">
      <c r="A12" s="51" t="s">
        <v>33</v>
      </c>
      <c r="B12" s="89">
        <v>7700000</v>
      </c>
      <c r="C12" s="89"/>
      <c r="D12" s="89"/>
      <c r="E12" s="89">
        <f>($B12+$C12)+$D12</f>
        <v>7700000</v>
      </c>
      <c r="F12" s="90">
        <v>7700000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115855000</v>
      </c>
      <c r="C13" s="92">
        <f>SUM(C9:C12)</f>
        <v>0</v>
      </c>
      <c r="D13" s="92">
        <f>SUM(D9:D12)</f>
        <v>0</v>
      </c>
      <c r="E13" s="92">
        <f>($B13+$C13)+$D13</f>
        <v>115855000</v>
      </c>
      <c r="F13" s="93">
        <f aca="true" t="shared" si="0" ref="F13:O13">SUM(F9:F12)</f>
        <v>115855000</v>
      </c>
      <c r="G13" s="94">
        <f t="shared" si="0"/>
        <v>96604000</v>
      </c>
      <c r="H13" s="93">
        <f t="shared" si="0"/>
        <v>85490000</v>
      </c>
      <c r="I13" s="94">
        <f t="shared" si="0"/>
        <v>14019734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85490000</v>
      </c>
      <c r="Q13" s="94">
        <f>(($I13+$K13)+$M13)+$O13</f>
        <v>14019734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79.04396468031992</v>
      </c>
      <c r="U13" s="58">
        <f>IF(SUM($E9:$E11)=0,0,(Q13/SUM($E9:$E11))*100)</f>
        <v>12.962631408626507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330000000</v>
      </c>
      <c r="C20" s="89"/>
      <c r="D20" s="89"/>
      <c r="E20" s="89">
        <f>($B20+$C20)+$D20</f>
        <v>330000000</v>
      </c>
      <c r="F20" s="90"/>
      <c r="G20" s="91"/>
      <c r="H20" s="90"/>
      <c r="I20" s="91">
        <v>45942831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45942831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13.92207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330000000</v>
      </c>
      <c r="C22" s="92">
        <f>SUM(C20:C21)</f>
        <v>0</v>
      </c>
      <c r="D22" s="92">
        <f>SUM(D20:D21)</f>
        <v>0</v>
      </c>
      <c r="E22" s="92">
        <f>($B22+$C22)+$D22</f>
        <v>330000000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45942831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45942831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13.92207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73626073</v>
      </c>
      <c r="C24" s="89"/>
      <c r="D24" s="89"/>
      <c r="E24" s="89">
        <f>($B24+$C24)+$D24</f>
        <v>73626073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73626073</v>
      </c>
      <c r="C25" s="92">
        <f>C24</f>
        <v>0</v>
      </c>
      <c r="D25" s="92">
        <f>D24</f>
        <v>0</v>
      </c>
      <c r="E25" s="92">
        <f>($B25+$C25)+$D25</f>
        <v>73626073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35000000</v>
      </c>
      <c r="C27" s="89"/>
      <c r="D27" s="89"/>
      <c r="E27" s="89">
        <f aca="true" t="shared" si="4" ref="E27:E32">($B27+$C27)+$D27</f>
        <v>35000000</v>
      </c>
      <c r="F27" s="90">
        <v>35000000</v>
      </c>
      <c r="G27" s="91"/>
      <c r="H27" s="90"/>
      <c r="I27" s="91">
        <v>16762620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16762620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47.8932</v>
      </c>
    </row>
    <row r="28" spans="1:22" ht="12.75">
      <c r="A28" s="51" t="s">
        <v>46</v>
      </c>
      <c r="B28" s="89">
        <v>1642439</v>
      </c>
      <c r="C28" s="89"/>
      <c r="D28" s="89"/>
      <c r="E28" s="89">
        <f t="shared" si="4"/>
        <v>1642439</v>
      </c>
      <c r="F28" s="90">
        <v>1642000</v>
      </c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25000000</v>
      </c>
      <c r="C30" s="89"/>
      <c r="D30" s="89"/>
      <c r="E30" s="89">
        <f t="shared" si="4"/>
        <v>25000000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61642439</v>
      </c>
      <c r="C32" s="92">
        <f>SUM(C27:C31)</f>
        <v>0</v>
      </c>
      <c r="D32" s="92">
        <f>SUM(D27:D31)</f>
        <v>0</v>
      </c>
      <c r="E32" s="92">
        <f t="shared" si="4"/>
        <v>61642439</v>
      </c>
      <c r="F32" s="93">
        <f aca="true" t="shared" si="9" ref="F32:O32">SUM(F27:F31)</f>
        <v>36642000</v>
      </c>
      <c r="G32" s="94">
        <f t="shared" si="9"/>
        <v>0</v>
      </c>
      <c r="H32" s="93">
        <f t="shared" si="9"/>
        <v>0</v>
      </c>
      <c r="I32" s="94">
        <f t="shared" si="9"/>
        <v>16762620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16762620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27.9377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>(($H37+$J37)+$L37)+$N37</f>
        <v>0</v>
      </c>
      <c r="Q37" s="91">
        <f>(($I37+$K37)+$M37)+$O37</f>
        <v>0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0</v>
      </c>
      <c r="U37" s="54">
        <f>IF($E37=0,0,($Q37/$E37)*100)</f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1" ref="F40:O40">SUM(F34:F39)</f>
        <v>0</v>
      </c>
      <c r="G40" s="94">
        <f t="shared" si="11"/>
        <v>0</v>
      </c>
      <c r="H40" s="93">
        <f t="shared" si="11"/>
        <v>0</v>
      </c>
      <c r="I40" s="94">
        <f t="shared" si="11"/>
        <v>0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0</v>
      </c>
      <c r="Q40" s="94">
        <f>(($I40+$K40)+$M40)+$O40</f>
        <v>0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26000000</v>
      </c>
      <c r="C42" s="89"/>
      <c r="D42" s="89"/>
      <c r="E42" s="89">
        <f>($B42+$C42)+$D42</f>
        <v>26000000</v>
      </c>
      <c r="F42" s="90">
        <v>26000000</v>
      </c>
      <c r="G42" s="91">
        <v>26000000</v>
      </c>
      <c r="H42" s="90">
        <v>202876000</v>
      </c>
      <c r="I42" s="91">
        <v>102878272</v>
      </c>
      <c r="J42" s="90"/>
      <c r="K42" s="91"/>
      <c r="L42" s="90"/>
      <c r="M42" s="91"/>
      <c r="N42" s="90"/>
      <c r="O42" s="91"/>
      <c r="P42" s="90">
        <f>(($H42+$J42)+$L42)+$N42</f>
        <v>202876000</v>
      </c>
      <c r="Q42" s="91">
        <f>(($I42+$K42)+$M42)+$O42</f>
        <v>102878272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780.2923076923076</v>
      </c>
      <c r="U42" s="54">
        <f>IF($E42=0,0,($Q42/$E42)*100)</f>
        <v>395.68566153846155</v>
      </c>
    </row>
    <row r="43" spans="1:21" ht="12.75">
      <c r="A43" s="51" t="s">
        <v>59</v>
      </c>
      <c r="B43" s="89">
        <v>65286000</v>
      </c>
      <c r="C43" s="89"/>
      <c r="D43" s="89"/>
      <c r="E43" s="89">
        <f>($B43+$C43)+$D43</f>
        <v>65286000</v>
      </c>
      <c r="F43" s="90">
        <v>65286000</v>
      </c>
      <c r="G43" s="91">
        <v>65286000</v>
      </c>
      <c r="H43" s="90">
        <v>69342000</v>
      </c>
      <c r="I43" s="91">
        <v>17062592</v>
      </c>
      <c r="J43" s="90"/>
      <c r="K43" s="91"/>
      <c r="L43" s="90"/>
      <c r="M43" s="91"/>
      <c r="N43" s="90"/>
      <c r="O43" s="91"/>
      <c r="P43" s="90">
        <f>(($H43+$J43)+$L43)+$N43</f>
        <v>69342000</v>
      </c>
      <c r="Q43" s="91">
        <f>(($I43+$K43)+$M43)+$O43</f>
        <v>17062592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106.21266427718041</v>
      </c>
      <c r="U43" s="54">
        <f>IF($E43=0,0,($Q43/$E43)*100)</f>
        <v>26.13514689213614</v>
      </c>
    </row>
    <row r="44" spans="1:21" ht="12.75">
      <c r="A44" s="60" t="s">
        <v>34</v>
      </c>
      <c r="B44" s="98">
        <f>SUM(B42:B43)</f>
        <v>91286000</v>
      </c>
      <c r="C44" s="98">
        <f>SUM(C42:C43)</f>
        <v>0</v>
      </c>
      <c r="D44" s="98">
        <f>SUM(D42:D43)</f>
        <v>0</v>
      </c>
      <c r="E44" s="98">
        <f>($B44+$C44)+$D44</f>
        <v>91286000</v>
      </c>
      <c r="F44" s="99">
        <f aca="true" t="shared" si="12" ref="F44:O44">SUM(F42:F43)</f>
        <v>91286000</v>
      </c>
      <c r="G44" s="100">
        <f t="shared" si="12"/>
        <v>91286000</v>
      </c>
      <c r="H44" s="99">
        <f t="shared" si="12"/>
        <v>272218000</v>
      </c>
      <c r="I44" s="100">
        <f t="shared" si="12"/>
        <v>119940864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272218000</v>
      </c>
      <c r="Q44" s="100">
        <f>(($I44+$K44)+$M44)+$O44</f>
        <v>119940864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298.2034485025086</v>
      </c>
      <c r="U44" s="63">
        <f>IF($E44=0,0,($Q44/$E44)*100)</f>
        <v>131.39020660342223</v>
      </c>
    </row>
    <row r="45" spans="1:21" ht="12.75">
      <c r="A45" s="64" t="s">
        <v>60</v>
      </c>
      <c r="B45" s="101">
        <f>SUM(B9:B12,B15:B17,B20:B21,B24,B27:B31,B34:B39,B42:B43)</f>
        <v>672409512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672409512</v>
      </c>
      <c r="F45" s="102">
        <f aca="true" t="shared" si="13" ref="F45:O45">SUM(F9:F12,F15:F17,F20:F21,F24,F27:F31,F34:F39,F42:F43)</f>
        <v>243783000</v>
      </c>
      <c r="G45" s="103">
        <f t="shared" si="13"/>
        <v>187890000</v>
      </c>
      <c r="H45" s="102">
        <f t="shared" si="13"/>
        <v>357708000</v>
      </c>
      <c r="I45" s="103">
        <f t="shared" si="13"/>
        <v>196666049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357708000</v>
      </c>
      <c r="Q45" s="103">
        <f>(($I45+$K45)+$M45)+$O45</f>
        <v>196666049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60.685971963266894</v>
      </c>
      <c r="U45" s="67">
        <f>IF((+$E9+$E10+$E11+$E15+$E16+$E20+$E21+$E27+$E30+$E37+$E39+$E42+$E43)=0,0,(Q45/(+$E9+$E10+$E11+$E15+$E16+$E20+$E21+$E27+$E30+$E37+$E39+$E42+$E43)*100))</f>
        <v>33.3648404165981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595912434</v>
      </c>
      <c r="C47" s="89"/>
      <c r="D47" s="89"/>
      <c r="E47" s="89">
        <f>($B47+$C47)+$D47</f>
        <v>595912434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595912434</v>
      </c>
      <c r="C48" s="89">
        <f>C47</f>
        <v>0</v>
      </c>
      <c r="D48" s="89">
        <f>D47</f>
        <v>0</v>
      </c>
      <c r="E48" s="89">
        <f>($B48+$C48)+$D48</f>
        <v>595912434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595912434</v>
      </c>
      <c r="C49" s="98">
        <f>C47</f>
        <v>0</v>
      </c>
      <c r="D49" s="98">
        <f>D47</f>
        <v>0</v>
      </c>
      <c r="E49" s="98">
        <f>($B49+$C49)+$D49</f>
        <v>595912434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1268321946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1268321946</v>
      </c>
      <c r="F50" s="102">
        <f aca="true" t="shared" si="15" ref="F50:O50">SUM(F9:F12,F15:F17,F20:F21,F24,F27:F31,F34:F39,F42:F43,F47)</f>
        <v>243783000</v>
      </c>
      <c r="G50" s="103">
        <f t="shared" si="15"/>
        <v>187890000</v>
      </c>
      <c r="H50" s="102">
        <f t="shared" si="15"/>
        <v>357708000</v>
      </c>
      <c r="I50" s="103">
        <f t="shared" si="15"/>
        <v>196666049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357708000</v>
      </c>
      <c r="Q50" s="103">
        <f>(($I50+$K50)+$M50)+$O50</f>
        <v>196666049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30.1773285283282</v>
      </c>
      <c r="U50" s="67">
        <f>IF((+$E9+$E10+$E11+$E15+$E16+$E20+$E21+$E27+$E30+$E37+$E39+$E42+$E43+$E47)=0,0,(Q50/(+$E9+$E10+$E11+$E15+$E16+$E20+$E21+$E27+$E30+$E37+$E39+$E42+$E43+$E47)*100))</f>
        <v>16.59134257841953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499664000</v>
      </c>
      <c r="C65" s="107">
        <f t="shared" si="17"/>
        <v>16800000</v>
      </c>
      <c r="D65" s="107">
        <f t="shared" si="17"/>
        <v>0</v>
      </c>
      <c r="E65" s="107">
        <f t="shared" si="17"/>
        <v>516464000</v>
      </c>
      <c r="F65" s="107">
        <f t="shared" si="17"/>
        <v>0</v>
      </c>
      <c r="G65" s="107">
        <f t="shared" si="17"/>
        <v>0</v>
      </c>
      <c r="H65" s="107">
        <f t="shared" si="17"/>
        <v>240462000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240462000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0.4655929551720933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45538000</v>
      </c>
      <c r="C67" s="109"/>
      <c r="D67" s="109"/>
      <c r="E67" s="109">
        <f t="shared" si="18"/>
        <v>45538000</v>
      </c>
      <c r="F67" s="109"/>
      <c r="G67" s="109"/>
      <c r="H67" s="109">
        <v>211000</v>
      </c>
      <c r="I67" s="109"/>
      <c r="J67" s="109"/>
      <c r="K67" s="109"/>
      <c r="L67" s="109"/>
      <c r="M67" s="109"/>
      <c r="N67" s="109"/>
      <c r="O67" s="109"/>
      <c r="P67" s="110">
        <f t="shared" si="19"/>
        <v>211000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0.46334929070227066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>
        <v>189984000</v>
      </c>
      <c r="C69" s="109"/>
      <c r="D69" s="109"/>
      <c r="E69" s="109">
        <f t="shared" si="18"/>
        <v>189984000</v>
      </c>
      <c r="F69" s="109"/>
      <c r="G69" s="109"/>
      <c r="H69" s="109">
        <v>119278000</v>
      </c>
      <c r="I69" s="109"/>
      <c r="J69" s="109"/>
      <c r="K69" s="109"/>
      <c r="L69" s="109"/>
      <c r="M69" s="109"/>
      <c r="N69" s="109"/>
      <c r="O69" s="109"/>
      <c r="P69" s="110">
        <f t="shared" si="19"/>
        <v>119278000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62.78318174162034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4642000</v>
      </c>
      <c r="C71" s="109"/>
      <c r="D71" s="109"/>
      <c r="E71" s="109">
        <f t="shared" si="18"/>
        <v>4642000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19"/>
        <v>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0</v>
      </c>
      <c r="U71" s="26">
        <f t="shared" si="24"/>
        <v>0</v>
      </c>
    </row>
    <row r="72" spans="1:21" ht="12.75">
      <c r="A72" s="88" t="s">
        <v>80</v>
      </c>
      <c r="B72" s="109">
        <v>259500000</v>
      </c>
      <c r="C72" s="109">
        <v>16800000</v>
      </c>
      <c r="D72" s="109"/>
      <c r="E72" s="109">
        <f t="shared" si="18"/>
        <v>276300000</v>
      </c>
      <c r="F72" s="109"/>
      <c r="G72" s="109"/>
      <c r="H72" s="109">
        <v>120973000</v>
      </c>
      <c r="I72" s="109"/>
      <c r="J72" s="109"/>
      <c r="K72" s="109"/>
      <c r="L72" s="109"/>
      <c r="M72" s="109"/>
      <c r="N72" s="109"/>
      <c r="O72" s="109"/>
      <c r="P72" s="110">
        <f t="shared" si="19"/>
        <v>120973000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43.78320665942816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/>
      <c r="C74" s="109"/>
      <c r="D74" s="109"/>
      <c r="E74" s="109">
        <f t="shared" si="18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19"/>
        <v>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499664000</v>
      </c>
      <c r="C92" s="116">
        <f t="shared" si="31"/>
        <v>16800000</v>
      </c>
      <c r="D92" s="116">
        <f t="shared" si="31"/>
        <v>0</v>
      </c>
      <c r="E92" s="116">
        <f t="shared" si="31"/>
        <v>516464000</v>
      </c>
      <c r="F92" s="116">
        <f t="shared" si="31"/>
        <v>0</v>
      </c>
      <c r="G92" s="116">
        <f t="shared" si="31"/>
        <v>0</v>
      </c>
      <c r="H92" s="116">
        <f t="shared" si="31"/>
        <v>240462000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240462000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0.4655929551720933</v>
      </c>
      <c r="U92" s="30">
        <f t="shared" si="28"/>
        <v>0</v>
      </c>
    </row>
    <row r="93" spans="1:21" ht="12.75">
      <c r="A93" s="31" t="s">
        <v>96</v>
      </c>
      <c r="B93" s="118">
        <f>B65</f>
        <v>499664000</v>
      </c>
      <c r="C93" s="118">
        <f aca="true" t="shared" si="32" ref="C93:Q93">C65</f>
        <v>16800000</v>
      </c>
      <c r="D93" s="118">
        <f t="shared" si="32"/>
        <v>0</v>
      </c>
      <c r="E93" s="118">
        <f t="shared" si="32"/>
        <v>516464000</v>
      </c>
      <c r="F93" s="118">
        <f t="shared" si="32"/>
        <v>0</v>
      </c>
      <c r="G93" s="118">
        <f t="shared" si="32"/>
        <v>0</v>
      </c>
      <c r="H93" s="118">
        <f t="shared" si="32"/>
        <v>240462000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240462000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0.4655929551720933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55">
      <selection activeCell="C112" sqref="C11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8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15" customHeight="1">
      <c r="A5" s="136" t="s">
        <v>88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ht="12.75" customHeight="1">
      <c r="A6" s="38"/>
      <c r="B6" s="38"/>
      <c r="C6" s="38"/>
      <c r="D6" s="38"/>
      <c r="E6" s="39"/>
      <c r="F6" s="137" t="s">
        <v>2</v>
      </c>
      <c r="G6" s="138"/>
      <c r="H6" s="137" t="s">
        <v>3</v>
      </c>
      <c r="I6" s="138"/>
      <c r="J6" s="137" t="s">
        <v>4</v>
      </c>
      <c r="K6" s="138"/>
      <c r="L6" s="137" t="s">
        <v>5</v>
      </c>
      <c r="M6" s="138"/>
      <c r="N6" s="137" t="s">
        <v>6</v>
      </c>
      <c r="O6" s="138"/>
      <c r="P6" s="137" t="s">
        <v>7</v>
      </c>
      <c r="Q6" s="138"/>
      <c r="R6" s="137" t="s">
        <v>8</v>
      </c>
      <c r="S6" s="138"/>
      <c r="T6" s="137" t="s">
        <v>9</v>
      </c>
      <c r="U6" s="138"/>
    </row>
    <row r="7" spans="1:21" ht="76.5">
      <c r="A7" s="40" t="s">
        <v>10</v>
      </c>
      <c r="B7" s="41" t="s">
        <v>11</v>
      </c>
      <c r="C7" s="41" t="s">
        <v>12</v>
      </c>
      <c r="D7" s="41" t="s">
        <v>13</v>
      </c>
      <c r="E7" s="41" t="s">
        <v>14</v>
      </c>
      <c r="F7" s="42" t="s">
        <v>15</v>
      </c>
      <c r="G7" s="43" t="s">
        <v>16</v>
      </c>
      <c r="H7" s="42" t="s">
        <v>17</v>
      </c>
      <c r="I7" s="43" t="s">
        <v>18</v>
      </c>
      <c r="J7" s="42" t="s">
        <v>19</v>
      </c>
      <c r="K7" s="43" t="s">
        <v>20</v>
      </c>
      <c r="L7" s="42" t="s">
        <v>21</v>
      </c>
      <c r="M7" s="43" t="s">
        <v>22</v>
      </c>
      <c r="N7" s="42" t="s">
        <v>23</v>
      </c>
      <c r="O7" s="43" t="s">
        <v>24</v>
      </c>
      <c r="P7" s="42" t="s">
        <v>25</v>
      </c>
      <c r="Q7" s="43" t="s">
        <v>26</v>
      </c>
      <c r="R7" s="42" t="s">
        <v>25</v>
      </c>
      <c r="S7" s="43" t="s">
        <v>25</v>
      </c>
      <c r="T7" s="42" t="s">
        <v>27</v>
      </c>
      <c r="U7" s="43" t="s">
        <v>28</v>
      </c>
    </row>
    <row r="8" spans="1:21" ht="12.75">
      <c r="A8" s="44" t="s">
        <v>29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30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31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363000</v>
      </c>
      <c r="I10" s="91">
        <v>362318</v>
      </c>
      <c r="J10" s="90"/>
      <c r="K10" s="91"/>
      <c r="L10" s="90"/>
      <c r="M10" s="91"/>
      <c r="N10" s="90"/>
      <c r="O10" s="91"/>
      <c r="P10" s="90">
        <f>(($H10+$J10)+$L10)+$N10</f>
        <v>363000</v>
      </c>
      <c r="Q10" s="91">
        <f>(($I10+$K10)+$M10)+$O10</f>
        <v>362318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36.3</v>
      </c>
      <c r="U10" s="54">
        <f>IF($E10=0,0,($Q10/$E10)*100)</f>
        <v>36.2318</v>
      </c>
    </row>
    <row r="11" spans="1:21" ht="12.75">
      <c r="A11" s="51" t="s">
        <v>32</v>
      </c>
      <c r="B11" s="89">
        <v>95000000</v>
      </c>
      <c r="C11" s="89"/>
      <c r="D11" s="89"/>
      <c r="E11" s="89">
        <f>($B11+$C11)+$D11</f>
        <v>95000000</v>
      </c>
      <c r="F11" s="90">
        <v>95000000</v>
      </c>
      <c r="G11" s="91">
        <v>14500000</v>
      </c>
      <c r="H11" s="90"/>
      <c r="I11" s="91">
        <v>9559469</v>
      </c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9559469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10.062598947368421</v>
      </c>
    </row>
    <row r="12" spans="1:22" ht="12.75">
      <c r="A12" s="51" t="s">
        <v>33</v>
      </c>
      <c r="B12" s="89">
        <v>7000000</v>
      </c>
      <c r="C12" s="89"/>
      <c r="D12" s="89"/>
      <c r="E12" s="89">
        <f>($B12+$C12)+$D12</f>
        <v>7000000</v>
      </c>
      <c r="F12" s="90">
        <v>7000000</v>
      </c>
      <c r="G12" s="124"/>
      <c r="H12" s="125"/>
      <c r="I12" s="124"/>
      <c r="J12" s="125"/>
      <c r="K12" s="124"/>
      <c r="L12" s="125"/>
      <c r="M12" s="124"/>
      <c r="N12" s="125"/>
      <c r="O12" s="124"/>
      <c r="P12" s="125"/>
      <c r="Q12" s="124"/>
      <c r="R12" s="126"/>
      <c r="S12" s="127"/>
      <c r="T12" s="126"/>
      <c r="U12" s="128"/>
      <c r="V12" s="36">
        <v>2</v>
      </c>
    </row>
    <row r="13" spans="1:21" ht="12.75">
      <c r="A13" s="55" t="s">
        <v>34</v>
      </c>
      <c r="B13" s="92">
        <f>SUM(B9:B12)</f>
        <v>103000000</v>
      </c>
      <c r="C13" s="92">
        <f>SUM(C9:C12)</f>
        <v>0</v>
      </c>
      <c r="D13" s="92">
        <f>SUM(D9:D12)</f>
        <v>0</v>
      </c>
      <c r="E13" s="92">
        <f>($B13+$C13)+$D13</f>
        <v>103000000</v>
      </c>
      <c r="F13" s="93">
        <f aca="true" t="shared" si="0" ref="F13:O13">SUM(F9:F12)</f>
        <v>103000000</v>
      </c>
      <c r="G13" s="94">
        <f t="shared" si="0"/>
        <v>15500000</v>
      </c>
      <c r="H13" s="93">
        <f t="shared" si="0"/>
        <v>363000</v>
      </c>
      <c r="I13" s="94">
        <f t="shared" si="0"/>
        <v>9921787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363000</v>
      </c>
      <c r="Q13" s="94">
        <f>(($I13+$K13)+$M13)+$O13</f>
        <v>9921787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0.378125</v>
      </c>
      <c r="U13" s="58">
        <f>IF(SUM($E9:$E11)=0,0,(Q13/SUM($E9:$E11))*100)</f>
        <v>10.335194791666668</v>
      </c>
    </row>
    <row r="14" spans="1:21" ht="12.75">
      <c r="A14" s="44" t="s">
        <v>35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36</v>
      </c>
      <c r="B15" s="89"/>
      <c r="C15" s="89"/>
      <c r="D15" s="89"/>
      <c r="E15" s="89">
        <f>($B15+$C15)+$D15</f>
        <v>0</v>
      </c>
      <c r="F15" s="90"/>
      <c r="G15" s="91"/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37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38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34</v>
      </c>
      <c r="B18" s="92">
        <f>SUM(B15:B17)</f>
        <v>0</v>
      </c>
      <c r="C18" s="92">
        <f>SUM(C15:C17)</f>
        <v>0</v>
      </c>
      <c r="D18" s="92">
        <f>SUM(D15:D17)</f>
        <v>0</v>
      </c>
      <c r="E18" s="92">
        <f>($B18+$C18)+$D18</f>
        <v>0</v>
      </c>
      <c r="F18" s="93">
        <f aca="true" t="shared" si="1" ref="F18:O18">SUM(F15:F17)</f>
        <v>0</v>
      </c>
      <c r="G18" s="94">
        <f t="shared" si="1"/>
        <v>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39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40</v>
      </c>
      <c r="B20" s="89">
        <v>850000000</v>
      </c>
      <c r="C20" s="89"/>
      <c r="D20" s="89"/>
      <c r="E20" s="89">
        <f>($B20+$C20)+$D20</f>
        <v>850000000</v>
      </c>
      <c r="F20" s="90"/>
      <c r="G20" s="91"/>
      <c r="H20" s="90"/>
      <c r="I20" s="91">
        <v>86575149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86575149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10.185311647058823</v>
      </c>
    </row>
    <row r="21" spans="1:21" ht="12.75">
      <c r="A21" s="51" t="s">
        <v>41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34</v>
      </c>
      <c r="B22" s="92">
        <f>SUM(B20:B21)</f>
        <v>850000000</v>
      </c>
      <c r="C22" s="92">
        <f>SUM(C20:C21)</f>
        <v>0</v>
      </c>
      <c r="D22" s="92">
        <f>SUM(D20:D21)</f>
        <v>0</v>
      </c>
      <c r="E22" s="92">
        <f>($B22+$C22)+$D22</f>
        <v>850000000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86575149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86575149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10.185311647058823</v>
      </c>
    </row>
    <row r="23" spans="1:21" ht="12.75">
      <c r="A23" s="44" t="s">
        <v>42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43</v>
      </c>
      <c r="B24" s="89">
        <v>25471488</v>
      </c>
      <c r="C24" s="89"/>
      <c r="D24" s="89"/>
      <c r="E24" s="89">
        <f>($B24+$C24)+$D24</f>
        <v>25471488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34</v>
      </c>
      <c r="B25" s="92">
        <f>B24</f>
        <v>25471488</v>
      </c>
      <c r="C25" s="92">
        <f>C24</f>
        <v>0</v>
      </c>
      <c r="D25" s="92">
        <f>D24</f>
        <v>0</v>
      </c>
      <c r="E25" s="92">
        <f>($B25+$C25)+$D25</f>
        <v>25471488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44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45</v>
      </c>
      <c r="B27" s="89">
        <v>8000000</v>
      </c>
      <c r="C27" s="89"/>
      <c r="D27" s="89"/>
      <c r="E27" s="89">
        <f aca="true" t="shared" si="4" ref="E27:E32">($B27+$C27)+$D27</f>
        <v>8000000</v>
      </c>
      <c r="F27" s="90">
        <v>8000000</v>
      </c>
      <c r="G27" s="91"/>
      <c r="H27" s="90"/>
      <c r="I27" s="91">
        <v>1947668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1947668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24.34585</v>
      </c>
    </row>
    <row r="28" spans="1:22" ht="12.75">
      <c r="A28" s="51" t="s">
        <v>46</v>
      </c>
      <c r="B28" s="89">
        <v>66781439</v>
      </c>
      <c r="C28" s="89"/>
      <c r="D28" s="89"/>
      <c r="E28" s="89">
        <f t="shared" si="4"/>
        <v>66781439</v>
      </c>
      <c r="F28" s="90">
        <v>66781000</v>
      </c>
      <c r="G28" s="124"/>
      <c r="H28" s="125"/>
      <c r="I28" s="124"/>
      <c r="J28" s="125"/>
      <c r="K28" s="124"/>
      <c r="L28" s="125"/>
      <c r="M28" s="124"/>
      <c r="N28" s="125"/>
      <c r="O28" s="124"/>
      <c r="P28" s="125"/>
      <c r="Q28" s="124"/>
      <c r="R28" s="126"/>
      <c r="S28" s="127"/>
      <c r="T28" s="126"/>
      <c r="U28" s="128"/>
      <c r="V28" s="36">
        <v>2</v>
      </c>
    </row>
    <row r="29" spans="1:22" ht="25.5">
      <c r="A29" s="51" t="s">
        <v>47</v>
      </c>
      <c r="B29" s="89"/>
      <c r="C29" s="89"/>
      <c r="D29" s="89"/>
      <c r="E29" s="89">
        <f t="shared" si="4"/>
        <v>0</v>
      </c>
      <c r="F29" s="90"/>
      <c r="G29" s="124"/>
      <c r="H29" s="125"/>
      <c r="I29" s="124"/>
      <c r="J29" s="125"/>
      <c r="K29" s="124"/>
      <c r="L29" s="125"/>
      <c r="M29" s="124"/>
      <c r="N29" s="125"/>
      <c r="O29" s="124"/>
      <c r="P29" s="125"/>
      <c r="Q29" s="124"/>
      <c r="R29" s="126"/>
      <c r="S29" s="127"/>
      <c r="T29" s="126"/>
      <c r="U29" s="128"/>
      <c r="V29" s="36">
        <v>2</v>
      </c>
    </row>
    <row r="30" spans="1:21" ht="12.75">
      <c r="A30" s="51" t="s">
        <v>48</v>
      </c>
      <c r="B30" s="89">
        <v>20000000</v>
      </c>
      <c r="C30" s="89"/>
      <c r="D30" s="89"/>
      <c r="E30" s="89">
        <f t="shared" si="4"/>
        <v>20000000</v>
      </c>
      <c r="F30" s="90"/>
      <c r="G30" s="91"/>
      <c r="H30" s="90"/>
      <c r="I30" s="91">
        <v>1286765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1286765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6.433825</v>
      </c>
    </row>
    <row r="31" spans="1:21" ht="12.75">
      <c r="A31" s="51" t="s">
        <v>49</v>
      </c>
      <c r="B31" s="89"/>
      <c r="C31" s="89"/>
      <c r="D31" s="89"/>
      <c r="E31" s="89">
        <f t="shared" si="4"/>
        <v>0</v>
      </c>
      <c r="F31" s="90"/>
      <c r="G31" s="91"/>
      <c r="H31" s="90"/>
      <c r="I31" s="91"/>
      <c r="J31" s="90"/>
      <c r="K31" s="91"/>
      <c r="L31" s="90"/>
      <c r="M31" s="91"/>
      <c r="N31" s="90"/>
      <c r="O31" s="91"/>
      <c r="P31" s="90">
        <f t="shared" si="5"/>
        <v>0</v>
      </c>
      <c r="Q31" s="91">
        <f t="shared" si="6"/>
        <v>0</v>
      </c>
      <c r="R31" s="52">
        <f t="shared" si="7"/>
        <v>0</v>
      </c>
      <c r="S31" s="53">
        <f t="shared" si="8"/>
        <v>0</v>
      </c>
      <c r="T31" s="52">
        <f>IF($E31=0,0,($P31/$E31)*100)</f>
        <v>0</v>
      </c>
      <c r="U31" s="54">
        <f>IF($E31=0,0,($Q31/$E31)*100)</f>
        <v>0</v>
      </c>
    </row>
    <row r="32" spans="1:21" ht="12.75">
      <c r="A32" s="55" t="s">
        <v>34</v>
      </c>
      <c r="B32" s="92">
        <f>SUM(B27:B31)</f>
        <v>94781439</v>
      </c>
      <c r="C32" s="92">
        <f>SUM(C27:C31)</f>
        <v>0</v>
      </c>
      <c r="D32" s="92">
        <f>SUM(D27:D31)</f>
        <v>0</v>
      </c>
      <c r="E32" s="92">
        <f t="shared" si="4"/>
        <v>94781439</v>
      </c>
      <c r="F32" s="93">
        <f aca="true" t="shared" si="9" ref="F32:O32">SUM(F27:F31)</f>
        <v>74781000</v>
      </c>
      <c r="G32" s="94">
        <f t="shared" si="9"/>
        <v>0</v>
      </c>
      <c r="H32" s="93">
        <f t="shared" si="9"/>
        <v>0</v>
      </c>
      <c r="I32" s="94">
        <f t="shared" si="9"/>
        <v>3234433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3234433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11.551546428571429</v>
      </c>
    </row>
    <row r="33" spans="1:21" ht="12.75">
      <c r="A33" s="44" t="s">
        <v>50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51</v>
      </c>
      <c r="B34" s="89"/>
      <c r="C34" s="89"/>
      <c r="D34" s="89"/>
      <c r="E34" s="89">
        <f aca="true" t="shared" si="10" ref="E34:E40">($B34+$C34)+$D34</f>
        <v>0</v>
      </c>
      <c r="F34" s="90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6"/>
      <c r="S34" s="127"/>
      <c r="T34" s="126"/>
      <c r="U34" s="128"/>
      <c r="V34" s="36">
        <v>2</v>
      </c>
    </row>
    <row r="35" spans="1:22" ht="12.75">
      <c r="A35" s="51" t="s">
        <v>52</v>
      </c>
      <c r="B35" s="89"/>
      <c r="C35" s="89"/>
      <c r="D35" s="89"/>
      <c r="E35" s="89">
        <f t="shared" si="10"/>
        <v>0</v>
      </c>
      <c r="F35" s="90"/>
      <c r="G35" s="124"/>
      <c r="H35" s="125"/>
      <c r="I35" s="124"/>
      <c r="J35" s="125"/>
      <c r="K35" s="124"/>
      <c r="L35" s="125"/>
      <c r="M35" s="124"/>
      <c r="N35" s="125"/>
      <c r="O35" s="124"/>
      <c r="P35" s="125"/>
      <c r="Q35" s="124"/>
      <c r="R35" s="126"/>
      <c r="S35" s="127"/>
      <c r="T35" s="126"/>
      <c r="U35" s="128"/>
      <c r="V35" s="36">
        <v>2</v>
      </c>
    </row>
    <row r="36" spans="1:22" ht="12.75">
      <c r="A36" s="51" t="s">
        <v>53</v>
      </c>
      <c r="B36" s="89"/>
      <c r="C36" s="89"/>
      <c r="D36" s="89"/>
      <c r="E36" s="89">
        <f t="shared" si="10"/>
        <v>0</v>
      </c>
      <c r="F36" s="90"/>
      <c r="G36" s="124"/>
      <c r="H36" s="125"/>
      <c r="I36" s="124"/>
      <c r="J36" s="125"/>
      <c r="K36" s="124"/>
      <c r="L36" s="125"/>
      <c r="M36" s="124"/>
      <c r="N36" s="125"/>
      <c r="O36" s="124"/>
      <c r="P36" s="125"/>
      <c r="Q36" s="124"/>
      <c r="R36" s="126"/>
      <c r="S36" s="127"/>
      <c r="T36" s="126"/>
      <c r="U36" s="128"/>
      <c r="V36" s="36">
        <v>2</v>
      </c>
    </row>
    <row r="37" spans="1:21" ht="12.75">
      <c r="A37" s="51" t="s">
        <v>54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>(($H37+$J37)+$L37)+$N37</f>
        <v>0</v>
      </c>
      <c r="Q37" s="91">
        <f>(($I37+$K37)+$M37)+$O37</f>
        <v>0</v>
      </c>
      <c r="R37" s="52">
        <f>IF($H37=0,0,(($H37-$H37)/$H37)*100)</f>
        <v>0</v>
      </c>
      <c r="S37" s="53">
        <f>IF($I37=0,0,(($I37-$I37)/$I37)*100)</f>
        <v>0</v>
      </c>
      <c r="T37" s="52">
        <f>IF($E37=0,0,($P37/$E37)*100)</f>
        <v>0</v>
      </c>
      <c r="U37" s="54">
        <f>IF($E37=0,0,($Q37/$E37)*100)</f>
        <v>0</v>
      </c>
    </row>
    <row r="38" spans="1:22" ht="12.75">
      <c r="A38" s="51" t="s">
        <v>55</v>
      </c>
      <c r="B38" s="89"/>
      <c r="C38" s="89"/>
      <c r="D38" s="89"/>
      <c r="E38" s="89">
        <f t="shared" si="10"/>
        <v>0</v>
      </c>
      <c r="F38" s="90"/>
      <c r="G38" s="124"/>
      <c r="H38" s="125"/>
      <c r="I38" s="124"/>
      <c r="J38" s="125"/>
      <c r="K38" s="124"/>
      <c r="L38" s="125"/>
      <c r="M38" s="124"/>
      <c r="N38" s="125"/>
      <c r="O38" s="124"/>
      <c r="P38" s="125"/>
      <c r="Q38" s="124"/>
      <c r="R38" s="126"/>
      <c r="S38" s="127"/>
      <c r="T38" s="126"/>
      <c r="U38" s="128"/>
      <c r="V38" s="36">
        <v>2</v>
      </c>
    </row>
    <row r="39" spans="1:21" ht="12.75">
      <c r="A39" s="51" t="s">
        <v>56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>(($H39+$J39)+$L39)+$N39</f>
        <v>0</v>
      </c>
      <c r="Q39" s="91">
        <f>(($I39+$K39)+$M39)+$O39</f>
        <v>0</v>
      </c>
      <c r="R39" s="52">
        <f>IF($H39=0,0,(($H39-$H39)/$H39)*100)</f>
        <v>0</v>
      </c>
      <c r="S39" s="53">
        <f>IF($I39=0,0,(($I39-$I39)/$I39)*100)</f>
        <v>0</v>
      </c>
      <c r="T39" s="52">
        <f>IF($E39=0,0,($P39/$E39)*100)</f>
        <v>0</v>
      </c>
      <c r="U39" s="54">
        <f>IF($E39=0,0,($Q39/$E39)*100)</f>
        <v>0</v>
      </c>
    </row>
    <row r="40" spans="1:21" ht="12.75">
      <c r="A40" s="55" t="s">
        <v>34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1" ref="F40:O40">SUM(F34:F39)</f>
        <v>0</v>
      </c>
      <c r="G40" s="94">
        <f t="shared" si="11"/>
        <v>0</v>
      </c>
      <c r="H40" s="93">
        <f t="shared" si="11"/>
        <v>0</v>
      </c>
      <c r="I40" s="94">
        <f t="shared" si="11"/>
        <v>0</v>
      </c>
      <c r="J40" s="93">
        <f t="shared" si="11"/>
        <v>0</v>
      </c>
      <c r="K40" s="94">
        <f t="shared" si="11"/>
        <v>0</v>
      </c>
      <c r="L40" s="93">
        <f t="shared" si="11"/>
        <v>0</v>
      </c>
      <c r="M40" s="94">
        <f t="shared" si="11"/>
        <v>0</v>
      </c>
      <c r="N40" s="93">
        <f t="shared" si="11"/>
        <v>0</v>
      </c>
      <c r="O40" s="94">
        <f t="shared" si="11"/>
        <v>0</v>
      </c>
      <c r="P40" s="93">
        <f>(($H40+$J40)+$L40)+$N40</f>
        <v>0</v>
      </c>
      <c r="Q40" s="94">
        <f>(($I40+$K40)+$M40)+$O40</f>
        <v>0</v>
      </c>
      <c r="R40" s="56">
        <f>IF($H40=0,0,(($H40-$H40)/$H40)*100)</f>
        <v>0</v>
      </c>
      <c r="S40" s="57">
        <f>IF($I40=0,0,(($I40-$I40)/$I40)*100)</f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57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58</v>
      </c>
      <c r="B42" s="89">
        <v>27780000</v>
      </c>
      <c r="C42" s="89"/>
      <c r="D42" s="89"/>
      <c r="E42" s="89">
        <f>($B42+$C42)+$D42</f>
        <v>27780000</v>
      </c>
      <c r="F42" s="90">
        <v>27780000</v>
      </c>
      <c r="G42" s="91">
        <v>27780000</v>
      </c>
      <c r="H42" s="90">
        <v>40088000</v>
      </c>
      <c r="I42" s="91">
        <v>3985652</v>
      </c>
      <c r="J42" s="90"/>
      <c r="K42" s="91"/>
      <c r="L42" s="90"/>
      <c r="M42" s="91"/>
      <c r="N42" s="90"/>
      <c r="O42" s="91"/>
      <c r="P42" s="90">
        <f>(($H42+$J42)+$L42)+$N42</f>
        <v>40088000</v>
      </c>
      <c r="Q42" s="91">
        <f>(($I42+$K42)+$M42)+$O42</f>
        <v>3985652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144.30525557955363</v>
      </c>
      <c r="U42" s="54">
        <f>IF($E42=0,0,($Q42/$E42)*100)</f>
        <v>14.347199424046075</v>
      </c>
    </row>
    <row r="43" spans="1:21" ht="12.75">
      <c r="A43" s="51" t="s">
        <v>59</v>
      </c>
      <c r="B43" s="89">
        <v>122000000</v>
      </c>
      <c r="C43" s="89"/>
      <c r="D43" s="89"/>
      <c r="E43" s="89">
        <f>($B43+$C43)+$D43</f>
        <v>122000000</v>
      </c>
      <c r="F43" s="90">
        <v>122000000</v>
      </c>
      <c r="G43" s="91">
        <v>122000000</v>
      </c>
      <c r="H43" s="90">
        <v>242120000</v>
      </c>
      <c r="I43" s="91">
        <v>4343870</v>
      </c>
      <c r="J43" s="90"/>
      <c r="K43" s="91"/>
      <c r="L43" s="90"/>
      <c r="M43" s="91"/>
      <c r="N43" s="90"/>
      <c r="O43" s="91"/>
      <c r="P43" s="90">
        <f>(($H43+$J43)+$L43)+$N43</f>
        <v>242120000</v>
      </c>
      <c r="Q43" s="91">
        <f>(($I43+$K43)+$M43)+$O43</f>
        <v>4343870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198.45901639344262</v>
      </c>
      <c r="U43" s="54">
        <f>IF($E43=0,0,($Q43/$E43)*100)</f>
        <v>3.560549180327869</v>
      </c>
    </row>
    <row r="44" spans="1:21" ht="12.75">
      <c r="A44" s="60" t="s">
        <v>34</v>
      </c>
      <c r="B44" s="98">
        <f>SUM(B42:B43)</f>
        <v>149780000</v>
      </c>
      <c r="C44" s="98">
        <f>SUM(C42:C43)</f>
        <v>0</v>
      </c>
      <c r="D44" s="98">
        <f>SUM(D42:D43)</f>
        <v>0</v>
      </c>
      <c r="E44" s="98">
        <f>($B44+$C44)+$D44</f>
        <v>149780000</v>
      </c>
      <c r="F44" s="99">
        <f aca="true" t="shared" si="12" ref="F44:O44">SUM(F42:F43)</f>
        <v>149780000</v>
      </c>
      <c r="G44" s="100">
        <f t="shared" si="12"/>
        <v>149780000</v>
      </c>
      <c r="H44" s="99">
        <f t="shared" si="12"/>
        <v>282208000</v>
      </c>
      <c r="I44" s="100">
        <f t="shared" si="12"/>
        <v>8329522</v>
      </c>
      <c r="J44" s="99">
        <f t="shared" si="12"/>
        <v>0</v>
      </c>
      <c r="K44" s="100">
        <f t="shared" si="12"/>
        <v>0</v>
      </c>
      <c r="L44" s="99">
        <f t="shared" si="12"/>
        <v>0</v>
      </c>
      <c r="M44" s="100">
        <f t="shared" si="12"/>
        <v>0</v>
      </c>
      <c r="N44" s="99">
        <f t="shared" si="12"/>
        <v>0</v>
      </c>
      <c r="O44" s="100">
        <f t="shared" si="12"/>
        <v>0</v>
      </c>
      <c r="P44" s="99">
        <f>(($H44+$J44)+$L44)+$N44</f>
        <v>282208000</v>
      </c>
      <c r="Q44" s="100">
        <f>(($I44+$K44)+$M44)+$O44</f>
        <v>8329522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188.41500867939644</v>
      </c>
      <c r="U44" s="63">
        <f>IF($E44=0,0,($Q44/$E44)*100)</f>
        <v>5.5611710508746155</v>
      </c>
    </row>
    <row r="45" spans="1:21" ht="12.75">
      <c r="A45" s="64" t="s">
        <v>60</v>
      </c>
      <c r="B45" s="101">
        <f>SUM(B9:B12,B15:B17,B20:B21,B24,B27:B31,B34:B39,B42:B43)</f>
        <v>1223032927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1223032927</v>
      </c>
      <c r="F45" s="102">
        <f aca="true" t="shared" si="13" ref="F45:O45">SUM(F9:F12,F15:F17,F20:F21,F24,F27:F31,F34:F39,F42:F43)</f>
        <v>327561000</v>
      </c>
      <c r="G45" s="103">
        <f t="shared" si="13"/>
        <v>165280000</v>
      </c>
      <c r="H45" s="102">
        <f t="shared" si="13"/>
        <v>282571000</v>
      </c>
      <c r="I45" s="103">
        <f t="shared" si="13"/>
        <v>108060891</v>
      </c>
      <c r="J45" s="102">
        <f t="shared" si="13"/>
        <v>0</v>
      </c>
      <c r="K45" s="103">
        <f t="shared" si="13"/>
        <v>0</v>
      </c>
      <c r="L45" s="102">
        <f t="shared" si="13"/>
        <v>0</v>
      </c>
      <c r="M45" s="103">
        <f t="shared" si="13"/>
        <v>0</v>
      </c>
      <c r="N45" s="102">
        <f t="shared" si="13"/>
        <v>0</v>
      </c>
      <c r="O45" s="103">
        <f t="shared" si="13"/>
        <v>0</v>
      </c>
      <c r="P45" s="102">
        <f>(($H45+$J45)+$L45)+$N45</f>
        <v>282571000</v>
      </c>
      <c r="Q45" s="103">
        <f>(($I45+$K45)+$M45)+$O45</f>
        <v>108060891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25.14469024186229</v>
      </c>
      <c r="U45" s="67">
        <f>IF((+$E9+$E10+$E11+$E15+$E16+$E20+$E21+$E27+$E30+$E37+$E39+$E42+$E43)=0,0,(Q45/(+$E9+$E10+$E11+$E15+$E16+$E20+$E21+$E27+$E30+$E37+$E39+$E42+$E43)*100))</f>
        <v>9.615840378009931</v>
      </c>
    </row>
    <row r="46" spans="1:21" ht="12.75">
      <c r="A46" s="44" t="s">
        <v>35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2" ht="12.75">
      <c r="A47" s="51" t="s">
        <v>61</v>
      </c>
      <c r="B47" s="89">
        <v>383726065</v>
      </c>
      <c r="C47" s="89"/>
      <c r="D47" s="89"/>
      <c r="E47" s="89">
        <f>($B47+$C47)+$D47</f>
        <v>383726065</v>
      </c>
      <c r="F47" s="90"/>
      <c r="G47" s="91"/>
      <c r="H47" s="125"/>
      <c r="I47" s="124"/>
      <c r="J47" s="125"/>
      <c r="K47" s="124"/>
      <c r="L47" s="125"/>
      <c r="M47" s="124"/>
      <c r="N47" s="125"/>
      <c r="O47" s="124"/>
      <c r="P47" s="125"/>
      <c r="Q47" s="124"/>
      <c r="R47" s="126"/>
      <c r="S47" s="127"/>
      <c r="T47" s="126"/>
      <c r="U47" s="128"/>
      <c r="V47" s="36">
        <v>2</v>
      </c>
    </row>
    <row r="48" spans="1:22" s="69" customFormat="1" ht="12.75">
      <c r="A48" s="68" t="s">
        <v>34</v>
      </c>
      <c r="B48" s="89">
        <f>B47</f>
        <v>383726065</v>
      </c>
      <c r="C48" s="89">
        <f>C47</f>
        <v>0</v>
      </c>
      <c r="D48" s="89">
        <f>D47</f>
        <v>0</v>
      </c>
      <c r="E48" s="89">
        <f>($B48+$C48)+$D48</f>
        <v>383726065</v>
      </c>
      <c r="F48" s="90">
        <f>F47</f>
        <v>0</v>
      </c>
      <c r="G48" s="91">
        <f>G47</f>
        <v>0</v>
      </c>
      <c r="H48" s="125"/>
      <c r="I48" s="124"/>
      <c r="J48" s="125"/>
      <c r="K48" s="124"/>
      <c r="L48" s="125"/>
      <c r="M48" s="124"/>
      <c r="N48" s="125"/>
      <c r="O48" s="124"/>
      <c r="P48" s="125"/>
      <c r="Q48" s="124"/>
      <c r="R48" s="126"/>
      <c r="S48" s="127"/>
      <c r="T48" s="126"/>
      <c r="U48" s="128"/>
      <c r="V48" s="36">
        <v>2</v>
      </c>
    </row>
    <row r="49" spans="1:21" ht="12.75">
      <c r="A49" s="60" t="s">
        <v>60</v>
      </c>
      <c r="B49" s="98">
        <f>B47</f>
        <v>383726065</v>
      </c>
      <c r="C49" s="98">
        <f>C47</f>
        <v>0</v>
      </c>
      <c r="D49" s="98">
        <f>D47</f>
        <v>0</v>
      </c>
      <c r="E49" s="98">
        <f>($B49+$C49)+$D49</f>
        <v>383726065</v>
      </c>
      <c r="F49" s="99">
        <f aca="true" t="shared" si="14" ref="F49:O49">F47</f>
        <v>0</v>
      </c>
      <c r="G49" s="100">
        <f t="shared" si="14"/>
        <v>0</v>
      </c>
      <c r="H49" s="129">
        <f t="shared" si="14"/>
        <v>0</v>
      </c>
      <c r="I49" s="130">
        <f t="shared" si="14"/>
        <v>0</v>
      </c>
      <c r="J49" s="129">
        <f t="shared" si="14"/>
        <v>0</v>
      </c>
      <c r="K49" s="130">
        <f t="shared" si="14"/>
        <v>0</v>
      </c>
      <c r="L49" s="129">
        <f t="shared" si="14"/>
        <v>0</v>
      </c>
      <c r="M49" s="130">
        <f t="shared" si="14"/>
        <v>0</v>
      </c>
      <c r="N49" s="129">
        <f t="shared" si="14"/>
        <v>0</v>
      </c>
      <c r="O49" s="130">
        <f t="shared" si="14"/>
        <v>0</v>
      </c>
      <c r="P49" s="129">
        <f>(($H49+$J49)+$L49)+$N49</f>
        <v>0</v>
      </c>
      <c r="Q49" s="130">
        <f>(($I49+$K49)+$M49)+$O49</f>
        <v>0</v>
      </c>
      <c r="R49" s="131">
        <f>IF($H49=0,0,(($H49-$H49)/$H49)*100)</f>
        <v>0</v>
      </c>
      <c r="S49" s="132">
        <f>IF($I49=0,0,(($I49-$I49)/$I49)*100)</f>
        <v>0</v>
      </c>
      <c r="T49" s="131">
        <f>IF($E49=0,0,($P49/$E49)*100)</f>
        <v>0</v>
      </c>
      <c r="U49" s="133">
        <f>IF($E49=0,0,($Q49/$E49)*100)</f>
        <v>0</v>
      </c>
    </row>
    <row r="50" spans="1:21" ht="12.75">
      <c r="A50" s="64" t="s">
        <v>62</v>
      </c>
      <c r="B50" s="101">
        <f>SUM(B9:B12,B15:B17,B20:B21,B24,B27:B31,B34:B39,B42:B43,B47)</f>
        <v>1606758992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1606758992</v>
      </c>
      <c r="F50" s="102">
        <f aca="true" t="shared" si="15" ref="F50:O50">SUM(F9:F12,F15:F17,F20:F21,F24,F27:F31,F34:F39,F42:F43,F47)</f>
        <v>327561000</v>
      </c>
      <c r="G50" s="103">
        <f t="shared" si="15"/>
        <v>165280000</v>
      </c>
      <c r="H50" s="102">
        <f t="shared" si="15"/>
        <v>282571000</v>
      </c>
      <c r="I50" s="103">
        <f t="shared" si="15"/>
        <v>108060891</v>
      </c>
      <c r="J50" s="102">
        <f t="shared" si="15"/>
        <v>0</v>
      </c>
      <c r="K50" s="103">
        <f t="shared" si="15"/>
        <v>0</v>
      </c>
      <c r="L50" s="102">
        <f t="shared" si="15"/>
        <v>0</v>
      </c>
      <c r="M50" s="103">
        <f t="shared" si="15"/>
        <v>0</v>
      </c>
      <c r="N50" s="102">
        <f t="shared" si="15"/>
        <v>0</v>
      </c>
      <c r="O50" s="103">
        <f t="shared" si="15"/>
        <v>0</v>
      </c>
      <c r="P50" s="102">
        <f>(($H50+$J50)+$L50)+$N50</f>
        <v>282571000</v>
      </c>
      <c r="Q50" s="103">
        <f>(($I50+$K50)+$M50)+$O50</f>
        <v>108060891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18.744269529688427</v>
      </c>
      <c r="U50" s="67">
        <f>IF((+$E9+$E10+$E11+$E15+$E16+$E20+$E21+$E27+$E30+$E37+$E39+$E42+$E43+$E47)=0,0,(Q50/(+$E9+$E10+$E11+$E15+$E16+$E20+$E21+$E27+$E30+$E37+$E39+$E42+$E43+$E47)*100))</f>
        <v>7.168189469274208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39" t="s">
        <v>8</v>
      </c>
      <c r="S53" s="140"/>
      <c r="T53" s="139" t="s">
        <v>9</v>
      </c>
      <c r="U53" s="140"/>
    </row>
    <row r="54" spans="1:21" ht="67.5">
      <c r="A54" s="80" t="s">
        <v>63</v>
      </c>
      <c r="B54" s="81" t="s">
        <v>64</v>
      </c>
      <c r="C54" s="81" t="s">
        <v>65</v>
      </c>
      <c r="D54" s="82" t="s">
        <v>13</v>
      </c>
      <c r="E54" s="81" t="s">
        <v>14</v>
      </c>
      <c r="F54" s="81" t="s">
        <v>15</v>
      </c>
      <c r="G54" s="81" t="s">
        <v>66</v>
      </c>
      <c r="H54" s="81" t="s">
        <v>67</v>
      </c>
      <c r="I54" s="83" t="s">
        <v>18</v>
      </c>
      <c r="J54" s="81" t="s">
        <v>68</v>
      </c>
      <c r="K54" s="83" t="s">
        <v>20</v>
      </c>
      <c r="L54" s="81" t="s">
        <v>69</v>
      </c>
      <c r="M54" s="83" t="s">
        <v>22</v>
      </c>
      <c r="N54" s="81" t="s">
        <v>70</v>
      </c>
      <c r="O54" s="83" t="s">
        <v>24</v>
      </c>
      <c r="P54" s="83" t="s">
        <v>71</v>
      </c>
      <c r="Q54" s="84" t="s">
        <v>26</v>
      </c>
      <c r="R54" s="85" t="s">
        <v>71</v>
      </c>
      <c r="S54" s="86" t="s">
        <v>71</v>
      </c>
      <c r="T54" s="85" t="s">
        <v>72</v>
      </c>
      <c r="U54" s="82" t="s">
        <v>28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90</v>
      </c>
      <c r="B59" s="15">
        <f>SUM(B60:B63)</f>
        <v>0</v>
      </c>
      <c r="C59" s="15">
        <f aca="true" t="shared" si="16" ref="C59:I59">SUM(C60:C63)</f>
        <v>0</v>
      </c>
      <c r="D59" s="15">
        <f t="shared" si="16"/>
        <v>0</v>
      </c>
      <c r="E59" s="15">
        <f t="shared" si="16"/>
        <v>0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91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92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93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94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73</v>
      </c>
      <c r="B65" s="107">
        <f aca="true" t="shared" si="17" ref="B65:Q65">+B66+B67+B68+B69+B70+B71+B72+B73+B74</f>
        <v>320707000</v>
      </c>
      <c r="C65" s="107">
        <f t="shared" si="17"/>
        <v>0</v>
      </c>
      <c r="D65" s="107">
        <f t="shared" si="17"/>
        <v>0</v>
      </c>
      <c r="E65" s="107">
        <f t="shared" si="17"/>
        <v>320707000</v>
      </c>
      <c r="F65" s="107">
        <f t="shared" si="17"/>
        <v>0</v>
      </c>
      <c r="G65" s="107">
        <f t="shared" si="17"/>
        <v>0</v>
      </c>
      <c r="H65" s="107">
        <f t="shared" si="17"/>
        <v>267319000</v>
      </c>
      <c r="I65" s="107">
        <f t="shared" si="17"/>
        <v>0</v>
      </c>
      <c r="J65" s="107">
        <f t="shared" si="17"/>
        <v>0</v>
      </c>
      <c r="K65" s="107">
        <f t="shared" si="17"/>
        <v>0</v>
      </c>
      <c r="L65" s="107">
        <f t="shared" si="17"/>
        <v>0</v>
      </c>
      <c r="M65" s="107">
        <f t="shared" si="17"/>
        <v>0</v>
      </c>
      <c r="N65" s="107">
        <f t="shared" si="17"/>
        <v>0</v>
      </c>
      <c r="O65" s="107">
        <f t="shared" si="17"/>
        <v>0</v>
      </c>
      <c r="P65" s="107">
        <f t="shared" si="17"/>
        <v>267319000</v>
      </c>
      <c r="Q65" s="107">
        <f t="shared" si="17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0.833530294006679</v>
      </c>
      <c r="U65" s="23">
        <f>IF(E65=0," ",(Q65/E65))</f>
        <v>0</v>
      </c>
    </row>
    <row r="66" spans="1:21" ht="12.75">
      <c r="A66" s="87" t="s">
        <v>74</v>
      </c>
      <c r="B66" s="108"/>
      <c r="C66" s="108"/>
      <c r="D66" s="108"/>
      <c r="E66" s="108">
        <f aca="true" t="shared" si="18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19" ref="P66:P74">(($H66+$J66)+$L66)+$N66</f>
        <v>0</v>
      </c>
      <c r="Q66" s="108">
        <f aca="true" t="shared" si="20" ref="Q66:Q74">(($I66+$K66)+$M66)+$O66</f>
        <v>0</v>
      </c>
      <c r="R66" s="25">
        <f aca="true" t="shared" si="21" ref="R66:R74">IF($H66=0,0,(($H66-$H66)/$H66)*100)</f>
        <v>0</v>
      </c>
      <c r="S66" s="26">
        <f aca="true" t="shared" si="22" ref="S66:S74">IF($I66=0,0,(($I66-$I66)/$I66)*100)</f>
        <v>0</v>
      </c>
      <c r="T66" s="25">
        <f aca="true" t="shared" si="23" ref="T66:T74">IF($E66=0,0,($P66/$E66)*100)</f>
        <v>0</v>
      </c>
      <c r="U66" s="26">
        <f aca="true" t="shared" si="24" ref="U66:U74">IF($E66=0,0,($Q66/$E66)*100)</f>
        <v>0</v>
      </c>
    </row>
    <row r="67" spans="1:21" ht="12.75">
      <c r="A67" s="88" t="s">
        <v>75</v>
      </c>
      <c r="B67" s="109">
        <v>240191000</v>
      </c>
      <c r="C67" s="109"/>
      <c r="D67" s="109"/>
      <c r="E67" s="109">
        <f t="shared" si="18"/>
        <v>240191000</v>
      </c>
      <c r="F67" s="109"/>
      <c r="G67" s="109"/>
      <c r="H67" s="109">
        <v>53829000</v>
      </c>
      <c r="I67" s="109"/>
      <c r="J67" s="109"/>
      <c r="K67" s="109"/>
      <c r="L67" s="109"/>
      <c r="M67" s="109"/>
      <c r="N67" s="109"/>
      <c r="O67" s="109"/>
      <c r="P67" s="110">
        <f t="shared" si="19"/>
        <v>53829000</v>
      </c>
      <c r="Q67" s="110">
        <f t="shared" si="20"/>
        <v>0</v>
      </c>
      <c r="R67" s="25">
        <f t="shared" si="21"/>
        <v>0</v>
      </c>
      <c r="S67" s="26">
        <f t="shared" si="22"/>
        <v>0</v>
      </c>
      <c r="T67" s="25">
        <f t="shared" si="23"/>
        <v>22.410914647093357</v>
      </c>
      <c r="U67" s="26">
        <f t="shared" si="24"/>
        <v>0</v>
      </c>
    </row>
    <row r="68" spans="1:21" ht="12.75">
      <c r="A68" s="88" t="s">
        <v>76</v>
      </c>
      <c r="B68" s="109"/>
      <c r="C68" s="109"/>
      <c r="D68" s="109"/>
      <c r="E68" s="109">
        <f t="shared" si="18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19"/>
        <v>0</v>
      </c>
      <c r="Q68" s="110">
        <f t="shared" si="20"/>
        <v>0</v>
      </c>
      <c r="R68" s="25">
        <f t="shared" si="21"/>
        <v>0</v>
      </c>
      <c r="S68" s="26">
        <f t="shared" si="22"/>
        <v>0</v>
      </c>
      <c r="T68" s="25">
        <f t="shared" si="23"/>
        <v>0</v>
      </c>
      <c r="U68" s="26">
        <f t="shared" si="24"/>
        <v>0</v>
      </c>
    </row>
    <row r="69" spans="1:21" ht="12.75">
      <c r="A69" s="88" t="s">
        <v>77</v>
      </c>
      <c r="B69" s="109">
        <v>16900000</v>
      </c>
      <c r="C69" s="109"/>
      <c r="D69" s="109"/>
      <c r="E69" s="109">
        <f t="shared" si="18"/>
        <v>16900000</v>
      </c>
      <c r="F69" s="109"/>
      <c r="G69" s="109"/>
      <c r="H69" s="109">
        <v>188547000</v>
      </c>
      <c r="I69" s="109"/>
      <c r="J69" s="109"/>
      <c r="K69" s="109"/>
      <c r="L69" s="109"/>
      <c r="M69" s="109"/>
      <c r="N69" s="109"/>
      <c r="O69" s="109"/>
      <c r="P69" s="110">
        <f t="shared" si="19"/>
        <v>188547000</v>
      </c>
      <c r="Q69" s="110">
        <f t="shared" si="20"/>
        <v>0</v>
      </c>
      <c r="R69" s="25">
        <f t="shared" si="21"/>
        <v>0</v>
      </c>
      <c r="S69" s="26">
        <f t="shared" si="22"/>
        <v>0</v>
      </c>
      <c r="T69" s="25">
        <f t="shared" si="23"/>
        <v>1115.6627218934912</v>
      </c>
      <c r="U69" s="26">
        <f t="shared" si="24"/>
        <v>0</v>
      </c>
    </row>
    <row r="70" spans="1:21" ht="12.75">
      <c r="A70" s="88" t="s">
        <v>78</v>
      </c>
      <c r="B70" s="109"/>
      <c r="C70" s="109"/>
      <c r="D70" s="109"/>
      <c r="E70" s="109">
        <f t="shared" si="18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19"/>
        <v>0</v>
      </c>
      <c r="Q70" s="110">
        <f t="shared" si="20"/>
        <v>0</v>
      </c>
      <c r="R70" s="25">
        <f t="shared" si="21"/>
        <v>0</v>
      </c>
      <c r="S70" s="26">
        <f t="shared" si="22"/>
        <v>0</v>
      </c>
      <c r="T70" s="25">
        <f t="shared" si="23"/>
        <v>0</v>
      </c>
      <c r="U70" s="26">
        <f t="shared" si="24"/>
        <v>0</v>
      </c>
    </row>
    <row r="71" spans="1:21" ht="12.75">
      <c r="A71" s="88" t="s">
        <v>79</v>
      </c>
      <c r="B71" s="109">
        <v>24266000</v>
      </c>
      <c r="C71" s="109"/>
      <c r="D71" s="109"/>
      <c r="E71" s="109">
        <f t="shared" si="18"/>
        <v>24266000</v>
      </c>
      <c r="F71" s="109"/>
      <c r="G71" s="109"/>
      <c r="H71" s="109">
        <v>14454000</v>
      </c>
      <c r="I71" s="109"/>
      <c r="J71" s="109"/>
      <c r="K71" s="109"/>
      <c r="L71" s="109"/>
      <c r="M71" s="109"/>
      <c r="N71" s="109"/>
      <c r="O71" s="109"/>
      <c r="P71" s="110">
        <f t="shared" si="19"/>
        <v>14454000</v>
      </c>
      <c r="Q71" s="110">
        <f t="shared" si="20"/>
        <v>0</v>
      </c>
      <c r="R71" s="25">
        <f t="shared" si="21"/>
        <v>0</v>
      </c>
      <c r="S71" s="26">
        <f t="shared" si="22"/>
        <v>0</v>
      </c>
      <c r="T71" s="25">
        <f t="shared" si="23"/>
        <v>59.56482320942883</v>
      </c>
      <c r="U71" s="26">
        <f t="shared" si="24"/>
        <v>0</v>
      </c>
    </row>
    <row r="72" spans="1:21" ht="12.75">
      <c r="A72" s="88" t="s">
        <v>80</v>
      </c>
      <c r="B72" s="109">
        <v>39350000</v>
      </c>
      <c r="C72" s="109"/>
      <c r="D72" s="109"/>
      <c r="E72" s="109">
        <f t="shared" si="18"/>
        <v>39350000</v>
      </c>
      <c r="F72" s="109"/>
      <c r="G72" s="109"/>
      <c r="H72" s="109">
        <v>10484000</v>
      </c>
      <c r="I72" s="109"/>
      <c r="J72" s="109"/>
      <c r="K72" s="109"/>
      <c r="L72" s="109"/>
      <c r="M72" s="109"/>
      <c r="N72" s="109"/>
      <c r="O72" s="109"/>
      <c r="P72" s="110">
        <f t="shared" si="19"/>
        <v>10484000</v>
      </c>
      <c r="Q72" s="110">
        <f t="shared" si="20"/>
        <v>0</v>
      </c>
      <c r="R72" s="25">
        <f t="shared" si="21"/>
        <v>0</v>
      </c>
      <c r="S72" s="26">
        <f t="shared" si="22"/>
        <v>0</v>
      </c>
      <c r="T72" s="25">
        <f t="shared" si="23"/>
        <v>26.64294790343075</v>
      </c>
      <c r="U72" s="26">
        <f t="shared" si="24"/>
        <v>0</v>
      </c>
    </row>
    <row r="73" spans="1:21" ht="12.75">
      <c r="A73" s="88" t="s">
        <v>81</v>
      </c>
      <c r="B73" s="109"/>
      <c r="C73" s="109"/>
      <c r="D73" s="109"/>
      <c r="E73" s="109">
        <f t="shared" si="18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19"/>
        <v>0</v>
      </c>
      <c r="Q73" s="110">
        <f t="shared" si="20"/>
        <v>0</v>
      </c>
      <c r="R73" s="25">
        <f t="shared" si="21"/>
        <v>0</v>
      </c>
      <c r="S73" s="26">
        <f t="shared" si="22"/>
        <v>0</v>
      </c>
      <c r="T73" s="25">
        <f t="shared" si="23"/>
        <v>0</v>
      </c>
      <c r="U73" s="26">
        <f t="shared" si="24"/>
        <v>0</v>
      </c>
    </row>
    <row r="74" spans="1:21" ht="12.75">
      <c r="A74" s="88" t="s">
        <v>82</v>
      </c>
      <c r="B74" s="109"/>
      <c r="C74" s="109"/>
      <c r="D74" s="109"/>
      <c r="E74" s="109">
        <f t="shared" si="18"/>
        <v>0</v>
      </c>
      <c r="F74" s="109"/>
      <c r="G74" s="109"/>
      <c r="H74" s="109">
        <v>5000</v>
      </c>
      <c r="I74" s="109"/>
      <c r="J74" s="109"/>
      <c r="K74" s="109"/>
      <c r="L74" s="109"/>
      <c r="M74" s="109"/>
      <c r="N74" s="109"/>
      <c r="O74" s="109"/>
      <c r="P74" s="110">
        <f t="shared" si="19"/>
        <v>5000</v>
      </c>
      <c r="Q74" s="110">
        <f t="shared" si="20"/>
        <v>0</v>
      </c>
      <c r="R74" s="25">
        <f t="shared" si="21"/>
        <v>0</v>
      </c>
      <c r="S74" s="26">
        <f t="shared" si="22"/>
        <v>0</v>
      </c>
      <c r="T74" s="25">
        <f t="shared" si="23"/>
        <v>0</v>
      </c>
      <c r="U74" s="26">
        <f t="shared" si="24"/>
        <v>0</v>
      </c>
    </row>
    <row r="75" spans="1:21" ht="22.5" hidden="1">
      <c r="A75" s="24" t="s">
        <v>95</v>
      </c>
      <c r="B75" s="111">
        <f aca="true" t="shared" si="25" ref="B75:I75">SUM(B76:B90)</f>
        <v>0</v>
      </c>
      <c r="C75" s="111">
        <f t="shared" si="25"/>
        <v>0</v>
      </c>
      <c r="D75" s="111">
        <f t="shared" si="25"/>
        <v>0</v>
      </c>
      <c r="E75" s="111">
        <f t="shared" si="25"/>
        <v>0</v>
      </c>
      <c r="F75" s="111">
        <f t="shared" si="25"/>
        <v>0</v>
      </c>
      <c r="G75" s="111">
        <f t="shared" si="25"/>
        <v>0</v>
      </c>
      <c r="H75" s="111">
        <f t="shared" si="25"/>
        <v>0</v>
      </c>
      <c r="I75" s="111">
        <f t="shared" si="25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26" ref="R75:S90">IF(L75=0," ",(N75-L75)/L75)</f>
        <v> </v>
      </c>
      <c r="S75" s="25" t="str">
        <f t="shared" si="26"/>
        <v> </v>
      </c>
      <c r="T75" s="25" t="str">
        <f aca="true" t="shared" si="27" ref="T75:T93">IF(E75=0," ",(P75/E75))</f>
        <v> </v>
      </c>
      <c r="U75" s="26" t="str">
        <f aca="true" t="shared" si="28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26"/>
        <v> </v>
      </c>
      <c r="S76" s="25" t="str">
        <f t="shared" si="26"/>
        <v> </v>
      </c>
      <c r="T76" s="25" t="str">
        <f t="shared" si="27"/>
        <v> </v>
      </c>
      <c r="U76" s="26" t="str">
        <f t="shared" si="28"/>
        <v> </v>
      </c>
    </row>
    <row r="77" spans="1:21" ht="12.75" hidden="1">
      <c r="A77" s="27"/>
      <c r="B77" s="113"/>
      <c r="C77" s="113"/>
      <c r="D77" s="113"/>
      <c r="E77" s="114">
        <f aca="true" t="shared" si="29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26"/>
        <v> </v>
      </c>
      <c r="S77" s="25" t="str">
        <f t="shared" si="26"/>
        <v> </v>
      </c>
      <c r="T77" s="25" t="str">
        <f t="shared" si="27"/>
        <v> </v>
      </c>
      <c r="U77" s="26" t="str">
        <f t="shared" si="28"/>
        <v> </v>
      </c>
    </row>
    <row r="78" spans="1:21" ht="12.75" hidden="1">
      <c r="A78" s="27"/>
      <c r="B78" s="113"/>
      <c r="C78" s="113"/>
      <c r="D78" s="113"/>
      <c r="E78" s="114">
        <f t="shared" si="29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26"/>
        <v> </v>
      </c>
      <c r="S78" s="25" t="str">
        <f t="shared" si="26"/>
        <v> </v>
      </c>
      <c r="T78" s="25" t="str">
        <f t="shared" si="27"/>
        <v> </v>
      </c>
      <c r="U78" s="26" t="str">
        <f t="shared" si="28"/>
        <v> </v>
      </c>
    </row>
    <row r="79" spans="1:21" ht="12.75" hidden="1">
      <c r="A79" s="27"/>
      <c r="B79" s="113"/>
      <c r="C79" s="113"/>
      <c r="D79" s="113"/>
      <c r="E79" s="114">
        <f t="shared" si="29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26"/>
        <v> </v>
      </c>
      <c r="S79" s="25" t="str">
        <f t="shared" si="26"/>
        <v> </v>
      </c>
      <c r="T79" s="25" t="str">
        <f t="shared" si="27"/>
        <v> </v>
      </c>
      <c r="U79" s="26" t="str">
        <f t="shared" si="28"/>
        <v> </v>
      </c>
    </row>
    <row r="80" spans="1:21" ht="12.75" hidden="1">
      <c r="A80" s="27"/>
      <c r="B80" s="113"/>
      <c r="C80" s="113"/>
      <c r="D80" s="113"/>
      <c r="E80" s="114">
        <f t="shared" si="29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26"/>
        <v> </v>
      </c>
      <c r="S80" s="25" t="str">
        <f t="shared" si="26"/>
        <v> </v>
      </c>
      <c r="T80" s="25" t="str">
        <f t="shared" si="27"/>
        <v> </v>
      </c>
      <c r="U80" s="26" t="str">
        <f t="shared" si="28"/>
        <v> </v>
      </c>
    </row>
    <row r="81" spans="1:21" ht="12.75" hidden="1">
      <c r="A81" s="27"/>
      <c r="B81" s="113"/>
      <c r="C81" s="113"/>
      <c r="D81" s="113"/>
      <c r="E81" s="114">
        <f t="shared" si="29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26"/>
        <v> </v>
      </c>
      <c r="S81" s="25" t="str">
        <f t="shared" si="26"/>
        <v> </v>
      </c>
      <c r="T81" s="25" t="str">
        <f t="shared" si="27"/>
        <v> </v>
      </c>
      <c r="U81" s="26" t="str">
        <f t="shared" si="28"/>
        <v> </v>
      </c>
    </row>
    <row r="82" spans="1:21" ht="12.75" hidden="1">
      <c r="A82" s="27"/>
      <c r="B82" s="113"/>
      <c r="C82" s="113"/>
      <c r="D82" s="113"/>
      <c r="E82" s="114">
        <f t="shared" si="29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26"/>
        <v> </v>
      </c>
      <c r="S82" s="25" t="str">
        <f t="shared" si="26"/>
        <v> </v>
      </c>
      <c r="T82" s="25" t="str">
        <f t="shared" si="27"/>
        <v> </v>
      </c>
      <c r="U82" s="26" t="str">
        <f t="shared" si="28"/>
        <v> </v>
      </c>
    </row>
    <row r="83" spans="1:21" ht="12.75" hidden="1">
      <c r="A83" s="27"/>
      <c r="B83" s="113"/>
      <c r="C83" s="113"/>
      <c r="D83" s="113"/>
      <c r="E83" s="114">
        <f t="shared" si="29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26"/>
        <v> </v>
      </c>
      <c r="S83" s="25" t="str">
        <f t="shared" si="26"/>
        <v> </v>
      </c>
      <c r="T83" s="25" t="str">
        <f t="shared" si="27"/>
        <v> </v>
      </c>
      <c r="U83" s="26" t="str">
        <f t="shared" si="28"/>
        <v> </v>
      </c>
    </row>
    <row r="84" spans="1:21" ht="12.75" hidden="1">
      <c r="A84" s="27"/>
      <c r="B84" s="113"/>
      <c r="C84" s="113"/>
      <c r="D84" s="113"/>
      <c r="E84" s="114">
        <f t="shared" si="29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26"/>
        <v> </v>
      </c>
      <c r="S84" s="25" t="str">
        <f t="shared" si="26"/>
        <v> </v>
      </c>
      <c r="T84" s="25" t="str">
        <f t="shared" si="27"/>
        <v> </v>
      </c>
      <c r="U84" s="26" t="str">
        <f t="shared" si="28"/>
        <v> </v>
      </c>
    </row>
    <row r="85" spans="1:21" ht="12.75" hidden="1">
      <c r="A85" s="27"/>
      <c r="B85" s="113"/>
      <c r="C85" s="113"/>
      <c r="D85" s="113"/>
      <c r="E85" s="114">
        <f t="shared" si="29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26"/>
        <v> </v>
      </c>
      <c r="S85" s="25" t="str">
        <f t="shared" si="26"/>
        <v> </v>
      </c>
      <c r="T85" s="25" t="str">
        <f t="shared" si="27"/>
        <v> </v>
      </c>
      <c r="U85" s="26" t="str">
        <f t="shared" si="28"/>
        <v> </v>
      </c>
    </row>
    <row r="86" spans="1:21" ht="12.75" hidden="1">
      <c r="A86" s="27"/>
      <c r="B86" s="113"/>
      <c r="C86" s="113"/>
      <c r="D86" s="113"/>
      <c r="E86" s="114">
        <f t="shared" si="29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26"/>
        <v> </v>
      </c>
      <c r="S86" s="25" t="str">
        <f t="shared" si="26"/>
        <v> </v>
      </c>
      <c r="T86" s="25" t="str">
        <f t="shared" si="27"/>
        <v> </v>
      </c>
      <c r="U86" s="26" t="str">
        <f t="shared" si="28"/>
        <v> </v>
      </c>
    </row>
    <row r="87" spans="1:21" ht="12.75" hidden="1">
      <c r="A87" s="27"/>
      <c r="B87" s="113"/>
      <c r="C87" s="113"/>
      <c r="D87" s="113"/>
      <c r="E87" s="114">
        <f t="shared" si="29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26"/>
        <v> </v>
      </c>
      <c r="S87" s="25" t="str">
        <f t="shared" si="26"/>
        <v> </v>
      </c>
      <c r="T87" s="25" t="str">
        <f t="shared" si="27"/>
        <v> </v>
      </c>
      <c r="U87" s="26" t="str">
        <f t="shared" si="28"/>
        <v> </v>
      </c>
    </row>
    <row r="88" spans="1:21" ht="12.75" hidden="1">
      <c r="A88" s="27"/>
      <c r="B88" s="113"/>
      <c r="C88" s="113"/>
      <c r="D88" s="113"/>
      <c r="E88" s="114">
        <f t="shared" si="29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26"/>
        <v> </v>
      </c>
      <c r="S88" s="25" t="str">
        <f t="shared" si="26"/>
        <v> </v>
      </c>
      <c r="T88" s="25" t="str">
        <f t="shared" si="27"/>
        <v> </v>
      </c>
      <c r="U88" s="26" t="str">
        <f t="shared" si="28"/>
        <v> </v>
      </c>
    </row>
    <row r="89" spans="1:21" ht="12.75" hidden="1">
      <c r="A89" s="27"/>
      <c r="B89" s="113"/>
      <c r="C89" s="113"/>
      <c r="D89" s="113"/>
      <c r="E89" s="114">
        <f t="shared" si="29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26"/>
        <v> </v>
      </c>
      <c r="S89" s="25" t="str">
        <f t="shared" si="26"/>
        <v> </v>
      </c>
      <c r="T89" s="25" t="str">
        <f t="shared" si="27"/>
        <v> </v>
      </c>
      <c r="U89" s="26" t="str">
        <f t="shared" si="28"/>
        <v> </v>
      </c>
    </row>
    <row r="90" spans="1:21" ht="12.75" hidden="1">
      <c r="A90" s="27"/>
      <c r="B90" s="113"/>
      <c r="C90" s="113"/>
      <c r="D90" s="113"/>
      <c r="E90" s="114">
        <f t="shared" si="29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26"/>
        <v> </v>
      </c>
      <c r="S90" s="25" t="str">
        <f t="shared" si="26"/>
        <v> </v>
      </c>
      <c r="T90" s="25" t="str">
        <f t="shared" si="27"/>
        <v> </v>
      </c>
      <c r="U90" s="26" t="str">
        <f t="shared" si="28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0" ref="R91:S93">IF(L91=0," ",(N91-L91)/L91)</f>
        <v> </v>
      </c>
      <c r="S91" s="30" t="str">
        <f t="shared" si="30"/>
        <v> </v>
      </c>
      <c r="T91" s="29" t="str">
        <f t="shared" si="27"/>
        <v> </v>
      </c>
      <c r="U91" s="30" t="str">
        <f t="shared" si="28"/>
        <v> </v>
      </c>
    </row>
    <row r="92" spans="1:21" ht="12.75" hidden="1">
      <c r="A92" s="28" t="s">
        <v>60</v>
      </c>
      <c r="B92" s="116">
        <f aca="true" t="shared" si="31" ref="B92:Q92">B75+B65</f>
        <v>320707000</v>
      </c>
      <c r="C92" s="116">
        <f t="shared" si="31"/>
        <v>0</v>
      </c>
      <c r="D92" s="116">
        <f t="shared" si="31"/>
        <v>0</v>
      </c>
      <c r="E92" s="116">
        <f t="shared" si="31"/>
        <v>320707000</v>
      </c>
      <c r="F92" s="116">
        <f t="shared" si="31"/>
        <v>0</v>
      </c>
      <c r="G92" s="116">
        <f t="shared" si="31"/>
        <v>0</v>
      </c>
      <c r="H92" s="116">
        <f t="shared" si="31"/>
        <v>267319000</v>
      </c>
      <c r="I92" s="116">
        <f t="shared" si="31"/>
        <v>0</v>
      </c>
      <c r="J92" s="116">
        <f t="shared" si="31"/>
        <v>0</v>
      </c>
      <c r="K92" s="116">
        <f t="shared" si="31"/>
        <v>0</v>
      </c>
      <c r="L92" s="116">
        <f t="shared" si="31"/>
        <v>0</v>
      </c>
      <c r="M92" s="116">
        <f t="shared" si="31"/>
        <v>0</v>
      </c>
      <c r="N92" s="116">
        <f t="shared" si="31"/>
        <v>0</v>
      </c>
      <c r="O92" s="116">
        <f t="shared" si="31"/>
        <v>0</v>
      </c>
      <c r="P92" s="116">
        <f t="shared" si="31"/>
        <v>267319000</v>
      </c>
      <c r="Q92" s="116">
        <f t="shared" si="31"/>
        <v>0</v>
      </c>
      <c r="R92" s="29" t="str">
        <f t="shared" si="30"/>
        <v> </v>
      </c>
      <c r="S92" s="30" t="str">
        <f t="shared" si="30"/>
        <v> </v>
      </c>
      <c r="T92" s="29">
        <f t="shared" si="27"/>
        <v>0.833530294006679</v>
      </c>
      <c r="U92" s="30">
        <f t="shared" si="28"/>
        <v>0</v>
      </c>
    </row>
    <row r="93" spans="1:21" ht="12.75">
      <c r="A93" s="31" t="s">
        <v>96</v>
      </c>
      <c r="B93" s="118">
        <f>B65</f>
        <v>320707000</v>
      </c>
      <c r="C93" s="118">
        <f aca="true" t="shared" si="32" ref="C93:Q93">C65</f>
        <v>0</v>
      </c>
      <c r="D93" s="118">
        <f t="shared" si="32"/>
        <v>0</v>
      </c>
      <c r="E93" s="118">
        <f t="shared" si="32"/>
        <v>320707000</v>
      </c>
      <c r="F93" s="118">
        <f t="shared" si="32"/>
        <v>0</v>
      </c>
      <c r="G93" s="118">
        <f t="shared" si="32"/>
        <v>0</v>
      </c>
      <c r="H93" s="118">
        <f t="shared" si="32"/>
        <v>267319000</v>
      </c>
      <c r="I93" s="118">
        <f t="shared" si="32"/>
        <v>0</v>
      </c>
      <c r="J93" s="118">
        <f t="shared" si="32"/>
        <v>0</v>
      </c>
      <c r="K93" s="118">
        <f t="shared" si="32"/>
        <v>0</v>
      </c>
      <c r="L93" s="118">
        <f t="shared" si="32"/>
        <v>0</v>
      </c>
      <c r="M93" s="118">
        <f t="shared" si="32"/>
        <v>0</v>
      </c>
      <c r="N93" s="118">
        <f t="shared" si="32"/>
        <v>0</v>
      </c>
      <c r="O93" s="118">
        <f t="shared" si="32"/>
        <v>0</v>
      </c>
      <c r="P93" s="118">
        <f t="shared" si="32"/>
        <v>267319000</v>
      </c>
      <c r="Q93" s="118">
        <f t="shared" si="32"/>
        <v>0</v>
      </c>
      <c r="R93" s="29" t="str">
        <f t="shared" si="30"/>
        <v> </v>
      </c>
      <c r="S93" s="30" t="str">
        <f t="shared" si="30"/>
        <v> </v>
      </c>
      <c r="T93" s="29">
        <f t="shared" si="27"/>
        <v>0.833530294006679</v>
      </c>
      <c r="U93" s="30">
        <f t="shared" si="28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97</v>
      </c>
    </row>
    <row r="96" ht="12.75">
      <c r="A96" s="35" t="s">
        <v>98</v>
      </c>
    </row>
    <row r="97" spans="1:11" ht="12.75">
      <c r="A97" s="35" t="s">
        <v>99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100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101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102</v>
      </c>
    </row>
    <row r="101" ht="12.75">
      <c r="A101" s="35" t="s">
        <v>105</v>
      </c>
    </row>
    <row r="102" ht="12.75">
      <c r="A102" s="35" t="s">
        <v>103</v>
      </c>
    </row>
    <row r="103" spans="1:7" ht="12.75">
      <c r="A103" s="37"/>
      <c r="G103" s="37"/>
    </row>
    <row r="104" spans="1:7" ht="12.75">
      <c r="A104" s="37"/>
      <c r="G104" s="37"/>
    </row>
    <row r="105" spans="1:7" ht="12.75">
      <c r="A105" s="37"/>
      <c r="G105" s="37"/>
    </row>
  </sheetData>
  <sheetProtection/>
  <mergeCells count="15">
    <mergeCell ref="T53:U53"/>
    <mergeCell ref="P6:Q6"/>
    <mergeCell ref="R6:S6"/>
    <mergeCell ref="T6:U6"/>
    <mergeCell ref="R53:S5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Yolanda Mendisi</cp:lastModifiedBy>
  <cp:lastPrinted>2010-11-26T16:36:03Z</cp:lastPrinted>
  <dcterms:created xsi:type="dcterms:W3CDTF">2010-11-14T09:34:02Z</dcterms:created>
  <dcterms:modified xsi:type="dcterms:W3CDTF">2010-11-26T16:58:55Z</dcterms:modified>
  <cp:category/>
  <cp:version/>
  <cp:contentType/>
  <cp:contentStatus/>
</cp:coreProperties>
</file>