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firstSheet="1" activeTab="2"/>
  </bookViews>
  <sheets>
    <sheet name="Summary" sheetId="1" r:id="rId1"/>
    <sheet name="EC125" sheetId="2" r:id="rId2"/>
    <sheet name="FS172" sheetId="3" r:id="rId3"/>
    <sheet name="FS184" sheetId="4" r:id="rId4"/>
    <sheet name="GT421" sheetId="5" r:id="rId5"/>
    <sheet name="GT481" sheetId="6" r:id="rId6"/>
    <sheet name="KZN225" sheetId="7" r:id="rId7"/>
    <sheet name="KZN252" sheetId="8" r:id="rId8"/>
    <sheet name="KZN282" sheetId="9" r:id="rId9"/>
    <sheet name="LIM354" sheetId="10" r:id="rId10"/>
    <sheet name="MP307" sheetId="11" r:id="rId11"/>
    <sheet name="MP312" sheetId="12" r:id="rId12"/>
    <sheet name="MP313" sheetId="13" r:id="rId13"/>
    <sheet name="MP322" sheetId="14" r:id="rId14"/>
    <sheet name="NC091" sheetId="15" r:id="rId15"/>
    <sheet name="NW372" sheetId="16" r:id="rId16"/>
    <sheet name="NW373" sheetId="17" r:id="rId17"/>
    <sheet name="NW402" sheetId="18" r:id="rId18"/>
    <sheet name="NW403" sheetId="19" r:id="rId19"/>
    <sheet name="WC023" sheetId="20" r:id="rId20"/>
    <sheet name="WC024" sheetId="21" r:id="rId21"/>
    <sheet name="WC044" sheetId="22" r:id="rId22"/>
  </sheets>
  <definedNames>
    <definedName name="_xlnm.Print_Area" localSheetId="1">'EC125'!$A$1:$V$105</definedName>
    <definedName name="_xlnm.Print_Area" localSheetId="2">'FS172'!$A$1:$V$105</definedName>
    <definedName name="_xlnm.Print_Area" localSheetId="3">'FS184'!$A$1:$V$105</definedName>
    <definedName name="_xlnm.Print_Area" localSheetId="4">'GT421'!$A$1:$V$105</definedName>
    <definedName name="_xlnm.Print_Area" localSheetId="5">'GT481'!$A$1:$V$105</definedName>
    <definedName name="_xlnm.Print_Area" localSheetId="6">'KZN225'!$A$1:$V$105</definedName>
    <definedName name="_xlnm.Print_Area" localSheetId="7">'KZN252'!$A$1:$V$105</definedName>
    <definedName name="_xlnm.Print_Area" localSheetId="8">'KZN282'!$A$1:$V$105</definedName>
    <definedName name="_xlnm.Print_Area" localSheetId="9">'LIM354'!$A$1:$V$105</definedName>
    <definedName name="_xlnm.Print_Area" localSheetId="10">'MP307'!$A$1:$V$105</definedName>
    <definedName name="_xlnm.Print_Area" localSheetId="11">'MP312'!$A$1:$V$105</definedName>
    <definedName name="_xlnm.Print_Area" localSheetId="12">'MP313'!$A$1:$V$105</definedName>
    <definedName name="_xlnm.Print_Area" localSheetId="13">'MP322'!$A$1:$V$105</definedName>
    <definedName name="_xlnm.Print_Area" localSheetId="14">'NC091'!$A$1:$V$105</definedName>
    <definedName name="_xlnm.Print_Area" localSheetId="15">'NW372'!$A$1:$V$105</definedName>
    <definedName name="_xlnm.Print_Area" localSheetId="16">'NW373'!$A$1:$V$105</definedName>
    <definedName name="_xlnm.Print_Area" localSheetId="17">'NW402'!$A$1:$V$105</definedName>
    <definedName name="_xlnm.Print_Area" localSheetId="18">'NW403'!$A$1:$V$105</definedName>
    <definedName name="_xlnm.Print_Area" localSheetId="0">'Summary'!$A$1:$V$105</definedName>
    <definedName name="_xlnm.Print_Area" localSheetId="19">'WC023'!$A$1:$V$105</definedName>
    <definedName name="_xlnm.Print_Area" localSheetId="20">'WC024'!$A$1:$V$105</definedName>
    <definedName name="_xlnm.Print_Area" localSheetId="21">'WC044'!$A$1:$V$105</definedName>
  </definedNames>
  <calcPr fullCalcOnLoad="1"/>
</workbook>
</file>

<file path=xl/sharedStrings.xml><?xml version="1.0" encoding="utf-8"?>
<sst xmlns="http://schemas.openxmlformats.org/spreadsheetml/2006/main" count="2882" uniqueCount="121">
  <si>
    <t>1st QUARTER ENDED 30 SEPTEMBER 2010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</si>
  <si>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</si>
  <si>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</si>
  <si>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</si>
  <si>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</si>
  <si>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</si>
  <si>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</si>
  <si>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</si>
  <si>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</si>
  <si>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</si>
  <si>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R thousands</t>
  </si>
  <si>
    <t>Division of revenue Act No. 2 of 2008</t>
  </si>
  <si>
    <t>Adjustment (Mid year)</t>
  </si>
  <si>
    <t>Other Adjustments</t>
  </si>
  <si>
    <t>Total Available 2010/11</t>
  </si>
  <si>
    <t>Approved payment schedule</t>
  </si>
  <si>
    <t>Transferred to municipalities for direct grants</t>
  </si>
  <si>
    <t>Actual expenditure National Department by 30 September 2010</t>
  </si>
  <si>
    <t>Actual expenditure by municipalities by 30 September 2010</t>
  </si>
  <si>
    <t>Actual expenditure National Department by 31 December 2010</t>
  </si>
  <si>
    <t>Actual expenditure by municipalities by 31 December 2010</t>
  </si>
  <si>
    <t>Actual expenditure National Department by 31 March 2011</t>
  </si>
  <si>
    <t>Actual expenditure by municipalities by 31 March 2011</t>
  </si>
  <si>
    <t>Actual expenditure National Department by 30 June 2011</t>
  </si>
  <si>
    <t>Actual expenditure by municipalities by 30 June 2011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</si>
  <si>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</si>
  <si>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</si>
  <si>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</si>
  <si>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</si>
  <si>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National Treasury (Vote 8)</t>
  </si>
  <si>
    <t>Local Government Restructuring Grant</t>
  </si>
  <si>
    <t>Local Government Financial Management Grant</t>
  </si>
  <si>
    <t>Neighbourhood Development Partnership (Schedule 6)</t>
  </si>
  <si>
    <t>Neighbourhood Development Partnership (Schedule 7)</t>
  </si>
  <si>
    <t>Sub-Total Vote</t>
  </si>
  <si>
    <t>Provincial and Local Government (Vote 5)</t>
  </si>
  <si>
    <t>Municipal Systems Improvement Grant</t>
  </si>
  <si>
    <t>Disaster Relief Funds</t>
  </si>
  <si>
    <t>Internally Displaced People Management Grant</t>
  </si>
  <si>
    <t>Transport (Vote 33)</t>
  </si>
  <si>
    <t>Public Transport Infrastructure and Systems Grant</t>
  </si>
  <si>
    <t>Rural Transport Grant</t>
  </si>
  <si>
    <t>Public Works</t>
  </si>
  <si>
    <t>Expanded Public Works Programme Incentive Grant (Municipality)</t>
  </si>
  <si>
    <t>Minerals and Energy (Vote 30)</t>
  </si>
  <si>
    <t>Integrated National Electrification Programme (Municipal) Grant</t>
  </si>
  <si>
    <t>National Electrification Programme (Allocation in-kind) Grant</t>
  </si>
  <si>
    <t>Backlogs in the Electrification of Clinics and Schools (Allocation in-kind)</t>
  </si>
  <si>
    <t>Electricity Demand Side Management (Municipal) Grant</t>
  </si>
  <si>
    <t>Electricity Demand Side Management (Eskom) Grant</t>
  </si>
  <si>
    <t>Water Affairs and Forestry (Vote 34)</t>
  </si>
  <si>
    <t>Backlogs in Water and Sanitation at Clinics and Schools Grant</t>
  </si>
  <si>
    <t>Implementation of Water Services Projects</t>
  </si>
  <si>
    <t>Regional Bulk Infrastructure Grant</t>
  </si>
  <si>
    <t>Water Services Operating and Transfer Subsidy Grant (Schedule 6)</t>
  </si>
  <si>
    <t>Water Services Operating and Transfer Subsidy Grant (Schedule 7)</t>
  </si>
  <si>
    <t>Municipal Drought Relief Grant</t>
  </si>
  <si>
    <t>Sport and Recreation South Africa (Vote 19)</t>
  </si>
  <si>
    <t>2010 World Cup Host City Operating Grant</t>
  </si>
  <si>
    <t>2010 FIFA World Cup Stadiums Development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</si>
  <si>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</si>
  <si>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</si>
  <si>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</si>
  <si>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</si>
  <si>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</si>
  <si>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</si>
  <si>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</si>
  <si>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2010</t>
  </si>
  <si>
    <t>Actual expenditure Provincial Department by 31 December 2010</t>
  </si>
  <si>
    <t>Actual expenditure Provincial Department by 31 March 2011</t>
  </si>
  <si>
    <t>Actual expenditure Provincial Department by 30 June 2011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</si>
  <si>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</si>
  <si>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</si>
  <si>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</si>
  <si>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</si>
  <si>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</si>
  <si>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</si>
  <si>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</si>
  <si>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</si>
  <si>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</si>
  <si>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</si>
  <si>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</si>
  <si>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</si>
  <si>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City(EC125)</t>
  </si>
  <si>
    <t>Free State: Mangaung(FS172)</t>
  </si>
  <si>
    <t>Free State: Matjhabeng(FS184)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</si>
  <si>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</si>
  <si>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</si>
  <si>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</si>
  <si>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</si>
  <si>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</si>
  <si>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</si>
  <si>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</si>
  <si>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</si>
  <si>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</si>
  <si>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Mbombela(MP322)</t>
  </si>
  <si>
    <t>Northern Cape: Sol Plaatje(NC091)</t>
  </si>
  <si>
    <t>North West: Madibeng(NW372)</t>
  </si>
  <si>
    <t>North West: Rustenburg(NW373)</t>
  </si>
  <si>
    <t>North West: Tlokwe(NW402)</t>
  </si>
  <si>
    <t>North West: City Of Matlosana(NW403)</t>
  </si>
  <si>
    <t>Western Cape: Drakenstein(WC023)</t>
  </si>
  <si>
    <t>Western Cape: Stellenbosch(WC024)</t>
  </si>
  <si>
    <t>Western Cape: George(WC044)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</si>
  <si>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</si>
  <si>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</si>
  <si>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</si>
  <si>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</si>
  <si>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</si>
  <si>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</si>
  <si>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</si>
  <si>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</si>
  <si>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1. Unallocated funds e.g DBSA, ESKOM, and Neighbourhood Development Grant.</t>
  </si>
  <si>
    <t>2. Spending of these grants is done at National department level and therefore no reporting is required from municipalities.</t>
  </si>
  <si>
    <t>3. Sources: DoRA Monthly reports by the national transferring officer and Municipal sign-offs and electronic verification.</t>
  </si>
  <si>
    <t>4. All the figures are unaudited.</t>
  </si>
  <si>
    <t>5. In future provincial Treasuries will be required to provide the National Treasury with a payment schedule</t>
  </si>
  <si>
    <t xml:space="preserve">    in the same format as the provincial payment schedule that correspond with the amount in Budget Statement 1 and 2.</t>
  </si>
  <si>
    <t>7. Schedule 8 grants specify incentives to municipalities to meet targets with regards to priority government programmes.</t>
  </si>
  <si>
    <t>Summary of secondary cities</t>
  </si>
  <si>
    <t>6. Schedule 4 grants specify allocations to municipalities that supplement funding of programmes or functions funded from municipal budgets.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</si>
</sst>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;\-#,###.0;"/>
    <numFmt numFmtId="170" formatCode="&quot;&quot;;&quot;&quot;"/>
    <numFmt numFmtId="171" formatCode="_(* #,##0_);_(* \(#,##0\);_(* &quot;-&quot;?_);_(@_)"/>
    <numFmt numFmtId="172" formatCode="#\ ###\ ###,"/>
    <numFmt numFmtId="173" formatCode="_(* #,##0_);_(* \(#,##0\);_(* &quot;- &quot;?_);_(@_)"/>
    <numFmt numFmtId="174" formatCode="_(* #,##0_);_(* \(#,##0\);_(* &quot;&quot;\-\ &quot;&quot;?_);_(@_)"/>
    <numFmt numFmtId="175" formatCode="0.0\%;\(0.0\%\);_(* &quot;-&quot;_)"/>
    <numFmt numFmtId="176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171" fontId="2" fillId="0" borderId="10" xfId="0" applyNumberFormat="1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 horizontal="center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3" fontId="3" fillId="0" borderId="13" xfId="0" applyNumberFormat="1" applyFont="1" applyFill="1" applyBorder="1" applyAlignment="1" applyProtection="1">
      <alignment horizontal="left" vertical="top" wrapText="1"/>
      <protection/>
    </xf>
    <xf numFmtId="172" fontId="3" fillId="0" borderId="13" xfId="0" applyNumberFormat="1" applyFont="1" applyFill="1" applyBorder="1" applyAlignment="1" applyProtection="1">
      <alignment horizontal="center" vertical="top" wrapText="1"/>
      <protection/>
    </xf>
    <xf numFmtId="172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 applyProtection="1">
      <alignment horizontal="righ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3" fillId="0" borderId="11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10" fontId="3" fillId="0" borderId="20" xfId="59" applyNumberFormat="1" applyFont="1" applyFill="1" applyBorder="1" applyAlignment="1" applyProtection="1">
      <alignment horizontal="right"/>
      <protection/>
    </xf>
    <xf numFmtId="10" fontId="3" fillId="0" borderId="21" xfId="59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centerContinuous" vertical="justify"/>
      <protection/>
    </xf>
    <xf numFmtId="10" fontId="3" fillId="0" borderId="11" xfId="59" applyNumberFormat="1" applyFont="1" applyFill="1" applyBorder="1" applyAlignment="1" applyProtection="1">
      <alignment horizontal="right"/>
      <protection/>
    </xf>
    <xf numFmtId="10" fontId="3" fillId="0" borderId="10" xfId="59" applyNumberFormat="1" applyFont="1" applyFill="1" applyBorder="1" applyAlignment="1" applyProtection="1">
      <alignment horizontal="right"/>
      <protection/>
    </xf>
    <xf numFmtId="0" fontId="3" fillId="32" borderId="10" xfId="0" applyNumberFormat="1" applyFont="1" applyFill="1" applyBorder="1" applyAlignment="1" applyProtection="1">
      <alignment horizontal="left" indent="1"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10" fontId="3" fillId="0" borderId="23" xfId="59" applyNumberFormat="1" applyFont="1" applyFill="1" applyBorder="1" applyAlignment="1" applyProtection="1">
      <alignment horizontal="right"/>
      <protection/>
    </xf>
    <xf numFmtId="10" fontId="3" fillId="0" borderId="22" xfId="59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0" fontId="3" fillId="0" borderId="0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73" fontId="5" fillId="0" borderId="0" xfId="0" applyNumberFormat="1" applyFont="1" applyFill="1" applyBorder="1" applyAlignment="1" applyProtection="1">
      <alignment/>
      <protection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174" fontId="10" fillId="0" borderId="28" xfId="0" applyNumberFormat="1" applyFont="1" applyBorder="1" applyAlignment="1">
      <alignment wrapText="1"/>
    </xf>
    <xf numFmtId="174" fontId="10" fillId="0" borderId="29" xfId="0" applyNumberFormat="1" applyFont="1" applyBorder="1" applyAlignment="1">
      <alignment wrapText="1"/>
    </xf>
    <xf numFmtId="175" fontId="10" fillId="0" borderId="28" xfId="0" applyNumberFormat="1" applyFont="1" applyBorder="1" applyAlignment="1">
      <alignment wrapText="1"/>
    </xf>
    <xf numFmtId="175" fontId="10" fillId="0" borderId="29" xfId="0" applyNumberFormat="1" applyFont="1" applyBorder="1" applyAlignment="1">
      <alignment wrapText="1"/>
    </xf>
    <xf numFmtId="175" fontId="10" fillId="0" borderId="29" xfId="0" applyNumberFormat="1" applyFont="1" applyBorder="1" applyAlignment="1">
      <alignment shrinkToFit="1"/>
    </xf>
    <xf numFmtId="0" fontId="11" fillId="0" borderId="11" xfId="0" applyFont="1" applyBorder="1" applyAlignment="1">
      <alignment wrapText="1"/>
    </xf>
    <xf numFmtId="175" fontId="11" fillId="0" borderId="28" xfId="0" applyNumberFormat="1" applyFont="1" applyBorder="1" applyAlignment="1">
      <alignment wrapText="1"/>
    </xf>
    <xf numFmtId="175" fontId="11" fillId="0" borderId="29" xfId="0" applyNumberFormat="1" applyFont="1" applyBorder="1" applyAlignment="1">
      <alignment wrapText="1"/>
    </xf>
    <xf numFmtId="175" fontId="11" fillId="0" borderId="29" xfId="0" applyNumberFormat="1" applyFont="1" applyBorder="1" applyAlignment="1">
      <alignment shrinkToFit="1"/>
    </xf>
    <xf numFmtId="0" fontId="10" fillId="0" borderId="18" xfId="0" applyFont="1" applyBorder="1" applyAlignment="1">
      <alignment/>
    </xf>
    <xf numFmtId="175" fontId="10" fillId="0" borderId="30" xfId="0" applyNumberFormat="1" applyFont="1" applyBorder="1" applyAlignment="1">
      <alignment/>
    </xf>
    <xf numFmtId="175" fontId="10" fillId="0" borderId="31" xfId="0" applyNumberFormat="1" applyFont="1" applyBorder="1" applyAlignment="1">
      <alignment/>
    </xf>
    <xf numFmtId="175" fontId="10" fillId="0" borderId="31" xfId="0" applyNumberFormat="1" applyFont="1" applyBorder="1" applyAlignment="1">
      <alignment shrinkToFit="1"/>
    </xf>
    <xf numFmtId="0" fontId="0" fillId="0" borderId="11" xfId="0" applyBorder="1" applyAlignment="1">
      <alignment/>
    </xf>
    <xf numFmtId="0" fontId="10" fillId="0" borderId="20" xfId="0" applyFont="1" applyBorder="1" applyAlignment="1">
      <alignment/>
    </xf>
    <xf numFmtId="175" fontId="10" fillId="0" borderId="26" xfId="0" applyNumberFormat="1" applyFont="1" applyBorder="1" applyAlignment="1">
      <alignment/>
    </xf>
    <xf numFmtId="175" fontId="10" fillId="0" borderId="27" xfId="0" applyNumberFormat="1" applyFont="1" applyBorder="1" applyAlignment="1">
      <alignment/>
    </xf>
    <xf numFmtId="175" fontId="10" fillId="0" borderId="27" xfId="0" applyNumberFormat="1" applyFont="1" applyBorder="1" applyAlignment="1">
      <alignment shrinkToFit="1"/>
    </xf>
    <xf numFmtId="0" fontId="10" fillId="0" borderId="23" xfId="0" applyFont="1" applyBorder="1" applyAlignment="1">
      <alignment/>
    </xf>
    <xf numFmtId="175" fontId="10" fillId="0" borderId="32" xfId="0" applyNumberFormat="1" applyFont="1" applyBorder="1" applyAlignment="1">
      <alignment/>
    </xf>
    <xf numFmtId="175" fontId="10" fillId="0" borderId="33" xfId="0" applyNumberFormat="1" applyFont="1" applyBorder="1" applyAlignment="1">
      <alignment/>
    </xf>
    <xf numFmtId="175" fontId="10" fillId="0" borderId="33" xfId="0" applyNumberFormat="1" applyFont="1" applyBorder="1" applyAlignment="1">
      <alignment shrinkToFit="1"/>
    </xf>
    <xf numFmtId="174" fontId="0" fillId="0" borderId="11" xfId="0" applyNumberFormat="1" applyBorder="1" applyAlignment="1">
      <alignment/>
    </xf>
    <xf numFmtId="174" fontId="0" fillId="0" borderId="0" xfId="0" applyNumberFormat="1" applyAlignment="1">
      <alignment/>
    </xf>
    <xf numFmtId="0" fontId="3" fillId="33" borderId="34" xfId="0" applyNumberFormat="1" applyFont="1" applyFill="1" applyBorder="1" applyAlignment="1" applyProtection="1">
      <alignment horizontal="left" indent="1"/>
      <protection/>
    </xf>
    <xf numFmtId="172" fontId="3" fillId="33" borderId="35" xfId="0" applyNumberFormat="1" applyFont="1" applyFill="1" applyBorder="1" applyAlignment="1" applyProtection="1">
      <alignment horizontal="right"/>
      <protection/>
    </xf>
    <xf numFmtId="172" fontId="3" fillId="33" borderId="36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3" fillId="0" borderId="23" xfId="0" applyNumberFormat="1" applyFont="1" applyFill="1" applyBorder="1" applyAlignment="1" applyProtection="1">
      <alignment horizontal="centerContinuous"/>
      <protection/>
    </xf>
    <xf numFmtId="172" fontId="3" fillId="0" borderId="37" xfId="0" applyNumberFormat="1" applyFont="1" applyFill="1" applyBorder="1" applyAlignment="1" applyProtection="1">
      <alignment horizontal="centerContinuous"/>
      <protection/>
    </xf>
    <xf numFmtId="172" fontId="3" fillId="0" borderId="38" xfId="0" applyNumberFormat="1" applyFont="1" applyFill="1" applyBorder="1" applyAlignment="1" applyProtection="1">
      <alignment horizontal="centerContinuous"/>
      <protection/>
    </xf>
    <xf numFmtId="172" fontId="3" fillId="0" borderId="22" xfId="0" applyNumberFormat="1" applyFont="1" applyFill="1" applyBorder="1" applyAlignment="1" applyProtection="1">
      <alignment horizontal="centerContinuous"/>
      <protection/>
    </xf>
    <xf numFmtId="173" fontId="3" fillId="0" borderId="39" xfId="0" applyNumberFormat="1" applyFont="1" applyFill="1" applyBorder="1" applyAlignment="1" applyProtection="1">
      <alignment horizontal="left" vertical="top" wrapText="1"/>
      <protection/>
    </xf>
    <xf numFmtId="172" fontId="3" fillId="0" borderId="39" xfId="0" applyNumberFormat="1" applyFont="1" applyFill="1" applyBorder="1" applyAlignment="1" applyProtection="1">
      <alignment horizontal="center" vertical="top" wrapText="1"/>
      <protection/>
    </xf>
    <xf numFmtId="173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40" xfId="0" applyNumberFormat="1" applyFont="1" applyFill="1" applyBorder="1" applyAlignment="1" applyProtection="1">
      <alignment horizontal="center" vertical="top" wrapText="1"/>
      <protection/>
    </xf>
    <xf numFmtId="173" fontId="3" fillId="0" borderId="10" xfId="0" applyNumberFormat="1" applyFont="1" applyFill="1" applyBorder="1" applyAlignment="1" applyProtection="1">
      <alignment horizontal="center" vertical="top" wrapText="1"/>
      <protection/>
    </xf>
    <xf numFmtId="173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39" xfId="0" applyNumberFormat="1" applyFont="1" applyFill="1" applyBorder="1" applyAlignment="1" applyProtection="1">
      <alignment horizontal="left" indent="1"/>
      <protection/>
    </xf>
    <xf numFmtId="0" fontId="3" fillId="0" borderId="10" xfId="0" applyNumberFormat="1" applyFont="1" applyFill="1" applyBorder="1" applyAlignment="1" applyProtection="1">
      <alignment horizontal="left" indent="1"/>
      <protection/>
    </xf>
    <xf numFmtId="176" fontId="11" fillId="0" borderId="10" xfId="0" applyNumberFormat="1" applyFont="1" applyBorder="1" applyAlignment="1">
      <alignment wrapText="1"/>
    </xf>
    <xf numFmtId="176" fontId="11" fillId="0" borderId="28" xfId="0" applyNumberFormat="1" applyFont="1" applyBorder="1" applyAlignment="1">
      <alignment wrapText="1"/>
    </xf>
    <xf numFmtId="176" fontId="11" fillId="0" borderId="29" xfId="0" applyNumberFormat="1" applyFont="1" applyBorder="1" applyAlignment="1">
      <alignment wrapText="1"/>
    </xf>
    <xf numFmtId="176" fontId="10" fillId="0" borderId="17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10" fillId="0" borderId="31" xfId="0" applyNumberFormat="1" applyFont="1" applyBorder="1" applyAlignment="1">
      <alignment/>
    </xf>
    <xf numFmtId="176" fontId="10" fillId="0" borderId="10" xfId="0" applyNumberFormat="1" applyFont="1" applyBorder="1" applyAlignment="1">
      <alignment wrapText="1"/>
    </xf>
    <xf numFmtId="176" fontId="10" fillId="0" borderId="28" xfId="0" applyNumberFormat="1" applyFont="1" applyBorder="1" applyAlignment="1">
      <alignment wrapText="1"/>
    </xf>
    <xf numFmtId="176" fontId="10" fillId="0" borderId="29" xfId="0" applyNumberFormat="1" applyFont="1" applyBorder="1" applyAlignment="1">
      <alignment wrapText="1"/>
    </xf>
    <xf numFmtId="176" fontId="10" fillId="0" borderId="21" xfId="0" applyNumberFormat="1" applyFont="1" applyBorder="1" applyAlignment="1">
      <alignment/>
    </xf>
    <xf numFmtId="176" fontId="10" fillId="0" borderId="26" xfId="0" applyNumberFormat="1" applyFont="1" applyBorder="1" applyAlignment="1">
      <alignment/>
    </xf>
    <xf numFmtId="176" fontId="10" fillId="0" borderId="27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176" fontId="10" fillId="0" borderId="33" xfId="0" applyNumberFormat="1" applyFont="1" applyBorder="1" applyAlignment="1">
      <alignment/>
    </xf>
    <xf numFmtId="176" fontId="3" fillId="33" borderId="41" xfId="0" applyNumberFormat="1" applyFont="1" applyFill="1" applyBorder="1" applyAlignment="1" applyProtection="1">
      <alignment horizontal="right"/>
      <protection/>
    </xf>
    <xf numFmtId="176" fontId="3" fillId="33" borderId="35" xfId="0" applyNumberFormat="1" applyFont="1" applyFill="1" applyBorder="1" applyAlignment="1" applyProtection="1">
      <alignment horizontal="right"/>
      <protection/>
    </xf>
    <xf numFmtId="176" fontId="3" fillId="33" borderId="36" xfId="0" applyNumberFormat="1" applyFont="1" applyFill="1" applyBorder="1" applyAlignment="1" applyProtection="1">
      <alignment horizontal="right"/>
      <protection/>
    </xf>
    <xf numFmtId="176" fontId="3" fillId="0" borderId="19" xfId="0" applyNumberFormat="1" applyFont="1" applyFill="1" applyBorder="1" applyAlignment="1" applyProtection="1">
      <alignment horizontal="right"/>
      <protection/>
    </xf>
    <xf numFmtId="176" fontId="3" fillId="0" borderId="39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22" xfId="0" applyNumberFormat="1" applyFont="1" applyFill="1" applyBorder="1" applyAlignment="1" applyProtection="1">
      <alignment horizontal="right"/>
      <protection/>
    </xf>
    <xf numFmtId="176" fontId="3" fillId="0" borderId="23" xfId="0" applyNumberFormat="1" applyFont="1" applyFill="1" applyBorder="1" applyAlignment="1" applyProtection="1">
      <alignment horizontal="right"/>
      <protection/>
    </xf>
    <xf numFmtId="176" fontId="2" fillId="32" borderId="10" xfId="0" applyNumberFormat="1" applyFont="1" applyFill="1" applyBorder="1" applyAlignment="1" applyProtection="1">
      <alignment horizontal="right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76" fontId="2" fillId="32" borderId="11" xfId="0" applyNumberFormat="1" applyFont="1" applyFill="1" applyBorder="1" applyAlignment="1" applyProtection="1">
      <alignment horizontal="right"/>
      <protection locked="0"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11" fillId="34" borderId="29" xfId="0" applyNumberFormat="1" applyFont="1" applyFill="1" applyBorder="1" applyAlignment="1">
      <alignment wrapText="1"/>
    </xf>
    <xf numFmtId="176" fontId="11" fillId="34" borderId="28" xfId="0" applyNumberFormat="1" applyFont="1" applyFill="1" applyBorder="1" applyAlignment="1">
      <alignment wrapText="1"/>
    </xf>
    <xf numFmtId="175" fontId="11" fillId="34" borderId="28" xfId="0" applyNumberFormat="1" applyFont="1" applyFill="1" applyBorder="1" applyAlignment="1">
      <alignment wrapText="1"/>
    </xf>
    <xf numFmtId="175" fontId="11" fillId="34" borderId="29" xfId="0" applyNumberFormat="1" applyFont="1" applyFill="1" applyBorder="1" applyAlignment="1">
      <alignment wrapText="1"/>
    </xf>
    <xf numFmtId="175" fontId="11" fillId="34" borderId="29" xfId="0" applyNumberFormat="1" applyFont="1" applyFill="1" applyBorder="1" applyAlignment="1">
      <alignment shrinkToFit="1"/>
    </xf>
    <xf numFmtId="0" fontId="8" fillId="0" borderId="0" xfId="0" applyFont="1" applyAlignment="1">
      <alignment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23" xfId="0" applyFont="1" applyBorder="1" applyAlignment="1" applyProtection="1">
      <alignment horizontal="center" vertical="justify"/>
      <protection/>
    </xf>
    <xf numFmtId="0" fontId="0" fillId="0" borderId="3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119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22189000</v>
      </c>
      <c r="C10" s="89"/>
      <c r="D10" s="89"/>
      <c r="E10" s="89">
        <f>($B10+$C10)+$D10</f>
        <v>22189000</v>
      </c>
      <c r="F10" s="90">
        <v>22189000</v>
      </c>
      <c r="G10" s="91">
        <v>22189000</v>
      </c>
      <c r="H10" s="90">
        <v>4455000</v>
      </c>
      <c r="I10" s="91">
        <v>4433269</v>
      </c>
      <c r="J10" s="90"/>
      <c r="K10" s="91"/>
      <c r="L10" s="90"/>
      <c r="M10" s="91"/>
      <c r="N10" s="90"/>
      <c r="O10" s="91"/>
      <c r="P10" s="90">
        <f>(($H10+$J10)+$L10)+$N10</f>
        <v>4455000</v>
      </c>
      <c r="Q10" s="91">
        <f>(($I10+$K10)+$M10)+$O10</f>
        <v>4433269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20.077515886249945</v>
      </c>
      <c r="U10" s="54">
        <f>IF($E10=0,0,($Q10/$E10)*100)</f>
        <v>19.979579972058225</v>
      </c>
    </row>
    <row r="11" spans="1:21" ht="12.75">
      <c r="A11" s="51" t="s">
        <v>32</v>
      </c>
      <c r="B11" s="89">
        <v>146387000</v>
      </c>
      <c r="C11" s="89"/>
      <c r="D11" s="89"/>
      <c r="E11" s="89">
        <f>($B11+$C11)+$D11</f>
        <v>146387000</v>
      </c>
      <c r="F11" s="90">
        <v>146387000</v>
      </c>
      <c r="G11" s="91">
        <v>110000</v>
      </c>
      <c r="H11" s="90">
        <v>455000</v>
      </c>
      <c r="I11" s="91">
        <v>1353933</v>
      </c>
      <c r="J11" s="90"/>
      <c r="K11" s="91"/>
      <c r="L11" s="90"/>
      <c r="M11" s="91"/>
      <c r="N11" s="90"/>
      <c r="O11" s="91"/>
      <c r="P11" s="90">
        <f>(($H11+$J11)+$L11)+$N11</f>
        <v>455000</v>
      </c>
      <c r="Q11" s="91">
        <f>(($I11+$K11)+$M11)+$O11</f>
        <v>1353933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0.3108199498589355</v>
      </c>
      <c r="U11" s="54">
        <f>IF($E11=0,0,($Q11/$E11)*100)</f>
        <v>0.9248997520271609</v>
      </c>
    </row>
    <row r="12" spans="1:22" ht="12.75">
      <c r="A12" s="51" t="s">
        <v>33</v>
      </c>
      <c r="B12" s="89">
        <v>25700000</v>
      </c>
      <c r="C12" s="89"/>
      <c r="D12" s="89"/>
      <c r="E12" s="89">
        <f>($B12+$C12)+$D12</f>
        <v>25700000</v>
      </c>
      <c r="F12" s="90">
        <v>25700000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194276000</v>
      </c>
      <c r="C13" s="92">
        <f>SUM(C9:C12)</f>
        <v>0</v>
      </c>
      <c r="D13" s="92">
        <f>SUM(D9:D12)</f>
        <v>0</v>
      </c>
      <c r="E13" s="92">
        <f>($B13+$C13)+$D13</f>
        <v>194276000</v>
      </c>
      <c r="F13" s="93">
        <f aca="true" t="shared" si="0" ref="F13:O13">SUM(F9:F12)</f>
        <v>194276000</v>
      </c>
      <c r="G13" s="94">
        <f t="shared" si="0"/>
        <v>22299000</v>
      </c>
      <c r="H13" s="93">
        <f t="shared" si="0"/>
        <v>4910000</v>
      </c>
      <c r="I13" s="94">
        <f t="shared" si="0"/>
        <v>5787202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4910000</v>
      </c>
      <c r="Q13" s="94">
        <f>(($I13+$K13)+$M13)+$O13</f>
        <v>5787202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2.9126328777524675</v>
      </c>
      <c r="U13" s="58">
        <f>IF(SUM($E9:$E11)=0,0,(Q13/SUM($E9:$E11))*100)</f>
        <v>3.4329928340926346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15750000</v>
      </c>
      <c r="C15" s="89"/>
      <c r="D15" s="89"/>
      <c r="E15" s="89">
        <f>($B15+$C15)+$D15</f>
        <v>15750000</v>
      </c>
      <c r="F15" s="90">
        <v>15750000</v>
      </c>
      <c r="G15" s="91">
        <v>15750000</v>
      </c>
      <c r="H15" s="90">
        <v>879000</v>
      </c>
      <c r="I15" s="91">
        <v>1610650</v>
      </c>
      <c r="J15" s="90"/>
      <c r="K15" s="91"/>
      <c r="L15" s="90"/>
      <c r="M15" s="91"/>
      <c r="N15" s="90"/>
      <c r="O15" s="91"/>
      <c r="P15" s="90">
        <f>(($H15+$J15)+$L15)+$N15</f>
        <v>879000</v>
      </c>
      <c r="Q15" s="91">
        <f>(($I15+$K15)+$M15)+$O15</f>
        <v>1610650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5.580952380952381</v>
      </c>
      <c r="U15" s="54">
        <f>IF($E15=0,0,($Q15/$E15)*100)</f>
        <v>10.226349206349207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15750000</v>
      </c>
      <c r="C18" s="92">
        <f>SUM(C15:C17)</f>
        <v>0</v>
      </c>
      <c r="D18" s="92">
        <f>SUM(D15:D17)</f>
        <v>0</v>
      </c>
      <c r="E18" s="92">
        <f>($B18+$C18)+$D18</f>
        <v>15750000</v>
      </c>
      <c r="F18" s="93">
        <f aca="true" t="shared" si="1" ref="F18:O18">SUM(F15:F17)</f>
        <v>15750000</v>
      </c>
      <c r="G18" s="94">
        <f t="shared" si="1"/>
        <v>15750000</v>
      </c>
      <c r="H18" s="93">
        <f t="shared" si="1"/>
        <v>879000</v>
      </c>
      <c r="I18" s="94">
        <f t="shared" si="1"/>
        <v>1610650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879000</v>
      </c>
      <c r="Q18" s="94">
        <f>(($I18+$K18)+$M18)+$O18</f>
        <v>1610650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5.580952380952381</v>
      </c>
      <c r="U18" s="58">
        <f>IF(SUM($E15:$E16)=0,0,(Q18/SUM($E15:$E16))*100)</f>
        <v>10.226349206349207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156478000</v>
      </c>
      <c r="C20" s="89"/>
      <c r="D20" s="89"/>
      <c r="E20" s="89">
        <f>($B20+$C20)+$D20</f>
        <v>156478000</v>
      </c>
      <c r="F20" s="90"/>
      <c r="G20" s="91"/>
      <c r="H20" s="90"/>
      <c r="I20" s="91">
        <v>43722076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43722076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27.94135661243114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156478000</v>
      </c>
      <c r="C22" s="92">
        <f>SUM(C20:C21)</f>
        <v>0</v>
      </c>
      <c r="D22" s="92">
        <f>SUM(D20:D21)</f>
        <v>0</v>
      </c>
      <c r="E22" s="92">
        <f>($B22+$C22)+$D22</f>
        <v>156478000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43722076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43722076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27.94135661243114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85572652</v>
      </c>
      <c r="C24" s="89"/>
      <c r="D24" s="89"/>
      <c r="E24" s="89">
        <f>($B24+$C24)+$D24</f>
        <v>85572652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85572652</v>
      </c>
      <c r="C25" s="92">
        <f>C24</f>
        <v>0</v>
      </c>
      <c r="D25" s="92">
        <f>D24</f>
        <v>0</v>
      </c>
      <c r="E25" s="92">
        <f>($B25+$C25)+$D25</f>
        <v>85572652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112658000</v>
      </c>
      <c r="C27" s="89"/>
      <c r="D27" s="89"/>
      <c r="E27" s="89">
        <f aca="true" t="shared" si="4" ref="E27:E32">($B27+$C27)+$D27</f>
        <v>112658000</v>
      </c>
      <c r="F27" s="90">
        <v>99658000</v>
      </c>
      <c r="G27" s="91">
        <v>21357000</v>
      </c>
      <c r="H27" s="90">
        <v>20872000</v>
      </c>
      <c r="I27" s="91">
        <v>3739707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20872000</v>
      </c>
      <c r="Q27" s="91">
        <f aca="true" t="shared" si="6" ref="Q27:Q32">(($I27+$K27)+$M27)+$O27</f>
        <v>3739707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18.52686893074615</v>
      </c>
      <c r="U27" s="54">
        <f>IF($E27=0,0,($Q27/$E27)*100)</f>
        <v>3.319521915887021</v>
      </c>
    </row>
    <row r="28" spans="1:22" ht="12.75">
      <c r="A28" s="51" t="s">
        <v>46</v>
      </c>
      <c r="B28" s="89">
        <v>123840443</v>
      </c>
      <c r="C28" s="89"/>
      <c r="D28" s="89"/>
      <c r="E28" s="89">
        <f t="shared" si="4"/>
        <v>123840443</v>
      </c>
      <c r="F28" s="90">
        <v>123839000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49000000</v>
      </c>
      <c r="C30" s="89"/>
      <c r="D30" s="89"/>
      <c r="E30" s="89">
        <f t="shared" si="4"/>
        <v>49000000</v>
      </c>
      <c r="F30" s="90"/>
      <c r="G30" s="91"/>
      <c r="H30" s="90"/>
      <c r="I30" s="91">
        <v>7506755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7506755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15.319908163265305</v>
      </c>
    </row>
    <row r="31" spans="1:22" ht="12.75">
      <c r="A31" s="51" t="s">
        <v>49</v>
      </c>
      <c r="B31" s="89">
        <v>54450000</v>
      </c>
      <c r="C31" s="89"/>
      <c r="D31" s="89"/>
      <c r="E31" s="89">
        <f t="shared" si="4"/>
        <v>54450000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339948443</v>
      </c>
      <c r="C32" s="92">
        <f>SUM(C27:C31)</f>
        <v>0</v>
      </c>
      <c r="D32" s="92">
        <f>SUM(D27:D31)</f>
        <v>0</v>
      </c>
      <c r="E32" s="92">
        <f t="shared" si="4"/>
        <v>339948443</v>
      </c>
      <c r="F32" s="93">
        <f aca="true" t="shared" si="9" ref="F32:O32">SUM(F27:F31)</f>
        <v>223497000</v>
      </c>
      <c r="G32" s="94">
        <f t="shared" si="9"/>
        <v>21357000</v>
      </c>
      <c r="H32" s="93">
        <f t="shared" si="9"/>
        <v>20872000</v>
      </c>
      <c r="I32" s="94">
        <f t="shared" si="9"/>
        <v>11246462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20872000</v>
      </c>
      <c r="Q32" s="94">
        <f t="shared" si="6"/>
        <v>11246462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12.911207611129669</v>
      </c>
      <c r="U32" s="58">
        <f>IF((+$E27+$E30)=0,0,(Q32/(+$E27+$E30))*100)</f>
        <v>6.956947382746291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>
        <v>98000000</v>
      </c>
      <c r="C36" s="89"/>
      <c r="D36" s="89"/>
      <c r="E36" s="89">
        <f t="shared" si="10"/>
        <v>98000000</v>
      </c>
      <c r="F36" s="90">
        <v>98000000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>
        <v>41418000</v>
      </c>
      <c r="C37" s="89"/>
      <c r="D37" s="89"/>
      <c r="E37" s="89">
        <f t="shared" si="10"/>
        <v>41418000</v>
      </c>
      <c r="F37" s="90">
        <v>41417000</v>
      </c>
      <c r="G37" s="91">
        <v>17056000</v>
      </c>
      <c r="H37" s="90">
        <v>30741000</v>
      </c>
      <c r="I37" s="91">
        <v>10926907</v>
      </c>
      <c r="J37" s="90"/>
      <c r="K37" s="91"/>
      <c r="L37" s="90"/>
      <c r="M37" s="91"/>
      <c r="N37" s="90"/>
      <c r="O37" s="91"/>
      <c r="P37" s="90">
        <f t="shared" si="11"/>
        <v>30741000</v>
      </c>
      <c r="Q37" s="91">
        <f t="shared" si="12"/>
        <v>10926907</v>
      </c>
      <c r="R37" s="52">
        <f t="shared" si="13"/>
        <v>0</v>
      </c>
      <c r="S37" s="53">
        <f t="shared" si="14"/>
        <v>0</v>
      </c>
      <c r="T37" s="52">
        <f t="shared" si="15"/>
        <v>74.22135303491235</v>
      </c>
      <c r="U37" s="54">
        <f t="shared" si="16"/>
        <v>26.382024723550145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>
        <v>75000000</v>
      </c>
      <c r="C39" s="89"/>
      <c r="D39" s="89"/>
      <c r="E39" s="89">
        <f t="shared" si="10"/>
        <v>75000000</v>
      </c>
      <c r="F39" s="90">
        <v>75000000</v>
      </c>
      <c r="G39" s="91"/>
      <c r="H39" s="90">
        <v>50000000</v>
      </c>
      <c r="I39" s="91"/>
      <c r="J39" s="90"/>
      <c r="K39" s="91"/>
      <c r="L39" s="90"/>
      <c r="M39" s="91"/>
      <c r="N39" s="90"/>
      <c r="O39" s="91"/>
      <c r="P39" s="90">
        <f t="shared" si="11"/>
        <v>50000000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66.66666666666666</v>
      </c>
      <c r="U39" s="54">
        <f t="shared" si="16"/>
        <v>0</v>
      </c>
    </row>
    <row r="40" spans="1:21" ht="12.75">
      <c r="A40" s="55" t="s">
        <v>34</v>
      </c>
      <c r="B40" s="92">
        <f>SUM(B34:B39)</f>
        <v>214418000</v>
      </c>
      <c r="C40" s="92">
        <f>SUM(C34:C39)</f>
        <v>0</v>
      </c>
      <c r="D40" s="92">
        <f>SUM(D34:D39)</f>
        <v>0</v>
      </c>
      <c r="E40" s="92">
        <f t="shared" si="10"/>
        <v>214418000</v>
      </c>
      <c r="F40" s="93">
        <f aca="true" t="shared" si="17" ref="F40:O40">SUM(F34:F39)</f>
        <v>214417000</v>
      </c>
      <c r="G40" s="94">
        <f t="shared" si="17"/>
        <v>17056000</v>
      </c>
      <c r="H40" s="93">
        <f t="shared" si="17"/>
        <v>80741000</v>
      </c>
      <c r="I40" s="94">
        <f t="shared" si="17"/>
        <v>10926907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80741000</v>
      </c>
      <c r="Q40" s="94">
        <f t="shared" si="12"/>
        <v>10926907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194.9418127384229</v>
      </c>
      <c r="U40" s="58">
        <f>IF((+$E37+$E39)=0,0,(Q40/(+$E37+$E398))*100)</f>
        <v>26.382024723550145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66000000</v>
      </c>
      <c r="C42" s="89"/>
      <c r="D42" s="89"/>
      <c r="E42" s="89">
        <f>($B42+$C42)+$D42</f>
        <v>66000000</v>
      </c>
      <c r="F42" s="90">
        <v>66000000</v>
      </c>
      <c r="G42" s="91">
        <v>49418000</v>
      </c>
      <c r="H42" s="90">
        <v>106729000</v>
      </c>
      <c r="I42" s="91">
        <v>26766509</v>
      </c>
      <c r="J42" s="90"/>
      <c r="K42" s="91"/>
      <c r="L42" s="90"/>
      <c r="M42" s="91"/>
      <c r="N42" s="90"/>
      <c r="O42" s="91"/>
      <c r="P42" s="90">
        <f>(($H42+$J42)+$L42)+$N42</f>
        <v>106729000</v>
      </c>
      <c r="Q42" s="91">
        <f>(($I42+$K42)+$M42)+$O42</f>
        <v>26766509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161.71060606060607</v>
      </c>
      <c r="U42" s="54">
        <f>IF($E42=0,0,($Q42/$E42)*100)</f>
        <v>40.55531666666667</v>
      </c>
    </row>
    <row r="43" spans="1:21" ht="12.75">
      <c r="A43" s="51" t="s">
        <v>59</v>
      </c>
      <c r="B43" s="89">
        <v>20000000</v>
      </c>
      <c r="C43" s="89"/>
      <c r="D43" s="89"/>
      <c r="E43" s="89">
        <f>($B43+$C43)+$D43</f>
        <v>20000000</v>
      </c>
      <c r="F43" s="90">
        <v>20000000</v>
      </c>
      <c r="G43" s="91">
        <v>20000000</v>
      </c>
      <c r="H43" s="90">
        <v>74361000</v>
      </c>
      <c r="I43" s="91"/>
      <c r="J43" s="90"/>
      <c r="K43" s="91"/>
      <c r="L43" s="90"/>
      <c r="M43" s="91"/>
      <c r="N43" s="90"/>
      <c r="O43" s="91"/>
      <c r="P43" s="90">
        <f>(($H43+$J43)+$L43)+$N43</f>
        <v>74361000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371.805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86000000</v>
      </c>
      <c r="C44" s="98">
        <f>SUM(C42:C43)</f>
        <v>0</v>
      </c>
      <c r="D44" s="98">
        <f>SUM(D42:D43)</f>
        <v>0</v>
      </c>
      <c r="E44" s="98">
        <f>($B44+$C44)+$D44</f>
        <v>86000000</v>
      </c>
      <c r="F44" s="99">
        <f aca="true" t="shared" si="18" ref="F44:O44">SUM(F42:F43)</f>
        <v>86000000</v>
      </c>
      <c r="G44" s="100">
        <f t="shared" si="18"/>
        <v>69418000</v>
      </c>
      <c r="H44" s="99">
        <f t="shared" si="18"/>
        <v>181090000</v>
      </c>
      <c r="I44" s="100">
        <f t="shared" si="18"/>
        <v>26766509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181090000</v>
      </c>
      <c r="Q44" s="100">
        <f>(($I44+$K44)+$M44)+$O44</f>
        <v>26766509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210.56976744186048</v>
      </c>
      <c r="U44" s="63">
        <f>IF($E44=0,0,($Q44/$E44)*100)</f>
        <v>31.123847674418602</v>
      </c>
    </row>
    <row r="45" spans="1:21" ht="12.75">
      <c r="A45" s="64" t="s">
        <v>60</v>
      </c>
      <c r="B45" s="101">
        <f>SUM(B9:B12,B15:B17,B20:B21,B24,B27:B31,B34:B39,B42:B43)</f>
        <v>1092443095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1092443095</v>
      </c>
      <c r="F45" s="102">
        <f aca="true" t="shared" si="19" ref="F45:O45">SUM(F9:F12,F15:F17,F20:F21,F24,F27:F31,F34:F39,F42:F43)</f>
        <v>733940000</v>
      </c>
      <c r="G45" s="103">
        <f t="shared" si="19"/>
        <v>145880000</v>
      </c>
      <c r="H45" s="102">
        <f t="shared" si="19"/>
        <v>288492000</v>
      </c>
      <c r="I45" s="103">
        <f t="shared" si="19"/>
        <v>100059806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288492000</v>
      </c>
      <c r="Q45" s="103">
        <f>(($I45+$K45)+$M45)+$O45</f>
        <v>100059806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40.92781750085121</v>
      </c>
      <c r="U45" s="67">
        <f>IF((+$E9+$E10+$E11+$E15+$E16+$E20+$E21+$E27+$E30+$E37+$E39+$E42+$E43)=0,0,(Q45/(+$E9+$E10+$E11+$E15+$E16+$E20+$E21+$E27+$E30+$E37+$E39+$E42+$E43)*100))</f>
        <v>14.195296504369537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1812163166</v>
      </c>
      <c r="C47" s="89"/>
      <c r="D47" s="89"/>
      <c r="E47" s="89">
        <f>($B47+$C47)+$D47</f>
        <v>1812163166</v>
      </c>
      <c r="F47" s="90">
        <v>1776901000</v>
      </c>
      <c r="G47" s="91">
        <v>645266000</v>
      </c>
      <c r="H47" s="90">
        <v>356096000</v>
      </c>
      <c r="I47" s="91">
        <v>183985703</v>
      </c>
      <c r="J47" s="90"/>
      <c r="K47" s="91"/>
      <c r="L47" s="90"/>
      <c r="M47" s="91"/>
      <c r="N47" s="90"/>
      <c r="O47" s="91"/>
      <c r="P47" s="90">
        <f>(($H47+$J47)+$L47)+$N47</f>
        <v>356096000</v>
      </c>
      <c r="Q47" s="91">
        <f>(($I47+$K47)+$M47)+$O47</f>
        <v>183985703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19.65032766812125</v>
      </c>
      <c r="U47" s="54">
        <f>IF($E47=0,0,($Q47/$E47)*100)</f>
        <v>10.152822132794636</v>
      </c>
    </row>
    <row r="48" spans="1:21" s="69" customFormat="1" ht="12.75">
      <c r="A48" s="68" t="s">
        <v>34</v>
      </c>
      <c r="B48" s="89">
        <f>B47</f>
        <v>1812163166</v>
      </c>
      <c r="C48" s="89">
        <f>C47</f>
        <v>0</v>
      </c>
      <c r="D48" s="89">
        <f>D47</f>
        <v>0</v>
      </c>
      <c r="E48" s="89">
        <f>($B48+$C48)+$D48</f>
        <v>1812163166</v>
      </c>
      <c r="F48" s="90">
        <f aca="true" t="shared" si="20" ref="F48:O48">F47</f>
        <v>1776901000</v>
      </c>
      <c r="G48" s="91">
        <f t="shared" si="20"/>
        <v>645266000</v>
      </c>
      <c r="H48" s="90">
        <f t="shared" si="20"/>
        <v>356096000</v>
      </c>
      <c r="I48" s="91">
        <f t="shared" si="20"/>
        <v>183985703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356096000</v>
      </c>
      <c r="Q48" s="91">
        <f>(($I48+$K48)+$M48)+$O48</f>
        <v>183985703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19.65032766812125</v>
      </c>
      <c r="U48" s="54">
        <f>IF($E48=0,0,($Q48/$E48)*100)</f>
        <v>10.152822132794636</v>
      </c>
    </row>
    <row r="49" spans="1:21" ht="12.75">
      <c r="A49" s="60" t="s">
        <v>60</v>
      </c>
      <c r="B49" s="98">
        <f>B47</f>
        <v>1812163166</v>
      </c>
      <c r="C49" s="98">
        <f>C47</f>
        <v>0</v>
      </c>
      <c r="D49" s="98">
        <f>D47</f>
        <v>0</v>
      </c>
      <c r="E49" s="98">
        <f>($B49+$C49)+$D49</f>
        <v>1812163166</v>
      </c>
      <c r="F49" s="99">
        <f aca="true" t="shared" si="21" ref="F49:O49">F47</f>
        <v>1776901000</v>
      </c>
      <c r="G49" s="100">
        <f t="shared" si="21"/>
        <v>645266000</v>
      </c>
      <c r="H49" s="99">
        <f t="shared" si="21"/>
        <v>356096000</v>
      </c>
      <c r="I49" s="100">
        <f t="shared" si="21"/>
        <v>183985703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356096000</v>
      </c>
      <c r="Q49" s="100">
        <f>(($I49+$K49)+$M49)+$O49</f>
        <v>183985703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19.65032766812125</v>
      </c>
      <c r="U49" s="63">
        <f>IF($E49=0,0,($Q49/$E49)*100)</f>
        <v>10.152822132794636</v>
      </c>
    </row>
    <row r="50" spans="1:21" ht="12.75">
      <c r="A50" s="64" t="s">
        <v>62</v>
      </c>
      <c r="B50" s="101">
        <f>SUM(B9:B12,B15:B17,B20:B21,B24,B27:B31,B34:B39,B42:B43,B47)</f>
        <v>2904606261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2904606261</v>
      </c>
      <c r="F50" s="102">
        <f aca="true" t="shared" si="22" ref="F50:O50">SUM(F9:F12,F15:F17,F20:F21,F24,F27:F31,F34:F39,F42:F43,F47)</f>
        <v>2510841000</v>
      </c>
      <c r="G50" s="103">
        <f t="shared" si="22"/>
        <v>791146000</v>
      </c>
      <c r="H50" s="102">
        <f t="shared" si="22"/>
        <v>644588000</v>
      </c>
      <c r="I50" s="103">
        <f t="shared" si="22"/>
        <v>284045509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644588000</v>
      </c>
      <c r="Q50" s="103">
        <f>(($I50+$K50)+$M50)+$O50</f>
        <v>284045509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25.60893705388285</v>
      </c>
      <c r="U50" s="67">
        <f>IF((+$E9+$E10+$E11+$E15+$E16+$E20+$E21+$E27+$E30+$E37+$E39+$E42+$E43+$E47)=0,0,(Q50/(+$E9+$E10+$E11+$E15+$E16+$E20+$E21+$E27+$E30+$E37+$E39+$E42+$E43+$E47)*100))</f>
        <v>11.284888270366675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241427000</v>
      </c>
      <c r="C65" s="107">
        <f t="shared" si="24"/>
        <v>3750000</v>
      </c>
      <c r="D65" s="107">
        <f t="shared" si="24"/>
        <v>0</v>
      </c>
      <c r="E65" s="107">
        <f t="shared" si="24"/>
        <v>245177000</v>
      </c>
      <c r="F65" s="107">
        <f t="shared" si="24"/>
        <v>0</v>
      </c>
      <c r="G65" s="107">
        <f t="shared" si="24"/>
        <v>0</v>
      </c>
      <c r="H65" s="107">
        <f t="shared" si="24"/>
        <v>70758000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70758000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0.28859966473200993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>
        <v>51710000</v>
      </c>
      <c r="C67" s="109"/>
      <c r="D67" s="109"/>
      <c r="E67" s="109">
        <f t="shared" si="25"/>
        <v>51710000</v>
      </c>
      <c r="F67" s="109"/>
      <c r="G67" s="109"/>
      <c r="H67" s="109">
        <v>2980000</v>
      </c>
      <c r="I67" s="109"/>
      <c r="J67" s="109"/>
      <c r="K67" s="109"/>
      <c r="L67" s="109"/>
      <c r="M67" s="109"/>
      <c r="N67" s="109"/>
      <c r="O67" s="109"/>
      <c r="P67" s="110">
        <f t="shared" si="26"/>
        <v>2980000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5.762908528331077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135626000</v>
      </c>
      <c r="C69" s="109">
        <v>-16200000</v>
      </c>
      <c r="D69" s="109"/>
      <c r="E69" s="109">
        <f t="shared" si="25"/>
        <v>119426000</v>
      </c>
      <c r="F69" s="109"/>
      <c r="G69" s="109"/>
      <c r="H69" s="109">
        <v>55142000</v>
      </c>
      <c r="I69" s="109"/>
      <c r="J69" s="109"/>
      <c r="K69" s="109"/>
      <c r="L69" s="109"/>
      <c r="M69" s="109"/>
      <c r="N69" s="109"/>
      <c r="O69" s="109"/>
      <c r="P69" s="110">
        <f t="shared" si="26"/>
        <v>55142000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46.17252524575888</v>
      </c>
      <c r="U69" s="26">
        <f t="shared" si="31"/>
        <v>0</v>
      </c>
    </row>
    <row r="70" spans="1:21" ht="12.75">
      <c r="A70" s="88" t="s">
        <v>78</v>
      </c>
      <c r="B70" s="109">
        <v>741000</v>
      </c>
      <c r="C70" s="109"/>
      <c r="D70" s="109"/>
      <c r="E70" s="109">
        <f t="shared" si="25"/>
        <v>741000</v>
      </c>
      <c r="F70" s="109"/>
      <c r="G70" s="109"/>
      <c r="H70" s="109">
        <v>12000</v>
      </c>
      <c r="I70" s="109"/>
      <c r="J70" s="109"/>
      <c r="K70" s="109"/>
      <c r="L70" s="109"/>
      <c r="M70" s="109"/>
      <c r="N70" s="109"/>
      <c r="O70" s="109"/>
      <c r="P70" s="110">
        <f t="shared" si="26"/>
        <v>12000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1.6194331983805668</v>
      </c>
      <c r="U70" s="26">
        <f t="shared" si="31"/>
        <v>0</v>
      </c>
    </row>
    <row r="71" spans="1:21" ht="12.75">
      <c r="A71" s="88" t="s">
        <v>79</v>
      </c>
      <c r="B71" s="109">
        <v>26173000</v>
      </c>
      <c r="C71" s="109"/>
      <c r="D71" s="109"/>
      <c r="E71" s="109">
        <f t="shared" si="25"/>
        <v>26173000</v>
      </c>
      <c r="F71" s="109"/>
      <c r="G71" s="109"/>
      <c r="H71" s="109">
        <v>8390000</v>
      </c>
      <c r="I71" s="109"/>
      <c r="J71" s="109"/>
      <c r="K71" s="109"/>
      <c r="L71" s="109"/>
      <c r="M71" s="109"/>
      <c r="N71" s="109"/>
      <c r="O71" s="109"/>
      <c r="P71" s="110">
        <f t="shared" si="26"/>
        <v>8390000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32.05593550605586</v>
      </c>
      <c r="U71" s="26">
        <f t="shared" si="31"/>
        <v>0</v>
      </c>
    </row>
    <row r="72" spans="1:21" ht="12.75">
      <c r="A72" s="88" t="s">
        <v>80</v>
      </c>
      <c r="B72" s="109">
        <v>27117000</v>
      </c>
      <c r="C72" s="109">
        <v>19950000</v>
      </c>
      <c r="D72" s="109"/>
      <c r="E72" s="109">
        <f t="shared" si="25"/>
        <v>47067000</v>
      </c>
      <c r="F72" s="109"/>
      <c r="G72" s="109"/>
      <c r="H72" s="109">
        <v>4234000</v>
      </c>
      <c r="I72" s="109"/>
      <c r="J72" s="109"/>
      <c r="K72" s="109"/>
      <c r="L72" s="109"/>
      <c r="M72" s="109"/>
      <c r="N72" s="109"/>
      <c r="O72" s="109"/>
      <c r="P72" s="110">
        <f t="shared" si="26"/>
        <v>4234000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8.995686999383858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>
        <v>60000</v>
      </c>
      <c r="C74" s="109"/>
      <c r="D74" s="109"/>
      <c r="E74" s="109">
        <f t="shared" si="25"/>
        <v>60000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241427000</v>
      </c>
      <c r="C92" s="116">
        <f t="shared" si="38"/>
        <v>3750000</v>
      </c>
      <c r="D92" s="116">
        <f t="shared" si="38"/>
        <v>0</v>
      </c>
      <c r="E92" s="116">
        <f t="shared" si="38"/>
        <v>245177000</v>
      </c>
      <c r="F92" s="116">
        <f t="shared" si="38"/>
        <v>0</v>
      </c>
      <c r="G92" s="116">
        <f t="shared" si="38"/>
        <v>0</v>
      </c>
      <c r="H92" s="116">
        <f t="shared" si="38"/>
        <v>70758000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70758000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0.28859966473200993</v>
      </c>
      <c r="U92" s="30">
        <f t="shared" si="35"/>
        <v>0</v>
      </c>
    </row>
    <row r="93" spans="1:21" ht="12.75">
      <c r="A93" s="31" t="s">
        <v>111</v>
      </c>
      <c r="B93" s="118">
        <f>B65</f>
        <v>241427000</v>
      </c>
      <c r="C93" s="118">
        <f aca="true" t="shared" si="39" ref="C93:Q93">C65</f>
        <v>3750000</v>
      </c>
      <c r="D93" s="118">
        <f t="shared" si="39"/>
        <v>0</v>
      </c>
      <c r="E93" s="118">
        <f t="shared" si="39"/>
        <v>245177000</v>
      </c>
      <c r="F93" s="118">
        <f t="shared" si="39"/>
        <v>0</v>
      </c>
      <c r="G93" s="118">
        <f t="shared" si="39"/>
        <v>0</v>
      </c>
      <c r="H93" s="118">
        <f t="shared" si="39"/>
        <v>70758000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70758000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0.28859966473200993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F3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184000</v>
      </c>
      <c r="I10" s="91">
        <v>184063</v>
      </c>
      <c r="J10" s="90"/>
      <c r="K10" s="91"/>
      <c r="L10" s="90"/>
      <c r="M10" s="91"/>
      <c r="N10" s="90"/>
      <c r="O10" s="91"/>
      <c r="P10" s="90">
        <f>(($H10+$J10)+$L10)+$N10</f>
        <v>184000</v>
      </c>
      <c r="Q10" s="91">
        <f>(($I10+$K10)+$M10)+$O10</f>
        <v>184063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18.4</v>
      </c>
      <c r="U10" s="54">
        <f>IF($E10=0,0,($Q10/$E10)*100)</f>
        <v>18.4063</v>
      </c>
    </row>
    <row r="11" spans="1:21" ht="12.75">
      <c r="A11" s="51" t="s">
        <v>32</v>
      </c>
      <c r="B11" s="89">
        <v>12000000</v>
      </c>
      <c r="C11" s="89"/>
      <c r="D11" s="89"/>
      <c r="E11" s="89">
        <f>($B11+$C11)+$D11</f>
        <v>12000000</v>
      </c>
      <c r="F11" s="90">
        <v>12000000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2400000</v>
      </c>
      <c r="C12" s="89"/>
      <c r="D12" s="89"/>
      <c r="E12" s="89">
        <f>($B12+$C12)+$D12</f>
        <v>2400000</v>
      </c>
      <c r="F12" s="90">
        <v>2400000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15400000</v>
      </c>
      <c r="C13" s="92">
        <f>SUM(C9:C12)</f>
        <v>0</v>
      </c>
      <c r="D13" s="92">
        <f>SUM(D9:D12)</f>
        <v>0</v>
      </c>
      <c r="E13" s="92">
        <f>($B13+$C13)+$D13</f>
        <v>15400000</v>
      </c>
      <c r="F13" s="93">
        <f aca="true" t="shared" si="0" ref="F13:O13">SUM(F9:F12)</f>
        <v>15400000</v>
      </c>
      <c r="G13" s="94">
        <f t="shared" si="0"/>
        <v>1000000</v>
      </c>
      <c r="H13" s="93">
        <f t="shared" si="0"/>
        <v>184000</v>
      </c>
      <c r="I13" s="94">
        <f t="shared" si="0"/>
        <v>184063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184000</v>
      </c>
      <c r="Q13" s="94">
        <f>(($I13+$K13)+$M13)+$O13</f>
        <v>184063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1.4153846153846155</v>
      </c>
      <c r="U13" s="58">
        <f>IF(SUM($E9:$E11)=0,0,(Q13/SUM($E9:$E11))*100)</f>
        <v>1.4158692307692309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20000000</v>
      </c>
      <c r="C20" s="89"/>
      <c r="D20" s="89"/>
      <c r="E20" s="89">
        <f>($B20+$C20)+$D20</f>
        <v>20000000</v>
      </c>
      <c r="F20" s="90"/>
      <c r="G20" s="91"/>
      <c r="H20" s="90"/>
      <c r="I20" s="91">
        <v>164571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164571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0.8228549999999999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20000000</v>
      </c>
      <c r="C22" s="92">
        <f>SUM(C20:C21)</f>
        <v>0</v>
      </c>
      <c r="D22" s="92">
        <f>SUM(D20:D21)</f>
        <v>0</v>
      </c>
      <c r="E22" s="92">
        <f>($B22+$C22)+$D22</f>
        <v>20000000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164571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164571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0.8228549999999999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8226525</v>
      </c>
      <c r="C24" s="89"/>
      <c r="D24" s="89"/>
      <c r="E24" s="89">
        <f>($B24+$C24)+$D24</f>
        <v>8226525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8226525</v>
      </c>
      <c r="C25" s="92">
        <f>C24</f>
        <v>0</v>
      </c>
      <c r="D25" s="92">
        <f>D24</f>
        <v>0</v>
      </c>
      <c r="E25" s="92">
        <f>($B25+$C25)+$D25</f>
        <v>8226525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8000000</v>
      </c>
      <c r="C27" s="89"/>
      <c r="D27" s="89"/>
      <c r="E27" s="89">
        <f aca="true" t="shared" si="4" ref="E27:E32">($B27+$C27)+$D27</f>
        <v>8000000</v>
      </c>
      <c r="F27" s="90">
        <v>8000000</v>
      </c>
      <c r="G27" s="91"/>
      <c r="H27" s="90">
        <v>8000000</v>
      </c>
      <c r="I27" s="91">
        <v>780346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8000000</v>
      </c>
      <c r="Q27" s="91">
        <f aca="true" t="shared" si="6" ref="Q27:Q32">(($I27+$K27)+$M27)+$O27</f>
        <v>780346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100</v>
      </c>
      <c r="U27" s="54">
        <f>IF($E27=0,0,($Q27/$E27)*100)</f>
        <v>9.754325</v>
      </c>
    </row>
    <row r="28" spans="1:22" ht="12.75">
      <c r="A28" s="51" t="s">
        <v>46</v>
      </c>
      <c r="B28" s="89">
        <v>10141440</v>
      </c>
      <c r="C28" s="89"/>
      <c r="D28" s="89"/>
      <c r="E28" s="89">
        <f t="shared" si="4"/>
        <v>10141440</v>
      </c>
      <c r="F28" s="90">
        <v>10141000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12000000</v>
      </c>
      <c r="C30" s="89"/>
      <c r="D30" s="89"/>
      <c r="E30" s="89">
        <f t="shared" si="4"/>
        <v>12000000</v>
      </c>
      <c r="F30" s="90"/>
      <c r="G30" s="91"/>
      <c r="H30" s="90"/>
      <c r="I30" s="91">
        <v>1444948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1444948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12.041233333333333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30141440</v>
      </c>
      <c r="C32" s="92">
        <f>SUM(C27:C31)</f>
        <v>0</v>
      </c>
      <c r="D32" s="92">
        <f>SUM(D27:D31)</f>
        <v>0</v>
      </c>
      <c r="E32" s="92">
        <f t="shared" si="4"/>
        <v>30141440</v>
      </c>
      <c r="F32" s="93">
        <f aca="true" t="shared" si="9" ref="F32:O32">SUM(F27:F31)</f>
        <v>18141000</v>
      </c>
      <c r="G32" s="94">
        <f t="shared" si="9"/>
        <v>0</v>
      </c>
      <c r="H32" s="93">
        <f t="shared" si="9"/>
        <v>8000000</v>
      </c>
      <c r="I32" s="94">
        <f t="shared" si="9"/>
        <v>2225294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8000000</v>
      </c>
      <c r="Q32" s="94">
        <f t="shared" si="6"/>
        <v>2225294</v>
      </c>
      <c r="R32" s="56">
        <f t="shared" si="7"/>
        <v>0</v>
      </c>
      <c r="S32" s="57">
        <f t="shared" si="8"/>
        <v>0</v>
      </c>
      <c r="T32" s="56">
        <f>IF((+$E27+$E30)=0,0,(P32/(+$E27+$E30))*100)</f>
        <v>40</v>
      </c>
      <c r="U32" s="58">
        <f>IF((+$E27+$E30)=0,0,(Q32/(+$E27+$E30))*100)</f>
        <v>11.12647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>
        <v>17861000</v>
      </c>
      <c r="C37" s="89"/>
      <c r="D37" s="89"/>
      <c r="E37" s="89">
        <f t="shared" si="10"/>
        <v>17861000</v>
      </c>
      <c r="F37" s="90">
        <v>17860000</v>
      </c>
      <c r="G37" s="91">
        <v>8930000</v>
      </c>
      <c r="H37" s="90">
        <v>14439000</v>
      </c>
      <c r="I37" s="91">
        <v>4465000</v>
      </c>
      <c r="J37" s="90"/>
      <c r="K37" s="91"/>
      <c r="L37" s="90"/>
      <c r="M37" s="91"/>
      <c r="N37" s="90"/>
      <c r="O37" s="91"/>
      <c r="P37" s="90">
        <f t="shared" si="11"/>
        <v>14439000</v>
      </c>
      <c r="Q37" s="91">
        <f t="shared" si="12"/>
        <v>4465000</v>
      </c>
      <c r="R37" s="52">
        <f t="shared" si="13"/>
        <v>0</v>
      </c>
      <c r="S37" s="53">
        <f t="shared" si="14"/>
        <v>0</v>
      </c>
      <c r="T37" s="52">
        <f t="shared" si="15"/>
        <v>80.84093835731481</v>
      </c>
      <c r="U37" s="54">
        <f t="shared" si="16"/>
        <v>24.998600302334694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17861000</v>
      </c>
      <c r="C40" s="92">
        <f>SUM(C34:C39)</f>
        <v>0</v>
      </c>
      <c r="D40" s="92">
        <f>SUM(D34:D39)</f>
        <v>0</v>
      </c>
      <c r="E40" s="92">
        <f t="shared" si="10"/>
        <v>17861000</v>
      </c>
      <c r="F40" s="93">
        <f aca="true" t="shared" si="17" ref="F40:O40">SUM(F34:F39)</f>
        <v>17860000</v>
      </c>
      <c r="G40" s="94">
        <f t="shared" si="17"/>
        <v>8930000</v>
      </c>
      <c r="H40" s="93">
        <f t="shared" si="17"/>
        <v>14439000</v>
      </c>
      <c r="I40" s="94">
        <f t="shared" si="17"/>
        <v>4465000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14439000</v>
      </c>
      <c r="Q40" s="94">
        <f t="shared" si="12"/>
        <v>4465000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80.84093835731481</v>
      </c>
      <c r="U40" s="58">
        <f>IF((+$E37+$E39)=0,0,(Q40/(+$E37+$E398))*100)</f>
        <v>24.998600302334694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14000000</v>
      </c>
      <c r="C42" s="89"/>
      <c r="D42" s="89"/>
      <c r="E42" s="89">
        <f>($B42+$C42)+$D42</f>
        <v>14000000</v>
      </c>
      <c r="F42" s="90">
        <v>14000000</v>
      </c>
      <c r="G42" s="91">
        <v>14000000</v>
      </c>
      <c r="H42" s="90">
        <v>35750000</v>
      </c>
      <c r="I42" s="91"/>
      <c r="J42" s="90"/>
      <c r="K42" s="91"/>
      <c r="L42" s="90"/>
      <c r="M42" s="91"/>
      <c r="N42" s="90"/>
      <c r="O42" s="91"/>
      <c r="P42" s="90">
        <f>(($H42+$J42)+$L42)+$N42</f>
        <v>35750000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255.35714285714283</v>
      </c>
      <c r="U42" s="54">
        <f>IF($E42=0,0,($Q42/$E42)*100)</f>
        <v>0</v>
      </c>
    </row>
    <row r="43" spans="1:21" ht="12.75">
      <c r="A43" s="51" t="s">
        <v>59</v>
      </c>
      <c r="B43" s="89">
        <v>20000000</v>
      </c>
      <c r="C43" s="89"/>
      <c r="D43" s="89"/>
      <c r="E43" s="89">
        <f>($B43+$C43)+$D43</f>
        <v>20000000</v>
      </c>
      <c r="F43" s="90">
        <v>20000000</v>
      </c>
      <c r="G43" s="91">
        <v>20000000</v>
      </c>
      <c r="H43" s="90">
        <v>74361000</v>
      </c>
      <c r="I43" s="91"/>
      <c r="J43" s="90"/>
      <c r="K43" s="91"/>
      <c r="L43" s="90"/>
      <c r="M43" s="91"/>
      <c r="N43" s="90"/>
      <c r="O43" s="91"/>
      <c r="P43" s="90">
        <f>(($H43+$J43)+$L43)+$N43</f>
        <v>74361000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371.805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34000000</v>
      </c>
      <c r="C44" s="98">
        <f>SUM(C42:C43)</f>
        <v>0</v>
      </c>
      <c r="D44" s="98">
        <f>SUM(D42:D43)</f>
        <v>0</v>
      </c>
      <c r="E44" s="98">
        <f>($B44+$C44)+$D44</f>
        <v>34000000</v>
      </c>
      <c r="F44" s="99">
        <f aca="true" t="shared" si="18" ref="F44:O44">SUM(F42:F43)</f>
        <v>34000000</v>
      </c>
      <c r="G44" s="100">
        <f t="shared" si="18"/>
        <v>34000000</v>
      </c>
      <c r="H44" s="99">
        <f t="shared" si="18"/>
        <v>110111000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110111000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323.85588235294114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126378965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126378965</v>
      </c>
      <c r="F45" s="102">
        <f aca="true" t="shared" si="19" ref="F45:O45">SUM(F9:F12,F15:F17,F20:F21,F24,F27:F31,F34:F39,F42:F43)</f>
        <v>86151000</v>
      </c>
      <c r="G45" s="103">
        <f t="shared" si="19"/>
        <v>44680000</v>
      </c>
      <c r="H45" s="102">
        <f t="shared" si="19"/>
        <v>132734000</v>
      </c>
      <c r="I45" s="103">
        <f t="shared" si="19"/>
        <v>7038928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132734000</v>
      </c>
      <c r="Q45" s="103">
        <f>(($I45+$K45)+$M45)+$O45</f>
        <v>7038928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125.68198388425449</v>
      </c>
      <c r="U45" s="67">
        <f>IF((+$E9+$E10+$E11+$E15+$E16+$E20+$E21+$E27+$E30+$E37+$E39+$E42+$E43)=0,0,(Q45/(+$E9+$E10+$E11+$E15+$E16+$E20+$E21+$E27+$E30+$E37+$E39+$E42+$E43)*100))</f>
        <v>6.664957248771435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151829406</v>
      </c>
      <c r="C47" s="89"/>
      <c r="D47" s="89"/>
      <c r="E47" s="89">
        <f>($B47+$C47)+$D47</f>
        <v>151829406</v>
      </c>
      <c r="F47" s="90">
        <v>151829000</v>
      </c>
      <c r="G47" s="91">
        <v>50075000</v>
      </c>
      <c r="H47" s="90">
        <v>35362000</v>
      </c>
      <c r="I47" s="91">
        <v>7901136</v>
      </c>
      <c r="J47" s="90"/>
      <c r="K47" s="91"/>
      <c r="L47" s="90"/>
      <c r="M47" s="91"/>
      <c r="N47" s="90"/>
      <c r="O47" s="91"/>
      <c r="P47" s="90">
        <f>(($H47+$J47)+$L47)+$N47</f>
        <v>35362000</v>
      </c>
      <c r="Q47" s="91">
        <f>(($I47+$K47)+$M47)+$O47</f>
        <v>7901136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23.290613413846852</v>
      </c>
      <c r="U47" s="54">
        <f>IF($E47=0,0,($Q47/$E47)*100)</f>
        <v>5.203956340315261</v>
      </c>
    </row>
    <row r="48" spans="1:21" s="69" customFormat="1" ht="12.75">
      <c r="A48" s="68" t="s">
        <v>34</v>
      </c>
      <c r="B48" s="89">
        <f>B47</f>
        <v>151829406</v>
      </c>
      <c r="C48" s="89">
        <f>C47</f>
        <v>0</v>
      </c>
      <c r="D48" s="89">
        <f>D47</f>
        <v>0</v>
      </c>
      <c r="E48" s="89">
        <f>($B48+$C48)+$D48</f>
        <v>151829406</v>
      </c>
      <c r="F48" s="90">
        <f aca="true" t="shared" si="20" ref="F48:O48">F47</f>
        <v>151829000</v>
      </c>
      <c r="G48" s="91">
        <f t="shared" si="20"/>
        <v>50075000</v>
      </c>
      <c r="H48" s="90">
        <f t="shared" si="20"/>
        <v>35362000</v>
      </c>
      <c r="I48" s="91">
        <f t="shared" si="20"/>
        <v>7901136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35362000</v>
      </c>
      <c r="Q48" s="91">
        <f>(($I48+$K48)+$M48)+$O48</f>
        <v>7901136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23.290613413846852</v>
      </c>
      <c r="U48" s="54">
        <f>IF($E48=0,0,($Q48/$E48)*100)</f>
        <v>5.203956340315261</v>
      </c>
    </row>
    <row r="49" spans="1:21" ht="12.75">
      <c r="A49" s="60" t="s">
        <v>60</v>
      </c>
      <c r="B49" s="98">
        <f>B47</f>
        <v>151829406</v>
      </c>
      <c r="C49" s="98">
        <f>C47</f>
        <v>0</v>
      </c>
      <c r="D49" s="98">
        <f>D47</f>
        <v>0</v>
      </c>
      <c r="E49" s="98">
        <f>($B49+$C49)+$D49</f>
        <v>151829406</v>
      </c>
      <c r="F49" s="99">
        <f aca="true" t="shared" si="21" ref="F49:O49">F47</f>
        <v>151829000</v>
      </c>
      <c r="G49" s="100">
        <f t="shared" si="21"/>
        <v>50075000</v>
      </c>
      <c r="H49" s="99">
        <f t="shared" si="21"/>
        <v>35362000</v>
      </c>
      <c r="I49" s="100">
        <f t="shared" si="21"/>
        <v>7901136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35362000</v>
      </c>
      <c r="Q49" s="100">
        <f>(($I49+$K49)+$M49)+$O49</f>
        <v>7901136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23.290613413846852</v>
      </c>
      <c r="U49" s="63">
        <f>IF($E49=0,0,($Q49/$E49)*100)</f>
        <v>5.203956340315261</v>
      </c>
    </row>
    <row r="50" spans="1:21" ht="12.75">
      <c r="A50" s="64" t="s">
        <v>62</v>
      </c>
      <c r="B50" s="101">
        <f>SUM(B9:B12,B15:B17,B20:B21,B24,B27:B31,B34:B39,B42:B43,B47)</f>
        <v>278208371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278208371</v>
      </c>
      <c r="F50" s="102">
        <f aca="true" t="shared" si="22" ref="F50:O50">SUM(F9:F12,F15:F17,F20:F21,F24,F27:F31,F34:F39,F42:F43,F47)</f>
        <v>237980000</v>
      </c>
      <c r="G50" s="103">
        <f t="shared" si="22"/>
        <v>94755000</v>
      </c>
      <c r="H50" s="102">
        <f t="shared" si="22"/>
        <v>168096000</v>
      </c>
      <c r="I50" s="103">
        <f t="shared" si="22"/>
        <v>14940064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168096000</v>
      </c>
      <c r="Q50" s="103">
        <f>(($I50+$K50)+$M50)+$O50</f>
        <v>14940064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65.2951114441608</v>
      </c>
      <c r="U50" s="67">
        <f>IF((+$E9+$E10+$E11+$E15+$E16+$E20+$E21+$E27+$E30+$E37+$E39+$E42+$E43+$E47)=0,0,(Q50/(+$E9+$E10+$E11+$E15+$E16+$E20+$E21+$E27+$E30+$E37+$E39+$E42+$E43+$E47)*100))</f>
        <v>5.803309679367116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0</v>
      </c>
      <c r="C65" s="107">
        <f t="shared" si="24"/>
        <v>0</v>
      </c>
      <c r="D65" s="107">
        <f t="shared" si="24"/>
        <v>0</v>
      </c>
      <c r="E65" s="107">
        <f t="shared" si="24"/>
        <v>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 t="str">
        <f>IF(E65=0," ",(P65/E65))</f>
        <v> </v>
      </c>
      <c r="U65" s="23" t="str">
        <f>IF(E65=0," ",(Q65/E65))</f>
        <v> 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0</v>
      </c>
      <c r="C92" s="116">
        <f t="shared" si="38"/>
        <v>0</v>
      </c>
      <c r="D92" s="116">
        <f t="shared" si="38"/>
        <v>0</v>
      </c>
      <c r="E92" s="116">
        <f t="shared" si="38"/>
        <v>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 t="str">
        <f t="shared" si="34"/>
        <v> </v>
      </c>
      <c r="U92" s="30" t="str">
        <f t="shared" si="35"/>
        <v> </v>
      </c>
    </row>
    <row r="93" spans="1:21" ht="12.75">
      <c r="A93" s="31" t="s">
        <v>111</v>
      </c>
      <c r="B93" s="118">
        <f>B65</f>
        <v>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 t="str">
        <f t="shared" si="34"/>
        <v> </v>
      </c>
      <c r="U93" s="30" t="str">
        <f t="shared" si="35"/>
        <v> 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68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187000</v>
      </c>
      <c r="I10" s="91">
        <v>187259</v>
      </c>
      <c r="J10" s="90"/>
      <c r="K10" s="91"/>
      <c r="L10" s="90"/>
      <c r="M10" s="91"/>
      <c r="N10" s="90"/>
      <c r="O10" s="91"/>
      <c r="P10" s="90">
        <f>(($H10+$J10)+$L10)+$N10</f>
        <v>187000</v>
      </c>
      <c r="Q10" s="91">
        <f>(($I10+$K10)+$M10)+$O10</f>
        <v>187259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18.7</v>
      </c>
      <c r="U10" s="54">
        <f>IF($E10=0,0,($Q10/$E10)*100)</f>
        <v>18.7259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187000</v>
      </c>
      <c r="I13" s="94">
        <f t="shared" si="0"/>
        <v>187259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187000</v>
      </c>
      <c r="Q13" s="94">
        <f>(($I13+$K13)+$M13)+$O13</f>
        <v>187259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18.7</v>
      </c>
      <c r="U13" s="58">
        <f>IF(SUM($E9:$E11)=0,0,(Q13/SUM($E9:$E11))*100)</f>
        <v>18.7259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2070000</v>
      </c>
      <c r="C24" s="89"/>
      <c r="D24" s="89"/>
      <c r="E24" s="89">
        <f>($B24+$C24)+$D24</f>
        <v>2070000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2070000</v>
      </c>
      <c r="C25" s="92">
        <f>C24</f>
        <v>0</v>
      </c>
      <c r="D25" s="92">
        <f>D24</f>
        <v>0</v>
      </c>
      <c r="E25" s="92">
        <f>($B25+$C25)+$D25</f>
        <v>2070000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10000000</v>
      </c>
      <c r="C27" s="89"/>
      <c r="D27" s="89"/>
      <c r="E27" s="89">
        <f aca="true" t="shared" si="4" ref="E27:E32">($B27+$C27)+$D27</f>
        <v>10000000</v>
      </c>
      <c r="F27" s="90">
        <v>10000000</v>
      </c>
      <c r="G27" s="91"/>
      <c r="H27" s="90">
        <v>1246000</v>
      </c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1246000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12.46</v>
      </c>
      <c r="U27" s="54">
        <f>IF($E27=0,0,($Q27/$E27)*100)</f>
        <v>0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10000000</v>
      </c>
      <c r="C32" s="92">
        <f>SUM(C27:C31)</f>
        <v>0</v>
      </c>
      <c r="D32" s="92">
        <f>SUM(D27:D31)</f>
        <v>0</v>
      </c>
      <c r="E32" s="92">
        <f t="shared" si="4"/>
        <v>10000000</v>
      </c>
      <c r="F32" s="93">
        <f aca="true" t="shared" si="9" ref="F32:O32">SUM(F27:F31)</f>
        <v>10000000</v>
      </c>
      <c r="G32" s="94">
        <f t="shared" si="9"/>
        <v>0</v>
      </c>
      <c r="H32" s="93">
        <f t="shared" si="9"/>
        <v>1246000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1246000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12.46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13820000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13820000</v>
      </c>
      <c r="F45" s="102">
        <f aca="true" t="shared" si="19" ref="F45:O45">SUM(F9:F12,F15:F17,F20:F21,F24,F27:F31,F34:F39,F42:F43)</f>
        <v>11750000</v>
      </c>
      <c r="G45" s="103">
        <f t="shared" si="19"/>
        <v>1750000</v>
      </c>
      <c r="H45" s="102">
        <f t="shared" si="19"/>
        <v>1433000</v>
      </c>
      <c r="I45" s="103">
        <f t="shared" si="19"/>
        <v>187259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1433000</v>
      </c>
      <c r="Q45" s="103">
        <f>(($I45+$K45)+$M45)+$O45</f>
        <v>187259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12.195744680851064</v>
      </c>
      <c r="U45" s="67">
        <f>IF((+$E9+$E10+$E11+$E15+$E16+$E20+$E21+$E27+$E30+$E37+$E39+$E42+$E43)=0,0,(Q45/(+$E9+$E10+$E11+$E15+$E16+$E20+$E21+$E27+$E30+$E37+$E39+$E42+$E43)*100))</f>
        <v>1.5936936170212765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62986945</v>
      </c>
      <c r="C47" s="89"/>
      <c r="D47" s="89"/>
      <c r="E47" s="89">
        <f>($B47+$C47)+$D47</f>
        <v>62986945</v>
      </c>
      <c r="F47" s="90">
        <v>62987000</v>
      </c>
      <c r="G47" s="91">
        <v>10000000</v>
      </c>
      <c r="H47" s="90">
        <v>10257000</v>
      </c>
      <c r="I47" s="91">
        <v>15855416</v>
      </c>
      <c r="J47" s="90"/>
      <c r="K47" s="91"/>
      <c r="L47" s="90"/>
      <c r="M47" s="91"/>
      <c r="N47" s="90"/>
      <c r="O47" s="91"/>
      <c r="P47" s="90">
        <f>(($H47+$J47)+$L47)+$N47</f>
        <v>10257000</v>
      </c>
      <c r="Q47" s="91">
        <f>(($I47+$K47)+$M47)+$O47</f>
        <v>15855416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16.284326855350738</v>
      </c>
      <c r="U47" s="54">
        <f>IF($E47=0,0,($Q47/$E47)*100)</f>
        <v>25.172543294487454</v>
      </c>
    </row>
    <row r="48" spans="1:21" s="69" customFormat="1" ht="12.75">
      <c r="A48" s="68" t="s">
        <v>34</v>
      </c>
      <c r="B48" s="89">
        <f>B47</f>
        <v>62986945</v>
      </c>
      <c r="C48" s="89">
        <f>C47</f>
        <v>0</v>
      </c>
      <c r="D48" s="89">
        <f>D47</f>
        <v>0</v>
      </c>
      <c r="E48" s="89">
        <f>($B48+$C48)+$D48</f>
        <v>62986945</v>
      </c>
      <c r="F48" s="90">
        <f aca="true" t="shared" si="20" ref="F48:O48">F47</f>
        <v>62987000</v>
      </c>
      <c r="G48" s="91">
        <f t="shared" si="20"/>
        <v>10000000</v>
      </c>
      <c r="H48" s="90">
        <f t="shared" si="20"/>
        <v>10257000</v>
      </c>
      <c r="I48" s="91">
        <f t="shared" si="20"/>
        <v>15855416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10257000</v>
      </c>
      <c r="Q48" s="91">
        <f>(($I48+$K48)+$M48)+$O48</f>
        <v>15855416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16.284326855350738</v>
      </c>
      <c r="U48" s="54">
        <f>IF($E48=0,0,($Q48/$E48)*100)</f>
        <v>25.172543294487454</v>
      </c>
    </row>
    <row r="49" spans="1:21" ht="12.75">
      <c r="A49" s="60" t="s">
        <v>60</v>
      </c>
      <c r="B49" s="98">
        <f>B47</f>
        <v>62986945</v>
      </c>
      <c r="C49" s="98">
        <f>C47</f>
        <v>0</v>
      </c>
      <c r="D49" s="98">
        <f>D47</f>
        <v>0</v>
      </c>
      <c r="E49" s="98">
        <f>($B49+$C49)+$D49</f>
        <v>62986945</v>
      </c>
      <c r="F49" s="99">
        <f aca="true" t="shared" si="21" ref="F49:O49">F47</f>
        <v>62987000</v>
      </c>
      <c r="G49" s="100">
        <f t="shared" si="21"/>
        <v>10000000</v>
      </c>
      <c r="H49" s="99">
        <f t="shared" si="21"/>
        <v>10257000</v>
      </c>
      <c r="I49" s="100">
        <f t="shared" si="21"/>
        <v>15855416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10257000</v>
      </c>
      <c r="Q49" s="100">
        <f>(($I49+$K49)+$M49)+$O49</f>
        <v>15855416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16.284326855350738</v>
      </c>
      <c r="U49" s="63">
        <f>IF($E49=0,0,($Q49/$E49)*100)</f>
        <v>25.172543294487454</v>
      </c>
    </row>
    <row r="50" spans="1:21" ht="12.75">
      <c r="A50" s="64" t="s">
        <v>62</v>
      </c>
      <c r="B50" s="101">
        <f>SUM(B9:B12,B15:B17,B20:B21,B24,B27:B31,B34:B39,B42:B43,B47)</f>
        <v>76806945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76806945</v>
      </c>
      <c r="F50" s="102">
        <f aca="true" t="shared" si="22" ref="F50:O50">SUM(F9:F12,F15:F17,F20:F21,F24,F27:F31,F34:F39,F42:F43,F47)</f>
        <v>74737000</v>
      </c>
      <c r="G50" s="103">
        <f t="shared" si="22"/>
        <v>11750000</v>
      </c>
      <c r="H50" s="102">
        <f t="shared" si="22"/>
        <v>11690000</v>
      </c>
      <c r="I50" s="103">
        <f t="shared" si="22"/>
        <v>16042675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11690000</v>
      </c>
      <c r="Q50" s="103">
        <f>(($I50+$K50)+$M50)+$O50</f>
        <v>16042675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15.641527761136075</v>
      </c>
      <c r="U50" s="67">
        <f>IF((+$E9+$E10+$E11+$E15+$E16+$E20+$E21+$E27+$E30+$E37+$E39+$E42+$E43+$E47)=0,0,(Q50/(+$E9+$E10+$E11+$E15+$E16+$E20+$E21+$E27+$E30+$E37+$E39+$E42+$E43+$E47)*100))</f>
        <v>21.46552150345455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3981000</v>
      </c>
      <c r="C65" s="107">
        <f t="shared" si="24"/>
        <v>0</v>
      </c>
      <c r="D65" s="107">
        <f t="shared" si="24"/>
        <v>0</v>
      </c>
      <c r="E65" s="107">
        <f t="shared" si="24"/>
        <v>3981000</v>
      </c>
      <c r="F65" s="107">
        <f t="shared" si="24"/>
        <v>0</v>
      </c>
      <c r="G65" s="107">
        <f t="shared" si="24"/>
        <v>0</v>
      </c>
      <c r="H65" s="107">
        <f t="shared" si="24"/>
        <v>3693000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3693000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0.9276563677467973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3981000</v>
      </c>
      <c r="C69" s="109"/>
      <c r="D69" s="109"/>
      <c r="E69" s="109">
        <f t="shared" si="25"/>
        <v>3981000</v>
      </c>
      <c r="F69" s="109"/>
      <c r="G69" s="109"/>
      <c r="H69" s="109">
        <v>3693000</v>
      </c>
      <c r="I69" s="109"/>
      <c r="J69" s="109"/>
      <c r="K69" s="109"/>
      <c r="L69" s="109"/>
      <c r="M69" s="109"/>
      <c r="N69" s="109"/>
      <c r="O69" s="109"/>
      <c r="P69" s="110">
        <f t="shared" si="26"/>
        <v>3693000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92.76563677467973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3981000</v>
      </c>
      <c r="C92" s="116">
        <f t="shared" si="38"/>
        <v>0</v>
      </c>
      <c r="D92" s="116">
        <f t="shared" si="38"/>
        <v>0</v>
      </c>
      <c r="E92" s="116">
        <f t="shared" si="38"/>
        <v>3981000</v>
      </c>
      <c r="F92" s="116">
        <f t="shared" si="38"/>
        <v>0</v>
      </c>
      <c r="G92" s="116">
        <f t="shared" si="38"/>
        <v>0</v>
      </c>
      <c r="H92" s="116">
        <f t="shared" si="38"/>
        <v>3693000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3693000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0.9276563677467973</v>
      </c>
      <c r="U92" s="30">
        <f t="shared" si="35"/>
        <v>0</v>
      </c>
    </row>
    <row r="93" spans="1:21" ht="12.75">
      <c r="A93" s="31" t="s">
        <v>111</v>
      </c>
      <c r="B93" s="118">
        <f>B65</f>
        <v>3981000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3981000</v>
      </c>
      <c r="F93" s="118">
        <f t="shared" si="39"/>
        <v>0</v>
      </c>
      <c r="G93" s="118">
        <f t="shared" si="39"/>
        <v>0</v>
      </c>
      <c r="H93" s="118">
        <f t="shared" si="39"/>
        <v>3693000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3693000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0.9276563677467973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4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141000</v>
      </c>
      <c r="I10" s="91">
        <v>139511</v>
      </c>
      <c r="J10" s="90"/>
      <c r="K10" s="91"/>
      <c r="L10" s="90"/>
      <c r="M10" s="91"/>
      <c r="N10" s="90"/>
      <c r="O10" s="91"/>
      <c r="P10" s="90">
        <f>(($H10+$J10)+$L10)+$N10</f>
        <v>141000</v>
      </c>
      <c r="Q10" s="91">
        <f>(($I10+$K10)+$M10)+$O10</f>
        <v>139511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14.099999999999998</v>
      </c>
      <c r="U10" s="54">
        <f>IF($E10=0,0,($Q10/$E10)*100)</f>
        <v>13.9511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141000</v>
      </c>
      <c r="I13" s="94">
        <f t="shared" si="0"/>
        <v>139511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141000</v>
      </c>
      <c r="Q13" s="94">
        <f>(($I13+$K13)+$M13)+$O13</f>
        <v>139511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14.099999999999998</v>
      </c>
      <c r="U13" s="58">
        <f>IF(SUM($E9:$E11)=0,0,(Q13/SUM($E9:$E11))*100)</f>
        <v>13.9511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1036667</v>
      </c>
      <c r="C24" s="89"/>
      <c r="D24" s="89"/>
      <c r="E24" s="89">
        <f>($B24+$C24)+$D24</f>
        <v>1036667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1036667</v>
      </c>
      <c r="C25" s="92">
        <f>C24</f>
        <v>0</v>
      </c>
      <c r="D25" s="92">
        <f>D24</f>
        <v>0</v>
      </c>
      <c r="E25" s="92">
        <f>($B25+$C25)+$D25</f>
        <v>1036667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6300000</v>
      </c>
      <c r="C27" s="89"/>
      <c r="D27" s="89"/>
      <c r="E27" s="89">
        <f aca="true" t="shared" si="4" ref="E27:E32">($B27+$C27)+$D27</f>
        <v>6300000</v>
      </c>
      <c r="F27" s="90">
        <v>6300000</v>
      </c>
      <c r="G27" s="91">
        <v>1485000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6300000</v>
      </c>
      <c r="C32" s="92">
        <f>SUM(C27:C31)</f>
        <v>0</v>
      </c>
      <c r="D32" s="92">
        <f>SUM(D27:D31)</f>
        <v>0</v>
      </c>
      <c r="E32" s="92">
        <f t="shared" si="4"/>
        <v>6300000</v>
      </c>
      <c r="F32" s="93">
        <f aca="true" t="shared" si="9" ref="F32:O32">SUM(F27:F31)</f>
        <v>6300000</v>
      </c>
      <c r="G32" s="94">
        <f t="shared" si="9"/>
        <v>1485000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9086667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9086667</v>
      </c>
      <c r="F45" s="102">
        <f aca="true" t="shared" si="19" ref="F45:O45">SUM(F9:F12,F15:F17,F20:F21,F24,F27:F31,F34:F39,F42:F43)</f>
        <v>8050000</v>
      </c>
      <c r="G45" s="103">
        <f t="shared" si="19"/>
        <v>3235000</v>
      </c>
      <c r="H45" s="102">
        <f t="shared" si="19"/>
        <v>141000</v>
      </c>
      <c r="I45" s="103">
        <f t="shared" si="19"/>
        <v>139511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141000</v>
      </c>
      <c r="Q45" s="103">
        <f>(($I45+$K45)+$M45)+$O45</f>
        <v>139511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1.7515527950310559</v>
      </c>
      <c r="U45" s="67">
        <f>IF((+$E9+$E10+$E11+$E15+$E16+$E20+$E21+$E27+$E30+$E37+$E39+$E42+$E43)=0,0,(Q45/(+$E9+$E10+$E11+$E15+$E16+$E20+$E21+$E27+$E30+$E37+$E39+$E42+$E43)*100))</f>
        <v>1.733055900621118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64955394</v>
      </c>
      <c r="C47" s="89"/>
      <c r="D47" s="89"/>
      <c r="E47" s="89">
        <f>($B47+$C47)+$D47</f>
        <v>64955394</v>
      </c>
      <c r="F47" s="90">
        <v>64955000</v>
      </c>
      <c r="G47" s="91">
        <v>5000000</v>
      </c>
      <c r="H47" s="90">
        <v>10985000</v>
      </c>
      <c r="I47" s="91">
        <v>16338243</v>
      </c>
      <c r="J47" s="90"/>
      <c r="K47" s="91"/>
      <c r="L47" s="90"/>
      <c r="M47" s="91"/>
      <c r="N47" s="90"/>
      <c r="O47" s="91"/>
      <c r="P47" s="90">
        <f>(($H47+$J47)+$L47)+$N47</f>
        <v>10985000</v>
      </c>
      <c r="Q47" s="91">
        <f>(($I47+$K47)+$M47)+$O47</f>
        <v>16338243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16.91160552424638</v>
      </c>
      <c r="U47" s="54">
        <f>IF($E47=0,0,($Q47/$E47)*100)</f>
        <v>25.1530196245134</v>
      </c>
    </row>
    <row r="48" spans="1:21" s="69" customFormat="1" ht="12.75">
      <c r="A48" s="68" t="s">
        <v>34</v>
      </c>
      <c r="B48" s="89">
        <f>B47</f>
        <v>64955394</v>
      </c>
      <c r="C48" s="89">
        <f>C47</f>
        <v>0</v>
      </c>
      <c r="D48" s="89">
        <f>D47</f>
        <v>0</v>
      </c>
      <c r="E48" s="89">
        <f>($B48+$C48)+$D48</f>
        <v>64955394</v>
      </c>
      <c r="F48" s="90">
        <f aca="true" t="shared" si="20" ref="F48:O48">F47</f>
        <v>64955000</v>
      </c>
      <c r="G48" s="91">
        <f t="shared" si="20"/>
        <v>5000000</v>
      </c>
      <c r="H48" s="90">
        <f t="shared" si="20"/>
        <v>10985000</v>
      </c>
      <c r="I48" s="91">
        <f t="shared" si="20"/>
        <v>16338243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10985000</v>
      </c>
      <c r="Q48" s="91">
        <f>(($I48+$K48)+$M48)+$O48</f>
        <v>16338243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16.91160552424638</v>
      </c>
      <c r="U48" s="54">
        <f>IF($E48=0,0,($Q48/$E48)*100)</f>
        <v>25.1530196245134</v>
      </c>
    </row>
    <row r="49" spans="1:21" ht="12.75">
      <c r="A49" s="60" t="s">
        <v>60</v>
      </c>
      <c r="B49" s="98">
        <f>B47</f>
        <v>64955394</v>
      </c>
      <c r="C49" s="98">
        <f>C47</f>
        <v>0</v>
      </c>
      <c r="D49" s="98">
        <f>D47</f>
        <v>0</v>
      </c>
      <c r="E49" s="98">
        <f>($B49+$C49)+$D49</f>
        <v>64955394</v>
      </c>
      <c r="F49" s="99">
        <f aca="true" t="shared" si="21" ref="F49:O49">F47</f>
        <v>64955000</v>
      </c>
      <c r="G49" s="100">
        <f t="shared" si="21"/>
        <v>5000000</v>
      </c>
      <c r="H49" s="99">
        <f t="shared" si="21"/>
        <v>10985000</v>
      </c>
      <c r="I49" s="100">
        <f t="shared" si="21"/>
        <v>16338243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10985000</v>
      </c>
      <c r="Q49" s="100">
        <f>(($I49+$K49)+$M49)+$O49</f>
        <v>16338243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16.91160552424638</v>
      </c>
      <c r="U49" s="63">
        <f>IF($E49=0,0,($Q49/$E49)*100)</f>
        <v>25.1530196245134</v>
      </c>
    </row>
    <row r="50" spans="1:21" ht="12.75">
      <c r="A50" s="64" t="s">
        <v>62</v>
      </c>
      <c r="B50" s="101">
        <f>SUM(B9:B12,B15:B17,B20:B21,B24,B27:B31,B34:B39,B42:B43,B47)</f>
        <v>74042061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74042061</v>
      </c>
      <c r="F50" s="102">
        <f aca="true" t="shared" si="22" ref="F50:O50">SUM(F9:F12,F15:F17,F20:F21,F24,F27:F31,F34:F39,F42:F43,F47)</f>
        <v>73005000</v>
      </c>
      <c r="G50" s="103">
        <f t="shared" si="22"/>
        <v>8235000</v>
      </c>
      <c r="H50" s="102">
        <f t="shared" si="22"/>
        <v>11126000</v>
      </c>
      <c r="I50" s="103">
        <f t="shared" si="22"/>
        <v>16477754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11126000</v>
      </c>
      <c r="Q50" s="103">
        <f>(($I50+$K50)+$M50)+$O50</f>
        <v>16477754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15.23996980277923</v>
      </c>
      <c r="U50" s="67">
        <f>IF((+$E9+$E10+$E11+$E15+$E16+$E20+$E21+$E27+$E30+$E37+$E39+$E42+$E43+$E47)=0,0,(Q50/(+$E9+$E10+$E11+$E15+$E16+$E20+$E21+$E27+$E30+$E37+$E39+$E42+$E43+$E47)*100))</f>
        <v>22.570598002662653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0</v>
      </c>
      <c r="C65" s="107">
        <f t="shared" si="24"/>
        <v>0</v>
      </c>
      <c r="D65" s="107">
        <f t="shared" si="24"/>
        <v>0</v>
      </c>
      <c r="E65" s="107">
        <f t="shared" si="24"/>
        <v>0</v>
      </c>
      <c r="F65" s="107">
        <f t="shared" si="24"/>
        <v>0</v>
      </c>
      <c r="G65" s="107">
        <f t="shared" si="24"/>
        <v>0</v>
      </c>
      <c r="H65" s="107">
        <f t="shared" si="24"/>
        <v>4072000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4072000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 t="str">
        <f>IF(E65=0," ",(P65/E65))</f>
        <v> </v>
      </c>
      <c r="U65" s="23" t="str">
        <f>IF(E65=0," ",(Q65/E65))</f>
        <v> 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>
        <v>4072000</v>
      </c>
      <c r="I69" s="109"/>
      <c r="J69" s="109"/>
      <c r="K69" s="109"/>
      <c r="L69" s="109"/>
      <c r="M69" s="109"/>
      <c r="N69" s="109"/>
      <c r="O69" s="109"/>
      <c r="P69" s="110">
        <f t="shared" si="26"/>
        <v>4072000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0</v>
      </c>
      <c r="C92" s="116">
        <f t="shared" si="38"/>
        <v>0</v>
      </c>
      <c r="D92" s="116">
        <f t="shared" si="38"/>
        <v>0</v>
      </c>
      <c r="E92" s="116">
        <f t="shared" si="38"/>
        <v>0</v>
      </c>
      <c r="F92" s="116">
        <f t="shared" si="38"/>
        <v>0</v>
      </c>
      <c r="G92" s="116">
        <f t="shared" si="38"/>
        <v>0</v>
      </c>
      <c r="H92" s="116">
        <f t="shared" si="38"/>
        <v>4072000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4072000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 t="str">
        <f t="shared" si="34"/>
        <v> </v>
      </c>
      <c r="U92" s="30" t="str">
        <f t="shared" si="35"/>
        <v> </v>
      </c>
    </row>
    <row r="93" spans="1:21" ht="12.75">
      <c r="A93" s="31" t="s">
        <v>111</v>
      </c>
      <c r="B93" s="118">
        <f>B65</f>
        <v>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0</v>
      </c>
      <c r="F93" s="118">
        <f t="shared" si="39"/>
        <v>0</v>
      </c>
      <c r="G93" s="118">
        <f t="shared" si="39"/>
        <v>0</v>
      </c>
      <c r="H93" s="118">
        <f t="shared" si="39"/>
        <v>4072000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4072000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 t="str">
        <f t="shared" si="34"/>
        <v> </v>
      </c>
      <c r="U93" s="30" t="str">
        <f t="shared" si="35"/>
        <v> 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363000</v>
      </c>
      <c r="I10" s="91">
        <v>361975</v>
      </c>
      <c r="J10" s="90"/>
      <c r="K10" s="91"/>
      <c r="L10" s="90"/>
      <c r="M10" s="91"/>
      <c r="N10" s="90"/>
      <c r="O10" s="91"/>
      <c r="P10" s="90">
        <f>(($H10+$J10)+$L10)+$N10</f>
        <v>363000</v>
      </c>
      <c r="Q10" s="91">
        <f>(($I10+$K10)+$M10)+$O10</f>
        <v>361975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36.3</v>
      </c>
      <c r="U10" s="54">
        <f>IF($E10=0,0,($Q10/$E10)*100)</f>
        <v>36.1975</v>
      </c>
    </row>
    <row r="11" spans="1:21" ht="12.75">
      <c r="A11" s="51" t="s">
        <v>32</v>
      </c>
      <c r="B11" s="89">
        <v>10000000</v>
      </c>
      <c r="C11" s="89"/>
      <c r="D11" s="89"/>
      <c r="E11" s="89">
        <f>($B11+$C11)+$D11</f>
        <v>10000000</v>
      </c>
      <c r="F11" s="90">
        <v>10000000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1500000</v>
      </c>
      <c r="C12" s="89"/>
      <c r="D12" s="89"/>
      <c r="E12" s="89">
        <f>($B12+$C12)+$D12</f>
        <v>1500000</v>
      </c>
      <c r="F12" s="90">
        <v>1500000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12500000</v>
      </c>
      <c r="C13" s="92">
        <f>SUM(C9:C12)</f>
        <v>0</v>
      </c>
      <c r="D13" s="92">
        <f>SUM(D9:D12)</f>
        <v>0</v>
      </c>
      <c r="E13" s="92">
        <f>($B13+$C13)+$D13</f>
        <v>12500000</v>
      </c>
      <c r="F13" s="93">
        <f aca="true" t="shared" si="0" ref="F13:O13">SUM(F9:F12)</f>
        <v>12500000</v>
      </c>
      <c r="G13" s="94">
        <f t="shared" si="0"/>
        <v>1000000</v>
      </c>
      <c r="H13" s="93">
        <f t="shared" si="0"/>
        <v>363000</v>
      </c>
      <c r="I13" s="94">
        <f t="shared" si="0"/>
        <v>361975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363000</v>
      </c>
      <c r="Q13" s="94">
        <f>(($I13+$K13)+$M13)+$O13</f>
        <v>361975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3.3000000000000003</v>
      </c>
      <c r="U13" s="58">
        <f>IF(SUM($E9:$E11)=0,0,(Q13/SUM($E9:$E11))*100)</f>
        <v>3.2906818181818185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113000</v>
      </c>
      <c r="I15" s="91">
        <v>114358</v>
      </c>
      <c r="J15" s="90"/>
      <c r="K15" s="91"/>
      <c r="L15" s="90"/>
      <c r="M15" s="91"/>
      <c r="N15" s="90"/>
      <c r="O15" s="91"/>
      <c r="P15" s="90">
        <f>(($H15+$J15)+$L15)+$N15</f>
        <v>113000</v>
      </c>
      <c r="Q15" s="91">
        <f>(($I15+$K15)+$M15)+$O15</f>
        <v>114358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15.066666666666666</v>
      </c>
      <c r="U15" s="54">
        <f>IF($E15=0,0,($Q15/$E15)*100)</f>
        <v>15.247733333333333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113000</v>
      </c>
      <c r="I18" s="94">
        <f t="shared" si="1"/>
        <v>114358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113000</v>
      </c>
      <c r="Q18" s="94">
        <f>(($I18+$K18)+$M18)+$O18</f>
        <v>114358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15.066666666666666</v>
      </c>
      <c r="U18" s="58">
        <f>IF(SUM($E15:$E16)=0,0,(Q18/SUM($E15:$E16))*100)</f>
        <v>15.247733333333333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10000000</v>
      </c>
      <c r="C27" s="89"/>
      <c r="D27" s="89"/>
      <c r="E27" s="89">
        <f aca="true" t="shared" si="4" ref="E27:E32">($B27+$C27)+$D27</f>
        <v>10000000</v>
      </c>
      <c r="F27" s="90">
        <v>10000000</v>
      </c>
      <c r="G27" s="91"/>
      <c r="H27" s="90">
        <v>3234000</v>
      </c>
      <c r="I27" s="91">
        <v>60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3234000</v>
      </c>
      <c r="Q27" s="91">
        <f aca="true" t="shared" si="6" ref="Q27:Q32">(($I27+$K27)+$M27)+$O27</f>
        <v>60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32.34</v>
      </c>
      <c r="U27" s="54">
        <f>IF($E27=0,0,($Q27/$E27)*100)</f>
        <v>0.0006000000000000001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10000000</v>
      </c>
      <c r="C32" s="92">
        <f>SUM(C27:C31)</f>
        <v>0</v>
      </c>
      <c r="D32" s="92">
        <f>SUM(D27:D31)</f>
        <v>0</v>
      </c>
      <c r="E32" s="92">
        <f t="shared" si="4"/>
        <v>10000000</v>
      </c>
      <c r="F32" s="93">
        <f aca="true" t="shared" si="9" ref="F32:O32">SUM(F27:F31)</f>
        <v>10000000</v>
      </c>
      <c r="G32" s="94">
        <f t="shared" si="9"/>
        <v>0</v>
      </c>
      <c r="H32" s="93">
        <f t="shared" si="9"/>
        <v>3234000</v>
      </c>
      <c r="I32" s="94">
        <f t="shared" si="9"/>
        <v>60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3234000</v>
      </c>
      <c r="Q32" s="94">
        <f t="shared" si="6"/>
        <v>60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32.34</v>
      </c>
      <c r="U32" s="58">
        <f>IF((+$E27+$E30)=0,0,(Q32/(+$E27+$E30))*100)</f>
        <v>0.0006000000000000001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24120000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24120000</v>
      </c>
      <c r="F45" s="102">
        <f aca="true" t="shared" si="19" ref="F45:O45">SUM(F9:F12,F15:F17,F20:F21,F24,F27:F31,F34:F39,F42:F43)</f>
        <v>23250000</v>
      </c>
      <c r="G45" s="103">
        <f t="shared" si="19"/>
        <v>1750000</v>
      </c>
      <c r="H45" s="102">
        <f t="shared" si="19"/>
        <v>3710000</v>
      </c>
      <c r="I45" s="103">
        <f t="shared" si="19"/>
        <v>476393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3710000</v>
      </c>
      <c r="Q45" s="103">
        <f>(($I45+$K45)+$M45)+$O45</f>
        <v>476393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17.057471264367816</v>
      </c>
      <c r="U45" s="67">
        <f>IF((+$E9+$E10+$E11+$E15+$E16+$E20+$E21+$E27+$E30+$E37+$E39+$E42+$E43)=0,0,(Q45/(+$E9+$E10+$E11+$E15+$E16+$E20+$E21+$E27+$E30+$E37+$E39+$E42+$E43)*100))</f>
        <v>2.190312643678161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25739110</v>
      </c>
      <c r="C47" s="89"/>
      <c r="D47" s="89"/>
      <c r="E47" s="89">
        <f>($B47+$C47)+$D47</f>
        <v>25739110</v>
      </c>
      <c r="F47" s="90">
        <v>25739000</v>
      </c>
      <c r="G47" s="91">
        <v>12000000</v>
      </c>
      <c r="H47" s="90">
        <v>7276000</v>
      </c>
      <c r="I47" s="91">
        <v>2736971</v>
      </c>
      <c r="J47" s="90"/>
      <c r="K47" s="91"/>
      <c r="L47" s="90"/>
      <c r="M47" s="91"/>
      <c r="N47" s="90"/>
      <c r="O47" s="91"/>
      <c r="P47" s="90">
        <f>(($H47+$J47)+$L47)+$N47</f>
        <v>7276000</v>
      </c>
      <c r="Q47" s="91">
        <f>(($I47+$K47)+$M47)+$O47</f>
        <v>2736971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28.268265685954177</v>
      </c>
      <c r="U47" s="54">
        <f>IF($E47=0,0,($Q47/$E47)*100)</f>
        <v>10.633510638091217</v>
      </c>
    </row>
    <row r="48" spans="1:21" s="69" customFormat="1" ht="12.75">
      <c r="A48" s="68" t="s">
        <v>34</v>
      </c>
      <c r="B48" s="89">
        <f>B47</f>
        <v>25739110</v>
      </c>
      <c r="C48" s="89">
        <f>C47</f>
        <v>0</v>
      </c>
      <c r="D48" s="89">
        <f>D47</f>
        <v>0</v>
      </c>
      <c r="E48" s="89">
        <f>($B48+$C48)+$D48</f>
        <v>25739110</v>
      </c>
      <c r="F48" s="90">
        <f aca="true" t="shared" si="20" ref="F48:O48">F47</f>
        <v>25739000</v>
      </c>
      <c r="G48" s="91">
        <f t="shared" si="20"/>
        <v>12000000</v>
      </c>
      <c r="H48" s="90">
        <f t="shared" si="20"/>
        <v>7276000</v>
      </c>
      <c r="I48" s="91">
        <f t="shared" si="20"/>
        <v>2736971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7276000</v>
      </c>
      <c r="Q48" s="91">
        <f>(($I48+$K48)+$M48)+$O48</f>
        <v>2736971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28.268265685954177</v>
      </c>
      <c r="U48" s="54">
        <f>IF($E48=0,0,($Q48/$E48)*100)</f>
        <v>10.633510638091217</v>
      </c>
    </row>
    <row r="49" spans="1:21" ht="12.75">
      <c r="A49" s="60" t="s">
        <v>60</v>
      </c>
      <c r="B49" s="98">
        <f>B47</f>
        <v>25739110</v>
      </c>
      <c r="C49" s="98">
        <f>C47</f>
        <v>0</v>
      </c>
      <c r="D49" s="98">
        <f>D47</f>
        <v>0</v>
      </c>
      <c r="E49" s="98">
        <f>($B49+$C49)+$D49</f>
        <v>25739110</v>
      </c>
      <c r="F49" s="99">
        <f aca="true" t="shared" si="21" ref="F49:O49">F47</f>
        <v>25739000</v>
      </c>
      <c r="G49" s="100">
        <f t="shared" si="21"/>
        <v>12000000</v>
      </c>
      <c r="H49" s="99">
        <f t="shared" si="21"/>
        <v>7276000</v>
      </c>
      <c r="I49" s="100">
        <f t="shared" si="21"/>
        <v>2736971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7276000</v>
      </c>
      <c r="Q49" s="100">
        <f>(($I49+$K49)+$M49)+$O49</f>
        <v>2736971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28.268265685954177</v>
      </c>
      <c r="U49" s="63">
        <f>IF($E49=0,0,($Q49/$E49)*100)</f>
        <v>10.633510638091217</v>
      </c>
    </row>
    <row r="50" spans="1:21" ht="12.75">
      <c r="A50" s="64" t="s">
        <v>62</v>
      </c>
      <c r="B50" s="101">
        <f>SUM(B9:B12,B15:B17,B20:B21,B24,B27:B31,B34:B39,B42:B43,B47)</f>
        <v>49859110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49859110</v>
      </c>
      <c r="F50" s="102">
        <f aca="true" t="shared" si="22" ref="F50:O50">SUM(F9:F12,F15:F17,F20:F21,F24,F27:F31,F34:F39,F42:F43,F47)</f>
        <v>48989000</v>
      </c>
      <c r="G50" s="103">
        <f t="shared" si="22"/>
        <v>13750000</v>
      </c>
      <c r="H50" s="102">
        <f t="shared" si="22"/>
        <v>10986000</v>
      </c>
      <c r="I50" s="103">
        <f t="shared" si="22"/>
        <v>3213364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10986000</v>
      </c>
      <c r="Q50" s="103">
        <f>(($I50+$K50)+$M50)+$O50</f>
        <v>3213364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23.13372476342471</v>
      </c>
      <c r="U50" s="67">
        <f>IF((+$E9+$E10+$E11+$E15+$E16+$E20+$E21+$E27+$E30+$E37+$E39+$E42+$E43+$E47)=0,0,(Q50/(+$E9+$E10+$E11+$E15+$E16+$E20+$E21+$E27+$E30+$E37+$E39+$E42+$E43+$E47)*100))</f>
        <v>6.766528157718684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3875000</v>
      </c>
      <c r="C65" s="107">
        <f t="shared" si="24"/>
        <v>0</v>
      </c>
      <c r="D65" s="107">
        <f t="shared" si="24"/>
        <v>0</v>
      </c>
      <c r="E65" s="107">
        <f t="shared" si="24"/>
        <v>3875000</v>
      </c>
      <c r="F65" s="107">
        <f t="shared" si="24"/>
        <v>0</v>
      </c>
      <c r="G65" s="107">
        <f t="shared" si="24"/>
        <v>0</v>
      </c>
      <c r="H65" s="107">
        <f t="shared" si="24"/>
        <v>1082000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1082000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0.2792258064516129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3875000</v>
      </c>
      <c r="C69" s="109"/>
      <c r="D69" s="109"/>
      <c r="E69" s="109">
        <f t="shared" si="25"/>
        <v>3875000</v>
      </c>
      <c r="F69" s="109"/>
      <c r="G69" s="109"/>
      <c r="H69" s="109">
        <v>1082000</v>
      </c>
      <c r="I69" s="109"/>
      <c r="J69" s="109"/>
      <c r="K69" s="109"/>
      <c r="L69" s="109"/>
      <c r="M69" s="109"/>
      <c r="N69" s="109"/>
      <c r="O69" s="109"/>
      <c r="P69" s="110">
        <f t="shared" si="26"/>
        <v>1082000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27.92258064516129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3875000</v>
      </c>
      <c r="C92" s="116">
        <f t="shared" si="38"/>
        <v>0</v>
      </c>
      <c r="D92" s="116">
        <f t="shared" si="38"/>
        <v>0</v>
      </c>
      <c r="E92" s="116">
        <f t="shared" si="38"/>
        <v>3875000</v>
      </c>
      <c r="F92" s="116">
        <f t="shared" si="38"/>
        <v>0</v>
      </c>
      <c r="G92" s="116">
        <f t="shared" si="38"/>
        <v>0</v>
      </c>
      <c r="H92" s="116">
        <f t="shared" si="38"/>
        <v>1082000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1082000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0.2792258064516129</v>
      </c>
      <c r="U92" s="30">
        <f t="shared" si="35"/>
        <v>0</v>
      </c>
    </row>
    <row r="93" spans="1:21" ht="12.75">
      <c r="A93" s="31" t="s">
        <v>111</v>
      </c>
      <c r="B93" s="118">
        <f>B65</f>
        <v>3875000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3875000</v>
      </c>
      <c r="F93" s="118">
        <f t="shared" si="39"/>
        <v>0</v>
      </c>
      <c r="G93" s="118">
        <f t="shared" si="39"/>
        <v>0</v>
      </c>
      <c r="H93" s="118">
        <f t="shared" si="39"/>
        <v>1082000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1082000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0.2792258064516129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277000</v>
      </c>
      <c r="I10" s="91">
        <v>277756</v>
      </c>
      <c r="J10" s="90"/>
      <c r="K10" s="91"/>
      <c r="L10" s="90"/>
      <c r="M10" s="91"/>
      <c r="N10" s="90"/>
      <c r="O10" s="91"/>
      <c r="P10" s="90">
        <f>(($H10+$J10)+$L10)+$N10</f>
        <v>277000</v>
      </c>
      <c r="Q10" s="91">
        <f>(($I10+$K10)+$M10)+$O10</f>
        <v>277756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27.700000000000003</v>
      </c>
      <c r="U10" s="54">
        <f>IF($E10=0,0,($Q10/$E10)*100)</f>
        <v>27.7756</v>
      </c>
    </row>
    <row r="11" spans="1:21" ht="12.75">
      <c r="A11" s="51" t="s">
        <v>32</v>
      </c>
      <c r="B11" s="89">
        <v>5861000</v>
      </c>
      <c r="C11" s="89"/>
      <c r="D11" s="89"/>
      <c r="E11" s="89">
        <f>($B11+$C11)+$D11</f>
        <v>5861000</v>
      </c>
      <c r="F11" s="90">
        <v>5861000</v>
      </c>
      <c r="G11" s="91"/>
      <c r="H11" s="90">
        <v>455000</v>
      </c>
      <c r="I11" s="91">
        <v>1353933</v>
      </c>
      <c r="J11" s="90"/>
      <c r="K11" s="91"/>
      <c r="L11" s="90"/>
      <c r="M11" s="91"/>
      <c r="N11" s="90"/>
      <c r="O11" s="91"/>
      <c r="P11" s="90">
        <f>(($H11+$J11)+$L11)+$N11</f>
        <v>455000</v>
      </c>
      <c r="Q11" s="91">
        <f>(($I11+$K11)+$M11)+$O11</f>
        <v>1353933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7.763180344651083</v>
      </c>
      <c r="U11" s="54">
        <f>IF($E11=0,0,($Q11/$E11)*100)</f>
        <v>23.100716601262583</v>
      </c>
    </row>
    <row r="12" spans="1:22" ht="12.75">
      <c r="A12" s="51" t="s">
        <v>33</v>
      </c>
      <c r="B12" s="89">
        <v>1500000</v>
      </c>
      <c r="C12" s="89"/>
      <c r="D12" s="89"/>
      <c r="E12" s="89">
        <f>($B12+$C12)+$D12</f>
        <v>1500000</v>
      </c>
      <c r="F12" s="90">
        <v>1500000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8361000</v>
      </c>
      <c r="C13" s="92">
        <f>SUM(C9:C12)</f>
        <v>0</v>
      </c>
      <c r="D13" s="92">
        <f>SUM(D9:D12)</f>
        <v>0</v>
      </c>
      <c r="E13" s="92">
        <f>($B13+$C13)+$D13</f>
        <v>8361000</v>
      </c>
      <c r="F13" s="93">
        <f aca="true" t="shared" si="0" ref="F13:O13">SUM(F9:F12)</f>
        <v>8361000</v>
      </c>
      <c r="G13" s="94">
        <f t="shared" si="0"/>
        <v>1000000</v>
      </c>
      <c r="H13" s="93">
        <f t="shared" si="0"/>
        <v>732000</v>
      </c>
      <c r="I13" s="94">
        <f t="shared" si="0"/>
        <v>1631689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732000</v>
      </c>
      <c r="Q13" s="94">
        <f>(($I13+$K13)+$M13)+$O13</f>
        <v>1631689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10.668998688237865</v>
      </c>
      <c r="U13" s="58">
        <f>IF(SUM($E9:$E11)=0,0,(Q13/SUM($E9:$E11))*100)</f>
        <v>23.782087159306222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631270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631270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84.16933333333333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631270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631270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84.16933333333333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15000000</v>
      </c>
      <c r="C20" s="89"/>
      <c r="D20" s="89"/>
      <c r="E20" s="89">
        <f>($B20+$C20)+$D20</f>
        <v>15000000</v>
      </c>
      <c r="F20" s="90"/>
      <c r="G20" s="91"/>
      <c r="H20" s="90"/>
      <c r="I20" s="91">
        <v>4385965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4385965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29.239766666666668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15000000</v>
      </c>
      <c r="C22" s="92">
        <f>SUM(C20:C21)</f>
        <v>0</v>
      </c>
      <c r="D22" s="92">
        <f>SUM(D20:D21)</f>
        <v>0</v>
      </c>
      <c r="E22" s="92">
        <f>($B22+$C22)+$D22</f>
        <v>15000000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4385965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4385965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29.239766666666668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3394800</v>
      </c>
      <c r="C24" s="89"/>
      <c r="D24" s="89"/>
      <c r="E24" s="89">
        <f>($B24+$C24)+$D24</f>
        <v>3394800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3394800</v>
      </c>
      <c r="C25" s="92">
        <f>C24</f>
        <v>0</v>
      </c>
      <c r="D25" s="92">
        <f>D24</f>
        <v>0</v>
      </c>
      <c r="E25" s="92">
        <f>($B25+$C25)+$D25</f>
        <v>3394800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5000000</v>
      </c>
      <c r="C27" s="89"/>
      <c r="D27" s="89"/>
      <c r="E27" s="89">
        <f aca="true" t="shared" si="4" ref="E27:E32">($B27+$C27)+$D27</f>
        <v>5000000</v>
      </c>
      <c r="F27" s="90">
        <v>5000000</v>
      </c>
      <c r="G27" s="91"/>
      <c r="H27" s="90"/>
      <c r="I27" s="91">
        <v>741424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741424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14.828479999999999</v>
      </c>
    </row>
    <row r="28" spans="1:22" ht="12.75">
      <c r="A28" s="51" t="s">
        <v>46</v>
      </c>
      <c r="B28" s="89">
        <v>22592520</v>
      </c>
      <c r="C28" s="89"/>
      <c r="D28" s="89"/>
      <c r="E28" s="89">
        <f t="shared" si="4"/>
        <v>22592520</v>
      </c>
      <c r="F28" s="90">
        <v>22593000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8000000</v>
      </c>
      <c r="C30" s="89"/>
      <c r="D30" s="89"/>
      <c r="E30" s="89">
        <f t="shared" si="4"/>
        <v>8000000</v>
      </c>
      <c r="F30" s="90"/>
      <c r="G30" s="91"/>
      <c r="H30" s="90"/>
      <c r="I30" s="91">
        <v>49265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49265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0.6158125000000001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35592520</v>
      </c>
      <c r="C32" s="92">
        <f>SUM(C27:C31)</f>
        <v>0</v>
      </c>
      <c r="D32" s="92">
        <f>SUM(D27:D31)</f>
        <v>0</v>
      </c>
      <c r="E32" s="92">
        <f t="shared" si="4"/>
        <v>35592520</v>
      </c>
      <c r="F32" s="93">
        <f aca="true" t="shared" si="9" ref="F32:O32">SUM(F27:F31)</f>
        <v>27593000</v>
      </c>
      <c r="G32" s="94">
        <f t="shared" si="9"/>
        <v>0</v>
      </c>
      <c r="H32" s="93">
        <f t="shared" si="9"/>
        <v>0</v>
      </c>
      <c r="I32" s="94">
        <f t="shared" si="9"/>
        <v>790689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790689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6.082223076923077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>
        <v>30000000</v>
      </c>
      <c r="C36" s="89"/>
      <c r="D36" s="89"/>
      <c r="E36" s="89">
        <f t="shared" si="10"/>
        <v>30000000</v>
      </c>
      <c r="F36" s="90">
        <v>30000000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>
        <v>15000000</v>
      </c>
      <c r="C37" s="89"/>
      <c r="D37" s="89"/>
      <c r="E37" s="89">
        <f t="shared" si="10"/>
        <v>15000000</v>
      </c>
      <c r="F37" s="90">
        <v>15000000</v>
      </c>
      <c r="G37" s="91">
        <v>3749000</v>
      </c>
      <c r="H37" s="90">
        <v>7751000</v>
      </c>
      <c r="I37" s="91">
        <v>5702072</v>
      </c>
      <c r="J37" s="90"/>
      <c r="K37" s="91"/>
      <c r="L37" s="90"/>
      <c r="M37" s="91"/>
      <c r="N37" s="90"/>
      <c r="O37" s="91"/>
      <c r="P37" s="90">
        <f t="shared" si="11"/>
        <v>7751000</v>
      </c>
      <c r="Q37" s="91">
        <f t="shared" si="12"/>
        <v>5702072</v>
      </c>
      <c r="R37" s="52">
        <f t="shared" si="13"/>
        <v>0</v>
      </c>
      <c r="S37" s="53">
        <f t="shared" si="14"/>
        <v>0</v>
      </c>
      <c r="T37" s="52">
        <f t="shared" si="15"/>
        <v>51.67333333333334</v>
      </c>
      <c r="U37" s="54">
        <f t="shared" si="16"/>
        <v>38.01381333333333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45000000</v>
      </c>
      <c r="C40" s="92">
        <f>SUM(C34:C39)</f>
        <v>0</v>
      </c>
      <c r="D40" s="92">
        <f>SUM(D34:D39)</f>
        <v>0</v>
      </c>
      <c r="E40" s="92">
        <f t="shared" si="10"/>
        <v>45000000</v>
      </c>
      <c r="F40" s="93">
        <f aca="true" t="shared" si="17" ref="F40:O40">SUM(F34:F39)</f>
        <v>45000000</v>
      </c>
      <c r="G40" s="94">
        <f t="shared" si="17"/>
        <v>3749000</v>
      </c>
      <c r="H40" s="93">
        <f t="shared" si="17"/>
        <v>7751000</v>
      </c>
      <c r="I40" s="94">
        <f t="shared" si="17"/>
        <v>5702072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7751000</v>
      </c>
      <c r="Q40" s="94">
        <f t="shared" si="12"/>
        <v>5702072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51.67333333333334</v>
      </c>
      <c r="U40" s="58">
        <f>IF((+$E37+$E39)=0,0,(Q40/(+$E37+$E398))*100)</f>
        <v>38.01381333333333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14000000</v>
      </c>
      <c r="C42" s="89"/>
      <c r="D42" s="89"/>
      <c r="E42" s="89">
        <f>($B42+$C42)+$D42</f>
        <v>14000000</v>
      </c>
      <c r="F42" s="90">
        <v>14000000</v>
      </c>
      <c r="G42" s="91">
        <v>14000000</v>
      </c>
      <c r="H42" s="90">
        <v>37019000</v>
      </c>
      <c r="I42" s="91">
        <v>5394265</v>
      </c>
      <c r="J42" s="90"/>
      <c r="K42" s="91"/>
      <c r="L42" s="90"/>
      <c r="M42" s="91"/>
      <c r="N42" s="90"/>
      <c r="O42" s="91"/>
      <c r="P42" s="90">
        <f>(($H42+$J42)+$L42)+$N42</f>
        <v>37019000</v>
      </c>
      <c r="Q42" s="91">
        <f>(($I42+$K42)+$M42)+$O42</f>
        <v>5394265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264.4214285714286</v>
      </c>
      <c r="U42" s="54">
        <f>IF($E42=0,0,($Q42/$E42)*100)</f>
        <v>38.53046428571428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14000000</v>
      </c>
      <c r="C44" s="98">
        <f>SUM(C42:C43)</f>
        <v>0</v>
      </c>
      <c r="D44" s="98">
        <f>SUM(D42:D43)</f>
        <v>0</v>
      </c>
      <c r="E44" s="98">
        <f>($B44+$C44)+$D44</f>
        <v>14000000</v>
      </c>
      <c r="F44" s="99">
        <f aca="true" t="shared" si="18" ref="F44:O44">SUM(F42:F43)</f>
        <v>14000000</v>
      </c>
      <c r="G44" s="100">
        <f t="shared" si="18"/>
        <v>14000000</v>
      </c>
      <c r="H44" s="99">
        <f t="shared" si="18"/>
        <v>37019000</v>
      </c>
      <c r="I44" s="100">
        <f t="shared" si="18"/>
        <v>5394265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37019000</v>
      </c>
      <c r="Q44" s="100">
        <f>(($I44+$K44)+$M44)+$O44</f>
        <v>5394265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264.4214285714286</v>
      </c>
      <c r="U44" s="63">
        <f>IF($E44=0,0,($Q44/$E44)*100)</f>
        <v>38.53046428571428</v>
      </c>
    </row>
    <row r="45" spans="1:21" ht="12.75">
      <c r="A45" s="64" t="s">
        <v>60</v>
      </c>
      <c r="B45" s="101">
        <f>SUM(B9:B12,B15:B17,B20:B21,B24,B27:B31,B34:B39,B42:B43)</f>
        <v>122098320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122098320</v>
      </c>
      <c r="F45" s="102">
        <f aca="true" t="shared" si="19" ref="F45:O45">SUM(F9:F12,F15:F17,F20:F21,F24,F27:F31,F34:F39,F42:F43)</f>
        <v>95704000</v>
      </c>
      <c r="G45" s="103">
        <f t="shared" si="19"/>
        <v>19499000</v>
      </c>
      <c r="H45" s="102">
        <f t="shared" si="19"/>
        <v>45502000</v>
      </c>
      <c r="I45" s="103">
        <f t="shared" si="19"/>
        <v>18535950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45502000</v>
      </c>
      <c r="Q45" s="103">
        <f>(($I45+$K45)+$M45)+$O45</f>
        <v>18535950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70.42454071288171</v>
      </c>
      <c r="U45" s="67">
        <f>IF((+$E9+$E10+$E11+$E15+$E16+$E20+$E21+$E27+$E30+$E37+$E39+$E42+$E43)=0,0,(Q45/(+$E9+$E10+$E11+$E15+$E16+$E20+$E21+$E27+$E30+$E37+$E39+$E42+$E43)*100))</f>
        <v>28.68853600780053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127087234</v>
      </c>
      <c r="C47" s="89"/>
      <c r="D47" s="89"/>
      <c r="E47" s="89">
        <f>($B47+$C47)+$D47</f>
        <v>127087234</v>
      </c>
      <c r="F47" s="90">
        <v>127087000</v>
      </c>
      <c r="G47" s="91"/>
      <c r="H47" s="90">
        <v>9394000</v>
      </c>
      <c r="I47" s="91">
        <v>5951676</v>
      </c>
      <c r="J47" s="90"/>
      <c r="K47" s="91"/>
      <c r="L47" s="90"/>
      <c r="M47" s="91"/>
      <c r="N47" s="90"/>
      <c r="O47" s="91"/>
      <c r="P47" s="90">
        <f>(($H47+$J47)+$L47)+$N47</f>
        <v>9394000</v>
      </c>
      <c r="Q47" s="91">
        <f>(($I47+$K47)+$M47)+$O47</f>
        <v>5951676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7.39177311861237</v>
      </c>
      <c r="U47" s="54">
        <f>IF($E47=0,0,($Q47/$E47)*100)</f>
        <v>4.683142289492271</v>
      </c>
    </row>
    <row r="48" spans="1:21" s="69" customFormat="1" ht="12.75">
      <c r="A48" s="68" t="s">
        <v>34</v>
      </c>
      <c r="B48" s="89">
        <f>B47</f>
        <v>127087234</v>
      </c>
      <c r="C48" s="89">
        <f>C47</f>
        <v>0</v>
      </c>
      <c r="D48" s="89">
        <f>D47</f>
        <v>0</v>
      </c>
      <c r="E48" s="89">
        <f>($B48+$C48)+$D48</f>
        <v>127087234</v>
      </c>
      <c r="F48" s="90">
        <f aca="true" t="shared" si="20" ref="F48:O48">F47</f>
        <v>127087000</v>
      </c>
      <c r="G48" s="91">
        <f t="shared" si="20"/>
        <v>0</v>
      </c>
      <c r="H48" s="90">
        <f t="shared" si="20"/>
        <v>9394000</v>
      </c>
      <c r="I48" s="91">
        <f t="shared" si="20"/>
        <v>5951676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9394000</v>
      </c>
      <c r="Q48" s="91">
        <f>(($I48+$K48)+$M48)+$O48</f>
        <v>5951676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7.39177311861237</v>
      </c>
      <c r="U48" s="54">
        <f>IF($E48=0,0,($Q48/$E48)*100)</f>
        <v>4.683142289492271</v>
      </c>
    </row>
    <row r="49" spans="1:21" ht="12.75">
      <c r="A49" s="60" t="s">
        <v>60</v>
      </c>
      <c r="B49" s="98">
        <f>B47</f>
        <v>127087234</v>
      </c>
      <c r="C49" s="98">
        <f>C47</f>
        <v>0</v>
      </c>
      <c r="D49" s="98">
        <f>D47</f>
        <v>0</v>
      </c>
      <c r="E49" s="98">
        <f>($B49+$C49)+$D49</f>
        <v>127087234</v>
      </c>
      <c r="F49" s="99">
        <f aca="true" t="shared" si="21" ref="F49:O49">F47</f>
        <v>127087000</v>
      </c>
      <c r="G49" s="100">
        <f t="shared" si="21"/>
        <v>0</v>
      </c>
      <c r="H49" s="99">
        <f t="shared" si="21"/>
        <v>9394000</v>
      </c>
      <c r="I49" s="100">
        <f t="shared" si="21"/>
        <v>5951676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9394000</v>
      </c>
      <c r="Q49" s="100">
        <f>(($I49+$K49)+$M49)+$O49</f>
        <v>5951676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7.39177311861237</v>
      </c>
      <c r="U49" s="63">
        <f>IF($E49=0,0,($Q49/$E49)*100)</f>
        <v>4.683142289492271</v>
      </c>
    </row>
    <row r="50" spans="1:21" ht="12.75">
      <c r="A50" s="64" t="s">
        <v>62</v>
      </c>
      <c r="B50" s="101">
        <f>SUM(B9:B12,B15:B17,B20:B21,B24,B27:B31,B34:B39,B42:B43,B47)</f>
        <v>249185554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249185554</v>
      </c>
      <c r="F50" s="102">
        <f aca="true" t="shared" si="22" ref="F50:O50">SUM(F9:F12,F15:F17,F20:F21,F24,F27:F31,F34:F39,F42:F43,F47)</f>
        <v>222791000</v>
      </c>
      <c r="G50" s="103">
        <f t="shared" si="22"/>
        <v>19499000</v>
      </c>
      <c r="H50" s="102">
        <f t="shared" si="22"/>
        <v>54896000</v>
      </c>
      <c r="I50" s="103">
        <f t="shared" si="22"/>
        <v>24487626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54896000</v>
      </c>
      <c r="Q50" s="103">
        <f>(($I50+$K50)+$M50)+$O50</f>
        <v>24487626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28.636674868898375</v>
      </c>
      <c r="U50" s="67">
        <f>IF((+$E9+$E10+$E11+$E15+$E16+$E20+$E21+$E27+$E30+$E37+$E39+$E42+$E43+$E47)=0,0,(Q50/(+$E9+$E10+$E11+$E15+$E16+$E20+$E21+$E27+$E30+$E37+$E39+$E42+$E43+$E47)*100))</f>
        <v>12.774048820919237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12205000</v>
      </c>
      <c r="C65" s="107">
        <f t="shared" si="24"/>
        <v>0</v>
      </c>
      <c r="D65" s="107">
        <f t="shared" si="24"/>
        <v>0</v>
      </c>
      <c r="E65" s="107">
        <f t="shared" si="24"/>
        <v>12205000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12205000</v>
      </c>
      <c r="C69" s="109"/>
      <c r="D69" s="109"/>
      <c r="E69" s="109">
        <f t="shared" si="25"/>
        <v>12205000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12205000</v>
      </c>
      <c r="C92" s="116">
        <f t="shared" si="38"/>
        <v>0</v>
      </c>
      <c r="D92" s="116">
        <f t="shared" si="38"/>
        <v>0</v>
      </c>
      <c r="E92" s="116">
        <f t="shared" si="38"/>
        <v>12205000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111</v>
      </c>
      <c r="B93" s="118">
        <f>B65</f>
        <v>12205000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12205000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4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1200000</v>
      </c>
      <c r="C10" s="89"/>
      <c r="D10" s="89"/>
      <c r="E10" s="89">
        <f>($B10+$C10)+$D10</f>
        <v>1200000</v>
      </c>
      <c r="F10" s="90">
        <v>1200000</v>
      </c>
      <c r="G10" s="91">
        <v>1200000</v>
      </c>
      <c r="H10" s="90">
        <v>580000</v>
      </c>
      <c r="I10" s="91">
        <v>580238</v>
      </c>
      <c r="J10" s="90"/>
      <c r="K10" s="91"/>
      <c r="L10" s="90"/>
      <c r="M10" s="91"/>
      <c r="N10" s="90"/>
      <c r="O10" s="91"/>
      <c r="P10" s="90">
        <f>(($H10+$J10)+$L10)+$N10</f>
        <v>580000</v>
      </c>
      <c r="Q10" s="91">
        <f>(($I10+$K10)+$M10)+$O10</f>
        <v>580238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48.333333333333336</v>
      </c>
      <c r="U10" s="54">
        <f>IF($E10=0,0,($Q10/$E10)*100)</f>
        <v>48.35316666666667</v>
      </c>
    </row>
    <row r="11" spans="1:21" ht="12.75">
      <c r="A11" s="51" t="s">
        <v>32</v>
      </c>
      <c r="B11" s="89">
        <v>19300000</v>
      </c>
      <c r="C11" s="89"/>
      <c r="D11" s="89"/>
      <c r="E11" s="89">
        <f>($B11+$C11)+$D11</f>
        <v>19300000</v>
      </c>
      <c r="F11" s="90">
        <v>19300000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2000000</v>
      </c>
      <c r="C12" s="89"/>
      <c r="D12" s="89"/>
      <c r="E12" s="89">
        <f>($B12+$C12)+$D12</f>
        <v>2000000</v>
      </c>
      <c r="F12" s="90">
        <v>2000000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22500000</v>
      </c>
      <c r="C13" s="92">
        <f>SUM(C9:C12)</f>
        <v>0</v>
      </c>
      <c r="D13" s="92">
        <f>SUM(D9:D12)</f>
        <v>0</v>
      </c>
      <c r="E13" s="92">
        <f>($B13+$C13)+$D13</f>
        <v>22500000</v>
      </c>
      <c r="F13" s="93">
        <f aca="true" t="shared" si="0" ref="F13:O13">SUM(F9:F12)</f>
        <v>22500000</v>
      </c>
      <c r="G13" s="94">
        <f t="shared" si="0"/>
        <v>1200000</v>
      </c>
      <c r="H13" s="93">
        <f t="shared" si="0"/>
        <v>580000</v>
      </c>
      <c r="I13" s="94">
        <f t="shared" si="0"/>
        <v>580238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580000</v>
      </c>
      <c r="Q13" s="94">
        <f>(($I13+$K13)+$M13)+$O13</f>
        <v>580238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2.829268292682927</v>
      </c>
      <c r="U13" s="58">
        <f>IF(SUM($E9:$E11)=0,0,(Q13/SUM($E9:$E11))*100)</f>
        <v>2.830429268292683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14983638</v>
      </c>
      <c r="C24" s="89"/>
      <c r="D24" s="89"/>
      <c r="E24" s="89">
        <f>($B24+$C24)+$D24</f>
        <v>14983638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14983638</v>
      </c>
      <c r="C25" s="92">
        <f>C24</f>
        <v>0</v>
      </c>
      <c r="D25" s="92">
        <f>D24</f>
        <v>0</v>
      </c>
      <c r="E25" s="92">
        <f>($B25+$C25)+$D25</f>
        <v>14983638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2500000</v>
      </c>
      <c r="C27" s="89"/>
      <c r="D27" s="89"/>
      <c r="E27" s="89">
        <f aca="true" t="shared" si="4" ref="E27:E32">($B27+$C27)+$D27</f>
        <v>2500000</v>
      </c>
      <c r="F27" s="90">
        <v>2500000</v>
      </c>
      <c r="G27" s="91">
        <v>1200000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6000000</v>
      </c>
      <c r="C30" s="89"/>
      <c r="D30" s="89"/>
      <c r="E30" s="89">
        <f t="shared" si="4"/>
        <v>6000000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>
        <v>54450000</v>
      </c>
      <c r="C31" s="89"/>
      <c r="D31" s="89"/>
      <c r="E31" s="89">
        <f t="shared" si="4"/>
        <v>54450000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62950000</v>
      </c>
      <c r="C32" s="92">
        <f>SUM(C27:C31)</f>
        <v>0</v>
      </c>
      <c r="D32" s="92">
        <f>SUM(D27:D31)</f>
        <v>0</v>
      </c>
      <c r="E32" s="92">
        <f t="shared" si="4"/>
        <v>62950000</v>
      </c>
      <c r="F32" s="93">
        <f aca="true" t="shared" si="9" ref="F32:O32">SUM(F27:F31)</f>
        <v>2500000</v>
      </c>
      <c r="G32" s="94">
        <f t="shared" si="9"/>
        <v>1200000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101183638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101183638</v>
      </c>
      <c r="F45" s="102">
        <f aca="true" t="shared" si="19" ref="F45:O45">SUM(F9:F12,F15:F17,F20:F21,F24,F27:F31,F34:F39,F42:F43)</f>
        <v>25750000</v>
      </c>
      <c r="G45" s="103">
        <f t="shared" si="19"/>
        <v>3150000</v>
      </c>
      <c r="H45" s="102">
        <f t="shared" si="19"/>
        <v>580000</v>
      </c>
      <c r="I45" s="103">
        <f t="shared" si="19"/>
        <v>580238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580000</v>
      </c>
      <c r="Q45" s="103">
        <f>(($I45+$K45)+$M45)+$O45</f>
        <v>580238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1.9495798319327733</v>
      </c>
      <c r="U45" s="67">
        <f>IF((+$E9+$E10+$E11+$E15+$E16+$E20+$E21+$E27+$E30+$E37+$E39+$E42+$E43)=0,0,(Q45/(+$E9+$E10+$E11+$E15+$E16+$E20+$E21+$E27+$E30+$E37+$E39+$E42+$E43)*100))</f>
        <v>1.950379831932773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34494091</v>
      </c>
      <c r="C47" s="89"/>
      <c r="D47" s="89"/>
      <c r="E47" s="89">
        <f>($B47+$C47)+$D47</f>
        <v>34494091</v>
      </c>
      <c r="F47" s="90">
        <v>34494000</v>
      </c>
      <c r="G47" s="91">
        <v>20061000</v>
      </c>
      <c r="H47" s="90">
        <v>8010000</v>
      </c>
      <c r="I47" s="91">
        <v>8009636</v>
      </c>
      <c r="J47" s="90"/>
      <c r="K47" s="91"/>
      <c r="L47" s="90"/>
      <c r="M47" s="91"/>
      <c r="N47" s="90"/>
      <c r="O47" s="91"/>
      <c r="P47" s="90">
        <f>(($H47+$J47)+$L47)+$N47</f>
        <v>8010000</v>
      </c>
      <c r="Q47" s="91">
        <f>(($I47+$K47)+$M47)+$O47</f>
        <v>8009636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23.22136855266022</v>
      </c>
      <c r="U47" s="54">
        <f>IF($E47=0,0,($Q47/$E47)*100)</f>
        <v>23.22031329945758</v>
      </c>
    </row>
    <row r="48" spans="1:21" s="69" customFormat="1" ht="12.75">
      <c r="A48" s="68" t="s">
        <v>34</v>
      </c>
      <c r="B48" s="89">
        <f>B47</f>
        <v>34494091</v>
      </c>
      <c r="C48" s="89">
        <f>C47</f>
        <v>0</v>
      </c>
      <c r="D48" s="89">
        <f>D47</f>
        <v>0</v>
      </c>
      <c r="E48" s="89">
        <f>($B48+$C48)+$D48</f>
        <v>34494091</v>
      </c>
      <c r="F48" s="90">
        <f aca="true" t="shared" si="20" ref="F48:O48">F47</f>
        <v>34494000</v>
      </c>
      <c r="G48" s="91">
        <f t="shared" si="20"/>
        <v>20061000</v>
      </c>
      <c r="H48" s="90">
        <f t="shared" si="20"/>
        <v>8010000</v>
      </c>
      <c r="I48" s="91">
        <f t="shared" si="20"/>
        <v>8009636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8010000</v>
      </c>
      <c r="Q48" s="91">
        <f>(($I48+$K48)+$M48)+$O48</f>
        <v>8009636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23.22136855266022</v>
      </c>
      <c r="U48" s="54">
        <f>IF($E48=0,0,($Q48/$E48)*100)</f>
        <v>23.22031329945758</v>
      </c>
    </row>
    <row r="49" spans="1:21" ht="12.75">
      <c r="A49" s="60" t="s">
        <v>60</v>
      </c>
      <c r="B49" s="98">
        <f>B47</f>
        <v>34494091</v>
      </c>
      <c r="C49" s="98">
        <f>C47</f>
        <v>0</v>
      </c>
      <c r="D49" s="98">
        <f>D47</f>
        <v>0</v>
      </c>
      <c r="E49" s="98">
        <f>($B49+$C49)+$D49</f>
        <v>34494091</v>
      </c>
      <c r="F49" s="99">
        <f aca="true" t="shared" si="21" ref="F49:O49">F47</f>
        <v>34494000</v>
      </c>
      <c r="G49" s="100">
        <f t="shared" si="21"/>
        <v>20061000</v>
      </c>
      <c r="H49" s="99">
        <f t="shared" si="21"/>
        <v>8010000</v>
      </c>
      <c r="I49" s="100">
        <f t="shared" si="21"/>
        <v>8009636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8010000</v>
      </c>
      <c r="Q49" s="100">
        <f>(($I49+$K49)+$M49)+$O49</f>
        <v>8009636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23.22136855266022</v>
      </c>
      <c r="U49" s="63">
        <f>IF($E49=0,0,($Q49/$E49)*100)</f>
        <v>23.22031329945758</v>
      </c>
    </row>
    <row r="50" spans="1:21" ht="12.75">
      <c r="A50" s="64" t="s">
        <v>62</v>
      </c>
      <c r="B50" s="101">
        <f>SUM(B9:B12,B15:B17,B20:B21,B24,B27:B31,B34:B39,B42:B43,B47)</f>
        <v>135677729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135677729</v>
      </c>
      <c r="F50" s="102">
        <f aca="true" t="shared" si="22" ref="F50:O50">SUM(F9:F12,F15:F17,F20:F21,F24,F27:F31,F34:F39,F42:F43,F47)</f>
        <v>60244000</v>
      </c>
      <c r="G50" s="103">
        <f t="shared" si="22"/>
        <v>23211000</v>
      </c>
      <c r="H50" s="102">
        <f t="shared" si="22"/>
        <v>8590000</v>
      </c>
      <c r="I50" s="103">
        <f t="shared" si="22"/>
        <v>8589874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8590000</v>
      </c>
      <c r="Q50" s="103">
        <f>(($I50+$K50)+$M50)+$O50</f>
        <v>8589874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13.370879510148256</v>
      </c>
      <c r="U50" s="67">
        <f>IF((+$E9+$E10+$E11+$E15+$E16+$E20+$E21+$E27+$E30+$E37+$E39+$E42+$E43+$E47)=0,0,(Q50/(+$E9+$E10+$E11+$E15+$E16+$E20+$E21+$E27+$E30+$E37+$E39+$E42+$E43+$E47)*100))</f>
        <v>13.37068338316126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33648000</v>
      </c>
      <c r="C65" s="107">
        <f t="shared" si="24"/>
        <v>0</v>
      </c>
      <c r="D65" s="107">
        <f t="shared" si="24"/>
        <v>0</v>
      </c>
      <c r="E65" s="107">
        <f t="shared" si="24"/>
        <v>33648000</v>
      </c>
      <c r="F65" s="107">
        <f t="shared" si="24"/>
        <v>0</v>
      </c>
      <c r="G65" s="107">
        <f t="shared" si="24"/>
        <v>0</v>
      </c>
      <c r="H65" s="107">
        <f t="shared" si="24"/>
        <v>1815000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1815000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0.05394079885877318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>
        <v>2269000</v>
      </c>
      <c r="C67" s="109"/>
      <c r="D67" s="109"/>
      <c r="E67" s="109">
        <f t="shared" si="25"/>
        <v>2269000</v>
      </c>
      <c r="F67" s="109"/>
      <c r="G67" s="109"/>
      <c r="H67" s="109">
        <v>1815000</v>
      </c>
      <c r="I67" s="109"/>
      <c r="J67" s="109"/>
      <c r="K67" s="109"/>
      <c r="L67" s="109"/>
      <c r="M67" s="109"/>
      <c r="N67" s="109"/>
      <c r="O67" s="109"/>
      <c r="P67" s="110">
        <f t="shared" si="26"/>
        <v>1815000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79.99118554429265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22202000</v>
      </c>
      <c r="C69" s="109"/>
      <c r="D69" s="109"/>
      <c r="E69" s="109">
        <f t="shared" si="25"/>
        <v>22202000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1100000</v>
      </c>
      <c r="C71" s="109"/>
      <c r="D71" s="109"/>
      <c r="E71" s="109">
        <f t="shared" si="25"/>
        <v>1100000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>
        <v>8077000</v>
      </c>
      <c r="C72" s="109"/>
      <c r="D72" s="109"/>
      <c r="E72" s="109">
        <f t="shared" si="25"/>
        <v>8077000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33648000</v>
      </c>
      <c r="C92" s="116">
        <f t="shared" si="38"/>
        <v>0</v>
      </c>
      <c r="D92" s="116">
        <f t="shared" si="38"/>
        <v>0</v>
      </c>
      <c r="E92" s="116">
        <f t="shared" si="38"/>
        <v>33648000</v>
      </c>
      <c r="F92" s="116">
        <f t="shared" si="38"/>
        <v>0</v>
      </c>
      <c r="G92" s="116">
        <f t="shared" si="38"/>
        <v>0</v>
      </c>
      <c r="H92" s="116">
        <f t="shared" si="38"/>
        <v>1815000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1815000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0.05394079885877318</v>
      </c>
      <c r="U92" s="30">
        <f t="shared" si="35"/>
        <v>0</v>
      </c>
    </row>
    <row r="93" spans="1:21" ht="12.75">
      <c r="A93" s="31" t="s">
        <v>111</v>
      </c>
      <c r="B93" s="118">
        <f>B65</f>
        <v>33648000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33648000</v>
      </c>
      <c r="F93" s="118">
        <f t="shared" si="39"/>
        <v>0</v>
      </c>
      <c r="G93" s="118">
        <f t="shared" si="39"/>
        <v>0</v>
      </c>
      <c r="H93" s="118">
        <f t="shared" si="39"/>
        <v>1815000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1815000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0.05394079885877318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/>
      <c r="I10" s="91">
        <v>90838</v>
      </c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90838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9.0838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0</v>
      </c>
      <c r="I13" s="94">
        <f t="shared" si="0"/>
        <v>90838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90838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9.0838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3881250</v>
      </c>
      <c r="C24" s="89"/>
      <c r="D24" s="89"/>
      <c r="E24" s="89">
        <f>($B24+$C24)+$D24</f>
        <v>3881250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3881250</v>
      </c>
      <c r="C25" s="92">
        <f>C24</f>
        <v>0</v>
      </c>
      <c r="D25" s="92">
        <f>D24</f>
        <v>0</v>
      </c>
      <c r="E25" s="92">
        <f>($B25+$C25)+$D25</f>
        <v>3881250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21262760</v>
      </c>
      <c r="C28" s="89"/>
      <c r="D28" s="89"/>
      <c r="E28" s="89">
        <f t="shared" si="4"/>
        <v>21262760</v>
      </c>
      <c r="F28" s="90">
        <v>21263000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21262760</v>
      </c>
      <c r="C32" s="92">
        <f>SUM(C27:C31)</f>
        <v>0</v>
      </c>
      <c r="D32" s="92">
        <f>SUM(D27:D31)</f>
        <v>0</v>
      </c>
      <c r="E32" s="92">
        <f t="shared" si="4"/>
        <v>21262760</v>
      </c>
      <c r="F32" s="93">
        <f aca="true" t="shared" si="9" ref="F32:O32">SUM(F27:F31)</f>
        <v>21263000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>
        <v>20000000</v>
      </c>
      <c r="C36" s="89"/>
      <c r="D36" s="89"/>
      <c r="E36" s="89">
        <f t="shared" si="10"/>
        <v>20000000</v>
      </c>
      <c r="F36" s="90">
        <v>20000000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>
        <v>5586000</v>
      </c>
      <c r="C37" s="89"/>
      <c r="D37" s="89"/>
      <c r="E37" s="89">
        <f t="shared" si="10"/>
        <v>5586000</v>
      </c>
      <c r="F37" s="90">
        <v>5586000</v>
      </c>
      <c r="G37" s="91">
        <v>2792000</v>
      </c>
      <c r="H37" s="90">
        <v>7780000</v>
      </c>
      <c r="I37" s="91"/>
      <c r="J37" s="90"/>
      <c r="K37" s="91"/>
      <c r="L37" s="90"/>
      <c r="M37" s="91"/>
      <c r="N37" s="90"/>
      <c r="O37" s="91"/>
      <c r="P37" s="90">
        <f t="shared" si="11"/>
        <v>7780000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139.27676333691372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25586000</v>
      </c>
      <c r="C40" s="92">
        <f>SUM(C34:C39)</f>
        <v>0</v>
      </c>
      <c r="D40" s="92">
        <f>SUM(D34:D39)</f>
        <v>0</v>
      </c>
      <c r="E40" s="92">
        <f t="shared" si="10"/>
        <v>25586000</v>
      </c>
      <c r="F40" s="93">
        <f aca="true" t="shared" si="17" ref="F40:O40">SUM(F34:F39)</f>
        <v>25586000</v>
      </c>
      <c r="G40" s="94">
        <f t="shared" si="17"/>
        <v>2792000</v>
      </c>
      <c r="H40" s="93">
        <f t="shared" si="17"/>
        <v>7780000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7780000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139.27676333691372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52480010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52480010</v>
      </c>
      <c r="F45" s="102">
        <f aca="true" t="shared" si="19" ref="F45:O45">SUM(F9:F12,F15:F17,F20:F21,F24,F27:F31,F34:F39,F42:F43)</f>
        <v>48599000</v>
      </c>
      <c r="G45" s="103">
        <f t="shared" si="19"/>
        <v>4542000</v>
      </c>
      <c r="H45" s="102">
        <f t="shared" si="19"/>
        <v>7780000</v>
      </c>
      <c r="I45" s="103">
        <f t="shared" si="19"/>
        <v>90838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7780000</v>
      </c>
      <c r="Q45" s="103">
        <f>(($I45+$K45)+$M45)+$O45</f>
        <v>90838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106.05234460196293</v>
      </c>
      <c r="U45" s="67">
        <f>IF((+$E9+$E10+$E11+$E15+$E16+$E20+$E21+$E27+$E30+$E37+$E39+$E42+$E43)=0,0,(Q45/(+$E9+$E10+$E11+$E15+$E16+$E20+$E21+$E27+$E30+$E37+$E39+$E42+$E43)*100))</f>
        <v>1.2382497273718647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136309273</v>
      </c>
      <c r="C47" s="89"/>
      <c r="D47" s="89"/>
      <c r="E47" s="89">
        <f>($B47+$C47)+$D47</f>
        <v>136309273</v>
      </c>
      <c r="F47" s="90">
        <v>136309000</v>
      </c>
      <c r="G47" s="91">
        <v>50000000</v>
      </c>
      <c r="H47" s="90">
        <v>8845000</v>
      </c>
      <c r="I47" s="91"/>
      <c r="J47" s="90"/>
      <c r="K47" s="91"/>
      <c r="L47" s="90"/>
      <c r="M47" s="91"/>
      <c r="N47" s="90"/>
      <c r="O47" s="91"/>
      <c r="P47" s="90">
        <f>(($H47+$J47)+$L47)+$N47</f>
        <v>8845000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6.488920236556467</v>
      </c>
      <c r="U47" s="54">
        <f>IF($E47=0,0,($Q47/$E47)*100)</f>
        <v>0</v>
      </c>
    </row>
    <row r="48" spans="1:21" s="69" customFormat="1" ht="12.75">
      <c r="A48" s="68" t="s">
        <v>34</v>
      </c>
      <c r="B48" s="89">
        <f>B47</f>
        <v>136309273</v>
      </c>
      <c r="C48" s="89">
        <f>C47</f>
        <v>0</v>
      </c>
      <c r="D48" s="89">
        <f>D47</f>
        <v>0</v>
      </c>
      <c r="E48" s="89">
        <f>($B48+$C48)+$D48</f>
        <v>136309273</v>
      </c>
      <c r="F48" s="90">
        <f aca="true" t="shared" si="20" ref="F48:O48">F47</f>
        <v>136309000</v>
      </c>
      <c r="G48" s="91">
        <f t="shared" si="20"/>
        <v>50000000</v>
      </c>
      <c r="H48" s="90">
        <f t="shared" si="20"/>
        <v>8845000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8845000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6.488920236556467</v>
      </c>
      <c r="U48" s="54">
        <f>IF($E48=0,0,($Q48/$E48)*100)</f>
        <v>0</v>
      </c>
    </row>
    <row r="49" spans="1:21" ht="12.75">
      <c r="A49" s="60" t="s">
        <v>60</v>
      </c>
      <c r="B49" s="98">
        <f>B47</f>
        <v>136309273</v>
      </c>
      <c r="C49" s="98">
        <f>C47</f>
        <v>0</v>
      </c>
      <c r="D49" s="98">
        <f>D47</f>
        <v>0</v>
      </c>
      <c r="E49" s="98">
        <f>($B49+$C49)+$D49</f>
        <v>136309273</v>
      </c>
      <c r="F49" s="99">
        <f aca="true" t="shared" si="21" ref="F49:O49">F47</f>
        <v>136309000</v>
      </c>
      <c r="G49" s="100">
        <f t="shared" si="21"/>
        <v>50000000</v>
      </c>
      <c r="H49" s="99">
        <f t="shared" si="21"/>
        <v>8845000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8845000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6.488920236556467</v>
      </c>
      <c r="U49" s="6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188789283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188789283</v>
      </c>
      <c r="F50" s="102">
        <f aca="true" t="shared" si="22" ref="F50:O50">SUM(F9:F12,F15:F17,F20:F21,F24,F27:F31,F34:F39,F42:F43,F47)</f>
        <v>184908000</v>
      </c>
      <c r="G50" s="103">
        <f t="shared" si="22"/>
        <v>54542000</v>
      </c>
      <c r="H50" s="102">
        <f t="shared" si="22"/>
        <v>16625000</v>
      </c>
      <c r="I50" s="103">
        <f t="shared" si="22"/>
        <v>90838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16625000</v>
      </c>
      <c r="Q50" s="103">
        <f>(($I50+$K50)+$M50)+$O50</f>
        <v>90838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11.573649207377677</v>
      </c>
      <c r="U50" s="67">
        <f>IF((+$E9+$E10+$E11+$E15+$E16+$E20+$E21+$E27+$E30+$E37+$E39+$E42+$E43+$E47)=0,0,(Q50/(+$E9+$E10+$E11+$E15+$E16+$E20+$E21+$E27+$E30+$E37+$E39+$E42+$E43+$E47)*100))</f>
        <v>0.06323772310976081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400000</v>
      </c>
      <c r="C65" s="107">
        <f t="shared" si="24"/>
        <v>3000000</v>
      </c>
      <c r="D65" s="107">
        <f t="shared" si="24"/>
        <v>0</v>
      </c>
      <c r="E65" s="107">
        <f t="shared" si="24"/>
        <v>3400000</v>
      </c>
      <c r="F65" s="107">
        <f t="shared" si="24"/>
        <v>0</v>
      </c>
      <c r="G65" s="107">
        <f t="shared" si="24"/>
        <v>0</v>
      </c>
      <c r="H65" s="107">
        <f t="shared" si="24"/>
        <v>350000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350000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0.10294117647058823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400000</v>
      </c>
      <c r="C71" s="109"/>
      <c r="D71" s="109"/>
      <c r="E71" s="109">
        <f t="shared" si="25"/>
        <v>400000</v>
      </c>
      <c r="F71" s="109"/>
      <c r="G71" s="109"/>
      <c r="H71" s="109">
        <v>350000</v>
      </c>
      <c r="I71" s="109"/>
      <c r="J71" s="109"/>
      <c r="K71" s="109"/>
      <c r="L71" s="109"/>
      <c r="M71" s="109"/>
      <c r="N71" s="109"/>
      <c r="O71" s="109"/>
      <c r="P71" s="110">
        <f t="shared" si="26"/>
        <v>350000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87.5</v>
      </c>
      <c r="U71" s="26">
        <f t="shared" si="31"/>
        <v>0</v>
      </c>
    </row>
    <row r="72" spans="1:21" ht="12.75">
      <c r="A72" s="88" t="s">
        <v>80</v>
      </c>
      <c r="B72" s="109"/>
      <c r="C72" s="109">
        <v>3000000</v>
      </c>
      <c r="D72" s="109"/>
      <c r="E72" s="109">
        <f t="shared" si="25"/>
        <v>3000000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400000</v>
      </c>
      <c r="C92" s="116">
        <f t="shared" si="38"/>
        <v>3000000</v>
      </c>
      <c r="D92" s="116">
        <f t="shared" si="38"/>
        <v>0</v>
      </c>
      <c r="E92" s="116">
        <f t="shared" si="38"/>
        <v>3400000</v>
      </c>
      <c r="F92" s="116">
        <f t="shared" si="38"/>
        <v>0</v>
      </c>
      <c r="G92" s="116">
        <f t="shared" si="38"/>
        <v>0</v>
      </c>
      <c r="H92" s="116">
        <f t="shared" si="38"/>
        <v>350000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350000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0.10294117647058823</v>
      </c>
      <c r="U92" s="30">
        <f t="shared" si="35"/>
        <v>0</v>
      </c>
    </row>
    <row r="93" spans="1:21" ht="12.75">
      <c r="A93" s="31" t="s">
        <v>111</v>
      </c>
      <c r="B93" s="118">
        <f>B65</f>
        <v>400000</v>
      </c>
      <c r="C93" s="118">
        <f aca="true" t="shared" si="39" ref="C93:Q93">C65</f>
        <v>3000000</v>
      </c>
      <c r="D93" s="118">
        <f t="shared" si="39"/>
        <v>0</v>
      </c>
      <c r="E93" s="118">
        <f t="shared" si="39"/>
        <v>3400000</v>
      </c>
      <c r="F93" s="118">
        <f t="shared" si="39"/>
        <v>0</v>
      </c>
      <c r="G93" s="118">
        <f t="shared" si="39"/>
        <v>0</v>
      </c>
      <c r="H93" s="118">
        <f t="shared" si="39"/>
        <v>350000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350000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0.10294117647058823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234000</v>
      </c>
      <c r="I10" s="91">
        <v>234114</v>
      </c>
      <c r="J10" s="90"/>
      <c r="K10" s="91"/>
      <c r="L10" s="90"/>
      <c r="M10" s="91"/>
      <c r="N10" s="90"/>
      <c r="O10" s="91"/>
      <c r="P10" s="90">
        <f>(($H10+$J10)+$L10)+$N10</f>
        <v>234000</v>
      </c>
      <c r="Q10" s="91">
        <f>(($I10+$K10)+$M10)+$O10</f>
        <v>234114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23.400000000000002</v>
      </c>
      <c r="U10" s="54">
        <f>IF($E10=0,0,($Q10/$E10)*100)</f>
        <v>23.4114</v>
      </c>
    </row>
    <row r="11" spans="1:21" ht="12.75">
      <c r="A11" s="51" t="s">
        <v>32</v>
      </c>
      <c r="B11" s="89">
        <v>10000000</v>
      </c>
      <c r="C11" s="89"/>
      <c r="D11" s="89"/>
      <c r="E11" s="89">
        <f>($B11+$C11)+$D11</f>
        <v>10000000</v>
      </c>
      <c r="F11" s="90">
        <v>10000000</v>
      </c>
      <c r="G11" s="91">
        <v>110000</v>
      </c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2500000</v>
      </c>
      <c r="C12" s="89"/>
      <c r="D12" s="89"/>
      <c r="E12" s="89">
        <f>($B12+$C12)+$D12</f>
        <v>2500000</v>
      </c>
      <c r="F12" s="90">
        <v>2500000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13500000</v>
      </c>
      <c r="C13" s="92">
        <f>SUM(C9:C12)</f>
        <v>0</v>
      </c>
      <c r="D13" s="92">
        <f>SUM(D9:D12)</f>
        <v>0</v>
      </c>
      <c r="E13" s="92">
        <f>($B13+$C13)+$D13</f>
        <v>13500000</v>
      </c>
      <c r="F13" s="93">
        <f aca="true" t="shared" si="0" ref="F13:O13">SUM(F9:F12)</f>
        <v>13500000</v>
      </c>
      <c r="G13" s="94">
        <f t="shared" si="0"/>
        <v>1110000</v>
      </c>
      <c r="H13" s="93">
        <f t="shared" si="0"/>
        <v>234000</v>
      </c>
      <c r="I13" s="94">
        <f t="shared" si="0"/>
        <v>234114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234000</v>
      </c>
      <c r="Q13" s="94">
        <f>(($I13+$K13)+$M13)+$O13</f>
        <v>234114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2.1272727272727274</v>
      </c>
      <c r="U13" s="58">
        <f>IF(SUM($E9:$E11)=0,0,(Q13/SUM($E9:$E11))*100)</f>
        <v>2.1283090909090907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349076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349076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46.54346666666667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349076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349076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46.54346666666667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20000000</v>
      </c>
      <c r="C20" s="89"/>
      <c r="D20" s="89"/>
      <c r="E20" s="89">
        <f>($B20+$C20)+$D20</f>
        <v>20000000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20000000</v>
      </c>
      <c r="C22" s="92">
        <f>SUM(C20:C21)</f>
        <v>0</v>
      </c>
      <c r="D22" s="92">
        <f>SUM(D20:D21)</f>
        <v>0</v>
      </c>
      <c r="E22" s="92">
        <f>($B22+$C22)+$D22</f>
        <v>20000000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9401250</v>
      </c>
      <c r="C24" s="89"/>
      <c r="D24" s="89"/>
      <c r="E24" s="89">
        <f>($B24+$C24)+$D24</f>
        <v>9401250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9401250</v>
      </c>
      <c r="C25" s="92">
        <f>C24</f>
        <v>0</v>
      </c>
      <c r="D25" s="92">
        <f>D24</f>
        <v>0</v>
      </c>
      <c r="E25" s="92">
        <f>($B25+$C25)+$D25</f>
        <v>9401250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12000000</v>
      </c>
      <c r="C27" s="89"/>
      <c r="D27" s="89"/>
      <c r="E27" s="89">
        <f aca="true" t="shared" si="4" ref="E27:E32">($B27+$C27)+$D27</f>
        <v>12000000</v>
      </c>
      <c r="F27" s="90">
        <v>12000000</v>
      </c>
      <c r="G27" s="91"/>
      <c r="H27" s="90"/>
      <c r="I27" s="91">
        <v>1248087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1248087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10.400725</v>
      </c>
    </row>
    <row r="28" spans="1:22" ht="12.75">
      <c r="A28" s="51" t="s">
        <v>46</v>
      </c>
      <c r="B28" s="89">
        <v>17412360</v>
      </c>
      <c r="C28" s="89"/>
      <c r="D28" s="89"/>
      <c r="E28" s="89">
        <f t="shared" si="4"/>
        <v>17412360</v>
      </c>
      <c r="F28" s="90">
        <v>17412000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4000000</v>
      </c>
      <c r="C30" s="89"/>
      <c r="D30" s="89"/>
      <c r="E30" s="89">
        <f t="shared" si="4"/>
        <v>4000000</v>
      </c>
      <c r="F30" s="90"/>
      <c r="G30" s="91"/>
      <c r="H30" s="90"/>
      <c r="I30" s="91">
        <v>2526020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2526020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63.1505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33412360</v>
      </c>
      <c r="C32" s="92">
        <f>SUM(C27:C31)</f>
        <v>0</v>
      </c>
      <c r="D32" s="92">
        <f>SUM(D27:D31)</f>
        <v>0</v>
      </c>
      <c r="E32" s="92">
        <f t="shared" si="4"/>
        <v>33412360</v>
      </c>
      <c r="F32" s="93">
        <f aca="true" t="shared" si="9" ref="F32:O32">SUM(F27:F31)</f>
        <v>29412000</v>
      </c>
      <c r="G32" s="94">
        <f t="shared" si="9"/>
        <v>0</v>
      </c>
      <c r="H32" s="93">
        <f t="shared" si="9"/>
        <v>0</v>
      </c>
      <c r="I32" s="94">
        <f t="shared" si="9"/>
        <v>3774107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3774107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23.588168749999998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>
        <v>866000</v>
      </c>
      <c r="C37" s="89"/>
      <c r="D37" s="89"/>
      <c r="E37" s="89">
        <f t="shared" si="10"/>
        <v>866000</v>
      </c>
      <c r="F37" s="90">
        <v>866000</v>
      </c>
      <c r="G37" s="91">
        <v>432000</v>
      </c>
      <c r="H37" s="90">
        <v>239000</v>
      </c>
      <c r="I37" s="91">
        <v>167972</v>
      </c>
      <c r="J37" s="90"/>
      <c r="K37" s="91"/>
      <c r="L37" s="90"/>
      <c r="M37" s="91"/>
      <c r="N37" s="90"/>
      <c r="O37" s="91"/>
      <c r="P37" s="90">
        <f t="shared" si="11"/>
        <v>239000</v>
      </c>
      <c r="Q37" s="91">
        <f t="shared" si="12"/>
        <v>167972</v>
      </c>
      <c r="R37" s="52">
        <f t="shared" si="13"/>
        <v>0</v>
      </c>
      <c r="S37" s="53">
        <f t="shared" si="14"/>
        <v>0</v>
      </c>
      <c r="T37" s="52">
        <f t="shared" si="15"/>
        <v>27.598152424942263</v>
      </c>
      <c r="U37" s="54">
        <f t="shared" si="16"/>
        <v>19.396304849884526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866000</v>
      </c>
      <c r="C40" s="92">
        <f>SUM(C34:C39)</f>
        <v>0</v>
      </c>
      <c r="D40" s="92">
        <f>SUM(D34:D39)</f>
        <v>0</v>
      </c>
      <c r="E40" s="92">
        <f t="shared" si="10"/>
        <v>866000</v>
      </c>
      <c r="F40" s="93">
        <f aca="true" t="shared" si="17" ref="F40:O40">SUM(F34:F39)</f>
        <v>866000</v>
      </c>
      <c r="G40" s="94">
        <f t="shared" si="17"/>
        <v>432000</v>
      </c>
      <c r="H40" s="93">
        <f t="shared" si="17"/>
        <v>239000</v>
      </c>
      <c r="I40" s="94">
        <f t="shared" si="17"/>
        <v>167972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239000</v>
      </c>
      <c r="Q40" s="94">
        <f t="shared" si="12"/>
        <v>167972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27.598152424942263</v>
      </c>
      <c r="U40" s="58">
        <f>IF((+$E37+$E39)=0,0,(Q40/(+$E37+$E398))*100)</f>
        <v>19.396304849884526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19000000</v>
      </c>
      <c r="C42" s="89"/>
      <c r="D42" s="89"/>
      <c r="E42" s="89">
        <f>($B42+$C42)+$D42</f>
        <v>19000000</v>
      </c>
      <c r="F42" s="90">
        <v>19000000</v>
      </c>
      <c r="G42" s="91">
        <v>2418000</v>
      </c>
      <c r="H42" s="90"/>
      <c r="I42" s="91">
        <v>4408107</v>
      </c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4408107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23.200563157894738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19000000</v>
      </c>
      <c r="C44" s="98">
        <f>SUM(C42:C43)</f>
        <v>0</v>
      </c>
      <c r="D44" s="98">
        <f>SUM(D42:D43)</f>
        <v>0</v>
      </c>
      <c r="E44" s="98">
        <f>($B44+$C44)+$D44</f>
        <v>19000000</v>
      </c>
      <c r="F44" s="99">
        <f aca="true" t="shared" si="18" ref="F44:O44">SUM(F42:F43)</f>
        <v>19000000</v>
      </c>
      <c r="G44" s="100">
        <f t="shared" si="18"/>
        <v>2418000</v>
      </c>
      <c r="H44" s="99">
        <f t="shared" si="18"/>
        <v>0</v>
      </c>
      <c r="I44" s="100">
        <f t="shared" si="18"/>
        <v>4408107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4408107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23.200563157894738</v>
      </c>
    </row>
    <row r="45" spans="1:21" ht="12.75">
      <c r="A45" s="64" t="s">
        <v>60</v>
      </c>
      <c r="B45" s="101">
        <f>SUM(B9:B12,B15:B17,B20:B21,B24,B27:B31,B34:B39,B42:B43)</f>
        <v>96929610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96929610</v>
      </c>
      <c r="F45" s="102">
        <f aca="true" t="shared" si="19" ref="F45:O45">SUM(F9:F12,F15:F17,F20:F21,F24,F27:F31,F34:F39,F42:F43)</f>
        <v>63528000</v>
      </c>
      <c r="G45" s="103">
        <f t="shared" si="19"/>
        <v>4710000</v>
      </c>
      <c r="H45" s="102">
        <f t="shared" si="19"/>
        <v>473000</v>
      </c>
      <c r="I45" s="103">
        <f t="shared" si="19"/>
        <v>8933376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473000</v>
      </c>
      <c r="Q45" s="103">
        <f>(($I45+$K45)+$M45)+$O45</f>
        <v>8933376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0.6995385707524846</v>
      </c>
      <c r="U45" s="67">
        <f>IF((+$E9+$E10+$E11+$E15+$E16+$E20+$E21+$E27+$E30+$E37+$E39+$E42+$E43)=0,0,(Q45/(+$E9+$E10+$E11+$E15+$E16+$E20+$E21+$E27+$E30+$E37+$E39+$E42+$E43)*100))</f>
        <v>13.211926171320398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138809310</v>
      </c>
      <c r="C47" s="89"/>
      <c r="D47" s="89"/>
      <c r="E47" s="89">
        <f>($B47+$C47)+$D47</f>
        <v>138809310</v>
      </c>
      <c r="F47" s="90">
        <v>138809000</v>
      </c>
      <c r="G47" s="91">
        <v>45000000</v>
      </c>
      <c r="H47" s="90">
        <v>36890000</v>
      </c>
      <c r="I47" s="91">
        <v>24897960</v>
      </c>
      <c r="J47" s="90"/>
      <c r="K47" s="91"/>
      <c r="L47" s="90"/>
      <c r="M47" s="91"/>
      <c r="N47" s="90"/>
      <c r="O47" s="91"/>
      <c r="P47" s="90">
        <f>(($H47+$J47)+$L47)+$N47</f>
        <v>36890000</v>
      </c>
      <c r="Q47" s="91">
        <f>(($I47+$K47)+$M47)+$O47</f>
        <v>24897960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26.57602721316027</v>
      </c>
      <c r="U47" s="54">
        <f>IF($E47=0,0,($Q47/$E47)*100)</f>
        <v>17.936808417245214</v>
      </c>
    </row>
    <row r="48" spans="1:21" s="69" customFormat="1" ht="12.75">
      <c r="A48" s="68" t="s">
        <v>34</v>
      </c>
      <c r="B48" s="89">
        <f>B47</f>
        <v>138809310</v>
      </c>
      <c r="C48" s="89">
        <f>C47</f>
        <v>0</v>
      </c>
      <c r="D48" s="89">
        <f>D47</f>
        <v>0</v>
      </c>
      <c r="E48" s="89">
        <f>($B48+$C48)+$D48</f>
        <v>138809310</v>
      </c>
      <c r="F48" s="90">
        <f aca="true" t="shared" si="20" ref="F48:O48">F47</f>
        <v>138809000</v>
      </c>
      <c r="G48" s="91">
        <f t="shared" si="20"/>
        <v>45000000</v>
      </c>
      <c r="H48" s="90">
        <f t="shared" si="20"/>
        <v>36890000</v>
      </c>
      <c r="I48" s="91">
        <f t="shared" si="20"/>
        <v>24897960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36890000</v>
      </c>
      <c r="Q48" s="91">
        <f>(($I48+$K48)+$M48)+$O48</f>
        <v>24897960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26.57602721316027</v>
      </c>
      <c r="U48" s="54">
        <f>IF($E48=0,0,($Q48/$E48)*100)</f>
        <v>17.936808417245214</v>
      </c>
    </row>
    <row r="49" spans="1:21" ht="12.75">
      <c r="A49" s="60" t="s">
        <v>60</v>
      </c>
      <c r="B49" s="98">
        <f>B47</f>
        <v>138809310</v>
      </c>
      <c r="C49" s="98">
        <f>C47</f>
        <v>0</v>
      </c>
      <c r="D49" s="98">
        <f>D47</f>
        <v>0</v>
      </c>
      <c r="E49" s="98">
        <f>($B49+$C49)+$D49</f>
        <v>138809310</v>
      </c>
      <c r="F49" s="99">
        <f aca="true" t="shared" si="21" ref="F49:O49">F47</f>
        <v>138809000</v>
      </c>
      <c r="G49" s="100">
        <f t="shared" si="21"/>
        <v>45000000</v>
      </c>
      <c r="H49" s="99">
        <f t="shared" si="21"/>
        <v>36890000</v>
      </c>
      <c r="I49" s="100">
        <f t="shared" si="21"/>
        <v>24897960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36890000</v>
      </c>
      <c r="Q49" s="100">
        <f>(($I49+$K49)+$M49)+$O49</f>
        <v>24897960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26.57602721316027</v>
      </c>
      <c r="U49" s="63">
        <f>IF($E49=0,0,($Q49/$E49)*100)</f>
        <v>17.936808417245214</v>
      </c>
    </row>
    <row r="50" spans="1:21" ht="12.75">
      <c r="A50" s="64" t="s">
        <v>62</v>
      </c>
      <c r="B50" s="101">
        <f>SUM(B9:B12,B15:B17,B20:B21,B24,B27:B31,B34:B39,B42:B43,B47)</f>
        <v>235738920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235738920</v>
      </c>
      <c r="F50" s="102">
        <f aca="true" t="shared" si="22" ref="F50:O50">SUM(F9:F12,F15:F17,F20:F21,F24,F27:F31,F34:F39,F42:F43,F47)</f>
        <v>202337000</v>
      </c>
      <c r="G50" s="103">
        <f t="shared" si="22"/>
        <v>49710000</v>
      </c>
      <c r="H50" s="102">
        <f t="shared" si="22"/>
        <v>37363000</v>
      </c>
      <c r="I50" s="103">
        <f t="shared" si="22"/>
        <v>33831336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37363000</v>
      </c>
      <c r="Q50" s="103">
        <f>(($I50+$K50)+$M50)+$O50</f>
        <v>33831336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18.100009151009633</v>
      </c>
      <c r="U50" s="67">
        <f>IF((+$E9+$E10+$E11+$E15+$E16+$E20+$E21+$E27+$E30+$E37+$E39+$E42+$E43+$E47)=0,0,(Q50/(+$E9+$E10+$E11+$E15+$E16+$E20+$E21+$E27+$E30+$E37+$E39+$E42+$E43+$E47)*100))</f>
        <v>16.389141428442084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4739000</v>
      </c>
      <c r="C65" s="107">
        <f t="shared" si="24"/>
        <v>0</v>
      </c>
      <c r="D65" s="107">
        <f t="shared" si="24"/>
        <v>0</v>
      </c>
      <c r="E65" s="107">
        <f t="shared" si="24"/>
        <v>4739000</v>
      </c>
      <c r="F65" s="107">
        <f t="shared" si="24"/>
        <v>0</v>
      </c>
      <c r="G65" s="107">
        <f t="shared" si="24"/>
        <v>0</v>
      </c>
      <c r="H65" s="107">
        <f t="shared" si="24"/>
        <v>475000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475000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0.1002321164802701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4739000</v>
      </c>
      <c r="C71" s="109"/>
      <c r="D71" s="109"/>
      <c r="E71" s="109">
        <f t="shared" si="25"/>
        <v>4739000</v>
      </c>
      <c r="F71" s="109"/>
      <c r="G71" s="109"/>
      <c r="H71" s="109">
        <v>475000</v>
      </c>
      <c r="I71" s="109"/>
      <c r="J71" s="109"/>
      <c r="K71" s="109"/>
      <c r="L71" s="109"/>
      <c r="M71" s="109"/>
      <c r="N71" s="109"/>
      <c r="O71" s="109"/>
      <c r="P71" s="110">
        <f t="shared" si="26"/>
        <v>475000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10.02321164802701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4739000</v>
      </c>
      <c r="C92" s="116">
        <f t="shared" si="38"/>
        <v>0</v>
      </c>
      <c r="D92" s="116">
        <f t="shared" si="38"/>
        <v>0</v>
      </c>
      <c r="E92" s="116">
        <f t="shared" si="38"/>
        <v>4739000</v>
      </c>
      <c r="F92" s="116">
        <f t="shared" si="38"/>
        <v>0</v>
      </c>
      <c r="G92" s="116">
        <f t="shared" si="38"/>
        <v>0</v>
      </c>
      <c r="H92" s="116">
        <f t="shared" si="38"/>
        <v>475000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475000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0.1002321164802701</v>
      </c>
      <c r="U92" s="30">
        <f t="shared" si="35"/>
        <v>0</v>
      </c>
    </row>
    <row r="93" spans="1:21" ht="12.75">
      <c r="A93" s="31" t="s">
        <v>111</v>
      </c>
      <c r="B93" s="118">
        <f>B65</f>
        <v>4739000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4739000</v>
      </c>
      <c r="F93" s="118">
        <f t="shared" si="39"/>
        <v>0</v>
      </c>
      <c r="G93" s="118">
        <f t="shared" si="39"/>
        <v>0</v>
      </c>
      <c r="H93" s="118">
        <f t="shared" si="39"/>
        <v>475000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475000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0.1002321164802701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68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743000</v>
      </c>
      <c r="I10" s="91">
        <v>742978</v>
      </c>
      <c r="J10" s="90"/>
      <c r="K10" s="91"/>
      <c r="L10" s="90"/>
      <c r="M10" s="91"/>
      <c r="N10" s="90"/>
      <c r="O10" s="91"/>
      <c r="P10" s="90">
        <f>(($H10+$J10)+$L10)+$N10</f>
        <v>743000</v>
      </c>
      <c r="Q10" s="91">
        <f>(($I10+$K10)+$M10)+$O10</f>
        <v>742978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74.3</v>
      </c>
      <c r="U10" s="54">
        <f>IF($E10=0,0,($Q10/$E10)*100)</f>
        <v>74.29780000000001</v>
      </c>
    </row>
    <row r="11" spans="1:21" ht="12.75">
      <c r="A11" s="51" t="s">
        <v>32</v>
      </c>
      <c r="B11" s="89">
        <v>8000000</v>
      </c>
      <c r="C11" s="89"/>
      <c r="D11" s="89"/>
      <c r="E11" s="89">
        <f>($B11+$C11)+$D11</f>
        <v>8000000</v>
      </c>
      <c r="F11" s="90">
        <v>8000000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3000000</v>
      </c>
      <c r="C12" s="89"/>
      <c r="D12" s="89"/>
      <c r="E12" s="89">
        <f>($B12+$C12)+$D12</f>
        <v>3000000</v>
      </c>
      <c r="F12" s="90">
        <v>3000000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12000000</v>
      </c>
      <c r="C13" s="92">
        <f>SUM(C9:C12)</f>
        <v>0</v>
      </c>
      <c r="D13" s="92">
        <f>SUM(D9:D12)</f>
        <v>0</v>
      </c>
      <c r="E13" s="92">
        <f>($B13+$C13)+$D13</f>
        <v>12000000</v>
      </c>
      <c r="F13" s="93">
        <f aca="true" t="shared" si="0" ref="F13:O13">SUM(F9:F12)</f>
        <v>12000000</v>
      </c>
      <c r="G13" s="94">
        <f t="shared" si="0"/>
        <v>1000000</v>
      </c>
      <c r="H13" s="93">
        <f t="shared" si="0"/>
        <v>743000</v>
      </c>
      <c r="I13" s="94">
        <f t="shared" si="0"/>
        <v>742978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743000</v>
      </c>
      <c r="Q13" s="94">
        <f>(($I13+$K13)+$M13)+$O13</f>
        <v>742978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8.255555555555555</v>
      </c>
      <c r="U13" s="58">
        <f>IF(SUM($E9:$E11)=0,0,(Q13/SUM($E9:$E11))*100)</f>
        <v>8.25531111111111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68991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68991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9.1988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68991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68991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9.1988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6000000</v>
      </c>
      <c r="C27" s="89"/>
      <c r="D27" s="89"/>
      <c r="E27" s="89">
        <f aca="true" t="shared" si="4" ref="E27:E32">($B27+$C27)+$D27</f>
        <v>6000000</v>
      </c>
      <c r="F27" s="90">
        <v>6000000</v>
      </c>
      <c r="G27" s="91"/>
      <c r="H27" s="90">
        <v>3392000</v>
      </c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3392000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56.53333333333334</v>
      </c>
      <c r="U27" s="54">
        <f>IF($E27=0,0,($Q27/$E27)*100)</f>
        <v>0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6000000</v>
      </c>
      <c r="C32" s="92">
        <f>SUM(C27:C31)</f>
        <v>0</v>
      </c>
      <c r="D32" s="92">
        <f>SUM(D27:D31)</f>
        <v>0</v>
      </c>
      <c r="E32" s="92">
        <f t="shared" si="4"/>
        <v>6000000</v>
      </c>
      <c r="F32" s="93">
        <f aca="true" t="shared" si="9" ref="F32:O32">SUM(F27:F31)</f>
        <v>6000000</v>
      </c>
      <c r="G32" s="94">
        <f t="shared" si="9"/>
        <v>0</v>
      </c>
      <c r="H32" s="93">
        <f t="shared" si="9"/>
        <v>3392000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3392000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56.53333333333334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19620000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19620000</v>
      </c>
      <c r="F45" s="102">
        <f aca="true" t="shared" si="19" ref="F45:O45">SUM(F9:F12,F15:F17,F20:F21,F24,F27:F31,F34:F39,F42:F43)</f>
        <v>18750000</v>
      </c>
      <c r="G45" s="103">
        <f t="shared" si="19"/>
        <v>1750000</v>
      </c>
      <c r="H45" s="102">
        <f t="shared" si="19"/>
        <v>4135000</v>
      </c>
      <c r="I45" s="103">
        <f t="shared" si="19"/>
        <v>811969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4135000</v>
      </c>
      <c r="Q45" s="103">
        <f>(($I45+$K45)+$M45)+$O45</f>
        <v>811969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26.253968253968253</v>
      </c>
      <c r="U45" s="67">
        <f>IF((+$E9+$E10+$E11+$E15+$E16+$E20+$E21+$E27+$E30+$E37+$E39+$E42+$E43)=0,0,(Q45/(+$E9+$E10+$E11+$E15+$E16+$E20+$E21+$E27+$E30+$E37+$E39+$E42+$E43)*100))</f>
        <v>5.1553587301587305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28428008</v>
      </c>
      <c r="C47" s="89"/>
      <c r="D47" s="89"/>
      <c r="E47" s="89">
        <f>($B47+$C47)+$D47</f>
        <v>28428008</v>
      </c>
      <c r="F47" s="90">
        <v>28428000</v>
      </c>
      <c r="G47" s="91">
        <v>2980000</v>
      </c>
      <c r="H47" s="90">
        <v>2757000</v>
      </c>
      <c r="I47" s="91">
        <v>462667</v>
      </c>
      <c r="J47" s="90"/>
      <c r="K47" s="91"/>
      <c r="L47" s="90"/>
      <c r="M47" s="91"/>
      <c r="N47" s="90"/>
      <c r="O47" s="91"/>
      <c r="P47" s="90">
        <f>(($H47+$J47)+$L47)+$N47</f>
        <v>2757000</v>
      </c>
      <c r="Q47" s="91">
        <f>(($I47+$K47)+$M47)+$O47</f>
        <v>462667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9.69818215894691</v>
      </c>
      <c r="U47" s="54">
        <f>IF($E47=0,0,($Q47/$E47)*100)</f>
        <v>1.6275041149559264</v>
      </c>
    </row>
    <row r="48" spans="1:21" s="69" customFormat="1" ht="12.75">
      <c r="A48" s="68" t="s">
        <v>34</v>
      </c>
      <c r="B48" s="89">
        <f>B47</f>
        <v>28428008</v>
      </c>
      <c r="C48" s="89">
        <f>C47</f>
        <v>0</v>
      </c>
      <c r="D48" s="89">
        <f>D47</f>
        <v>0</v>
      </c>
      <c r="E48" s="89">
        <f>($B48+$C48)+$D48</f>
        <v>28428008</v>
      </c>
      <c r="F48" s="90">
        <f aca="true" t="shared" si="20" ref="F48:O48">F47</f>
        <v>28428000</v>
      </c>
      <c r="G48" s="91">
        <f t="shared" si="20"/>
        <v>2980000</v>
      </c>
      <c r="H48" s="90">
        <f t="shared" si="20"/>
        <v>2757000</v>
      </c>
      <c r="I48" s="91">
        <f t="shared" si="20"/>
        <v>462667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2757000</v>
      </c>
      <c r="Q48" s="91">
        <f>(($I48+$K48)+$M48)+$O48</f>
        <v>462667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9.69818215894691</v>
      </c>
      <c r="U48" s="54">
        <f>IF($E48=0,0,($Q48/$E48)*100)</f>
        <v>1.6275041149559264</v>
      </c>
    </row>
    <row r="49" spans="1:21" ht="12.75">
      <c r="A49" s="60" t="s">
        <v>60</v>
      </c>
      <c r="B49" s="98">
        <f>B47</f>
        <v>28428008</v>
      </c>
      <c r="C49" s="98">
        <f>C47</f>
        <v>0</v>
      </c>
      <c r="D49" s="98">
        <f>D47</f>
        <v>0</v>
      </c>
      <c r="E49" s="98">
        <f>($B49+$C49)+$D49</f>
        <v>28428008</v>
      </c>
      <c r="F49" s="99">
        <f aca="true" t="shared" si="21" ref="F49:O49">F47</f>
        <v>28428000</v>
      </c>
      <c r="G49" s="100">
        <f t="shared" si="21"/>
        <v>2980000</v>
      </c>
      <c r="H49" s="99">
        <f t="shared" si="21"/>
        <v>2757000</v>
      </c>
      <c r="I49" s="100">
        <f t="shared" si="21"/>
        <v>462667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2757000</v>
      </c>
      <c r="Q49" s="100">
        <f>(($I49+$K49)+$M49)+$O49</f>
        <v>462667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9.69818215894691</v>
      </c>
      <c r="U49" s="63">
        <f>IF($E49=0,0,($Q49/$E49)*100)</f>
        <v>1.6275041149559264</v>
      </c>
    </row>
    <row r="50" spans="1:21" ht="12.75">
      <c r="A50" s="64" t="s">
        <v>62</v>
      </c>
      <c r="B50" s="101">
        <f>SUM(B9:B12,B15:B17,B20:B21,B24,B27:B31,B34:B39,B42:B43,B47)</f>
        <v>48048008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48048008</v>
      </c>
      <c r="F50" s="102">
        <f aca="true" t="shared" si="22" ref="F50:O50">SUM(F9:F12,F15:F17,F20:F21,F24,F27:F31,F34:F39,F42:F43,F47)</f>
        <v>47178000</v>
      </c>
      <c r="G50" s="103">
        <f t="shared" si="22"/>
        <v>4730000</v>
      </c>
      <c r="H50" s="102">
        <f t="shared" si="22"/>
        <v>6892000</v>
      </c>
      <c r="I50" s="103">
        <f t="shared" si="22"/>
        <v>1274636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6892000</v>
      </c>
      <c r="Q50" s="103">
        <f>(($I50+$K50)+$M50)+$O50</f>
        <v>1274636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15.600522323233768</v>
      </c>
      <c r="U50" s="67">
        <f>IF((+$E9+$E10+$E11+$E15+$E16+$E20+$E21+$E27+$E30+$E37+$E39+$E42+$E43+$E47)=0,0,(Q50/(+$E9+$E10+$E11+$E15+$E16+$E20+$E21+$E27+$E30+$E37+$E39+$E42+$E43+$E47)*100))</f>
        <v>2.8852274190361866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400000</v>
      </c>
      <c r="C65" s="107">
        <f t="shared" si="24"/>
        <v>0</v>
      </c>
      <c r="D65" s="107">
        <f t="shared" si="24"/>
        <v>0</v>
      </c>
      <c r="E65" s="107">
        <f t="shared" si="24"/>
        <v>400000</v>
      </c>
      <c r="F65" s="107">
        <f t="shared" si="24"/>
        <v>0</v>
      </c>
      <c r="G65" s="107">
        <f t="shared" si="24"/>
        <v>0</v>
      </c>
      <c r="H65" s="107">
        <f t="shared" si="24"/>
        <v>400000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400000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1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400000</v>
      </c>
      <c r="C71" s="109"/>
      <c r="D71" s="109"/>
      <c r="E71" s="109">
        <f t="shared" si="25"/>
        <v>400000</v>
      </c>
      <c r="F71" s="109"/>
      <c r="G71" s="109"/>
      <c r="H71" s="109">
        <v>400000</v>
      </c>
      <c r="I71" s="109"/>
      <c r="J71" s="109"/>
      <c r="K71" s="109"/>
      <c r="L71" s="109"/>
      <c r="M71" s="109"/>
      <c r="N71" s="109"/>
      <c r="O71" s="109"/>
      <c r="P71" s="110">
        <f t="shared" si="26"/>
        <v>400000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100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400000</v>
      </c>
      <c r="C92" s="116">
        <f t="shared" si="38"/>
        <v>0</v>
      </c>
      <c r="D92" s="116">
        <f t="shared" si="38"/>
        <v>0</v>
      </c>
      <c r="E92" s="116">
        <f t="shared" si="38"/>
        <v>400000</v>
      </c>
      <c r="F92" s="116">
        <f t="shared" si="38"/>
        <v>0</v>
      </c>
      <c r="G92" s="116">
        <f t="shared" si="38"/>
        <v>0</v>
      </c>
      <c r="H92" s="116">
        <f t="shared" si="38"/>
        <v>400000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400000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1</v>
      </c>
      <c r="U92" s="30">
        <f t="shared" si="35"/>
        <v>0</v>
      </c>
    </row>
    <row r="93" spans="1:21" ht="12.75">
      <c r="A93" s="31" t="s">
        <v>111</v>
      </c>
      <c r="B93" s="118">
        <f>B65</f>
        <v>400000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400000</v>
      </c>
      <c r="F93" s="118">
        <f t="shared" si="39"/>
        <v>0</v>
      </c>
      <c r="G93" s="118">
        <f t="shared" si="39"/>
        <v>0</v>
      </c>
      <c r="H93" s="118">
        <f t="shared" si="39"/>
        <v>400000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400000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1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108000</v>
      </c>
      <c r="I10" s="91">
        <v>108843</v>
      </c>
      <c r="J10" s="90"/>
      <c r="K10" s="91"/>
      <c r="L10" s="90"/>
      <c r="M10" s="91"/>
      <c r="N10" s="90"/>
      <c r="O10" s="91"/>
      <c r="P10" s="90">
        <f>(($H10+$J10)+$L10)+$N10</f>
        <v>108000</v>
      </c>
      <c r="Q10" s="91">
        <f>(($I10+$K10)+$M10)+$O10</f>
        <v>108843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10.8</v>
      </c>
      <c r="U10" s="54">
        <f>IF($E10=0,0,($Q10/$E10)*100)</f>
        <v>10.8843</v>
      </c>
    </row>
    <row r="11" spans="1:21" ht="12.75">
      <c r="A11" s="51" t="s">
        <v>32</v>
      </c>
      <c r="B11" s="89">
        <v>10226000</v>
      </c>
      <c r="C11" s="89"/>
      <c r="D11" s="89"/>
      <c r="E11" s="89">
        <f>($B11+$C11)+$D11</f>
        <v>10226000</v>
      </c>
      <c r="F11" s="90">
        <v>10226000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4000000</v>
      </c>
      <c r="C12" s="89"/>
      <c r="D12" s="89"/>
      <c r="E12" s="89">
        <f>($B12+$C12)+$D12</f>
        <v>4000000</v>
      </c>
      <c r="F12" s="90">
        <v>4000000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15226000</v>
      </c>
      <c r="C13" s="92">
        <f>SUM(C9:C12)</f>
        <v>0</v>
      </c>
      <c r="D13" s="92">
        <f>SUM(D9:D12)</f>
        <v>0</v>
      </c>
      <c r="E13" s="92">
        <f>($B13+$C13)+$D13</f>
        <v>15226000</v>
      </c>
      <c r="F13" s="93">
        <f aca="true" t="shared" si="0" ref="F13:O13">SUM(F9:F12)</f>
        <v>15226000</v>
      </c>
      <c r="G13" s="94">
        <f t="shared" si="0"/>
        <v>1000000</v>
      </c>
      <c r="H13" s="93">
        <f t="shared" si="0"/>
        <v>108000</v>
      </c>
      <c r="I13" s="94">
        <f t="shared" si="0"/>
        <v>108843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108000</v>
      </c>
      <c r="Q13" s="94">
        <f>(($I13+$K13)+$M13)+$O13</f>
        <v>108843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0.9620523784072688</v>
      </c>
      <c r="U13" s="58">
        <f>IF(SUM($E9:$E11)=0,0,(Q13/SUM($E9:$E11))*100)</f>
        <v>0.9695617316942811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114000</v>
      </c>
      <c r="I15" s="91">
        <v>113948</v>
      </c>
      <c r="J15" s="90"/>
      <c r="K15" s="91"/>
      <c r="L15" s="90"/>
      <c r="M15" s="91"/>
      <c r="N15" s="90"/>
      <c r="O15" s="91"/>
      <c r="P15" s="90">
        <f>(($H15+$J15)+$L15)+$N15</f>
        <v>114000</v>
      </c>
      <c r="Q15" s="91">
        <f>(($I15+$K15)+$M15)+$O15</f>
        <v>113948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15.2</v>
      </c>
      <c r="U15" s="54">
        <f>IF($E15=0,0,($Q15/$E15)*100)</f>
        <v>15.193066666666667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114000</v>
      </c>
      <c r="I18" s="94">
        <f t="shared" si="1"/>
        <v>113948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114000</v>
      </c>
      <c r="Q18" s="94">
        <f>(($I18+$K18)+$M18)+$O18</f>
        <v>113948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15.2</v>
      </c>
      <c r="U18" s="58">
        <f>IF(SUM($E15:$E16)=0,0,(Q18/SUM($E15:$E16))*100)</f>
        <v>15.193066666666667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9894600</v>
      </c>
      <c r="C24" s="89"/>
      <c r="D24" s="89"/>
      <c r="E24" s="89">
        <f>($B24+$C24)+$D24</f>
        <v>9894600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9894600</v>
      </c>
      <c r="C25" s="92">
        <f>C24</f>
        <v>0</v>
      </c>
      <c r="D25" s="92">
        <f>D24</f>
        <v>0</v>
      </c>
      <c r="E25" s="92">
        <f>($B25+$C25)+$D25</f>
        <v>9894600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4124316</v>
      </c>
      <c r="C28" s="89"/>
      <c r="D28" s="89"/>
      <c r="E28" s="89">
        <f t="shared" si="4"/>
        <v>4124316</v>
      </c>
      <c r="F28" s="90">
        <v>4124000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4124316</v>
      </c>
      <c r="C32" s="92">
        <f>SUM(C27:C31)</f>
        <v>0</v>
      </c>
      <c r="D32" s="92">
        <f>SUM(D27:D31)</f>
        <v>0</v>
      </c>
      <c r="E32" s="92">
        <f t="shared" si="4"/>
        <v>4124316</v>
      </c>
      <c r="F32" s="93">
        <f aca="true" t="shared" si="9" ref="F32:O32">SUM(F27:F31)</f>
        <v>4124000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29994916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29994916</v>
      </c>
      <c r="F45" s="102">
        <f aca="true" t="shared" si="19" ref="F45:O45">SUM(F9:F12,F15:F17,F20:F21,F24,F27:F31,F34:F39,F42:F43)</f>
        <v>20100000</v>
      </c>
      <c r="G45" s="103">
        <f t="shared" si="19"/>
        <v>1750000</v>
      </c>
      <c r="H45" s="102">
        <f t="shared" si="19"/>
        <v>222000</v>
      </c>
      <c r="I45" s="103">
        <f t="shared" si="19"/>
        <v>222791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222000</v>
      </c>
      <c r="Q45" s="103">
        <f>(($I45+$K45)+$M45)+$O45</f>
        <v>222791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1.8537074148296595</v>
      </c>
      <c r="U45" s="67">
        <f>IF((+$E9+$E10+$E11+$E15+$E16+$E20+$E21+$E27+$E30+$E37+$E39+$E42+$E43)=0,0,(Q45/(+$E9+$E10+$E11+$E15+$E16+$E20+$E21+$E27+$E30+$E37+$E39+$E42+$E43)*100))</f>
        <v>1.8603122912491652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83652418</v>
      </c>
      <c r="C47" s="89"/>
      <c r="D47" s="89"/>
      <c r="E47" s="89">
        <f>($B47+$C47)+$D47</f>
        <v>83652418</v>
      </c>
      <c r="F47" s="90">
        <v>83652000</v>
      </c>
      <c r="G47" s="91">
        <v>63400000</v>
      </c>
      <c r="H47" s="90">
        <v>22455000</v>
      </c>
      <c r="I47" s="91">
        <v>23038716</v>
      </c>
      <c r="J47" s="90"/>
      <c r="K47" s="91"/>
      <c r="L47" s="90"/>
      <c r="M47" s="91"/>
      <c r="N47" s="90"/>
      <c r="O47" s="91"/>
      <c r="P47" s="90">
        <f>(($H47+$J47)+$L47)+$N47</f>
        <v>22455000</v>
      </c>
      <c r="Q47" s="91">
        <f>(($I47+$K47)+$M47)+$O47</f>
        <v>23038716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26.843216893025136</v>
      </c>
      <c r="U47" s="54">
        <f>IF($E47=0,0,($Q47/$E47)*100)</f>
        <v>27.541004254055157</v>
      </c>
    </row>
    <row r="48" spans="1:21" s="69" customFormat="1" ht="12.75">
      <c r="A48" s="68" t="s">
        <v>34</v>
      </c>
      <c r="B48" s="89">
        <f>B47</f>
        <v>83652418</v>
      </c>
      <c r="C48" s="89">
        <f>C47</f>
        <v>0</v>
      </c>
      <c r="D48" s="89">
        <f>D47</f>
        <v>0</v>
      </c>
      <c r="E48" s="89">
        <f>($B48+$C48)+$D48</f>
        <v>83652418</v>
      </c>
      <c r="F48" s="90">
        <f aca="true" t="shared" si="20" ref="F48:O48">F47</f>
        <v>83652000</v>
      </c>
      <c r="G48" s="91">
        <f t="shared" si="20"/>
        <v>63400000</v>
      </c>
      <c r="H48" s="90">
        <f t="shared" si="20"/>
        <v>22455000</v>
      </c>
      <c r="I48" s="91">
        <f t="shared" si="20"/>
        <v>23038716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22455000</v>
      </c>
      <c r="Q48" s="91">
        <f>(($I48+$K48)+$M48)+$O48</f>
        <v>23038716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26.843216893025136</v>
      </c>
      <c r="U48" s="54">
        <f>IF($E48=0,0,($Q48/$E48)*100)</f>
        <v>27.541004254055157</v>
      </c>
    </row>
    <row r="49" spans="1:21" ht="12.75">
      <c r="A49" s="60" t="s">
        <v>60</v>
      </c>
      <c r="B49" s="98">
        <f>B47</f>
        <v>83652418</v>
      </c>
      <c r="C49" s="98">
        <f>C47</f>
        <v>0</v>
      </c>
      <c r="D49" s="98">
        <f>D47</f>
        <v>0</v>
      </c>
      <c r="E49" s="98">
        <f>($B49+$C49)+$D49</f>
        <v>83652418</v>
      </c>
      <c r="F49" s="99">
        <f aca="true" t="shared" si="21" ref="F49:O49">F47</f>
        <v>83652000</v>
      </c>
      <c r="G49" s="100">
        <f t="shared" si="21"/>
        <v>63400000</v>
      </c>
      <c r="H49" s="99">
        <f t="shared" si="21"/>
        <v>22455000</v>
      </c>
      <c r="I49" s="100">
        <f t="shared" si="21"/>
        <v>23038716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22455000</v>
      </c>
      <c r="Q49" s="100">
        <f>(($I49+$K49)+$M49)+$O49</f>
        <v>23038716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26.843216893025136</v>
      </c>
      <c r="U49" s="63">
        <f>IF($E49=0,0,($Q49/$E49)*100)</f>
        <v>27.541004254055157</v>
      </c>
    </row>
    <row r="50" spans="1:21" ht="12.75">
      <c r="A50" s="64" t="s">
        <v>62</v>
      </c>
      <c r="B50" s="101">
        <f>SUM(B9:B12,B15:B17,B20:B21,B24,B27:B31,B34:B39,B42:B43,B47)</f>
        <v>113647334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113647334</v>
      </c>
      <c r="F50" s="102">
        <f aca="true" t="shared" si="22" ref="F50:O50">SUM(F9:F12,F15:F17,F20:F21,F24,F27:F31,F34:F39,F42:F43,F47)</f>
        <v>103752000</v>
      </c>
      <c r="G50" s="103">
        <f t="shared" si="22"/>
        <v>65150000</v>
      </c>
      <c r="H50" s="102">
        <f t="shared" si="22"/>
        <v>22677000</v>
      </c>
      <c r="I50" s="103">
        <f t="shared" si="22"/>
        <v>23261507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22677000</v>
      </c>
      <c r="Q50" s="103">
        <f>(($I50+$K50)+$M50)+$O50</f>
        <v>23261507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23.713662187740052</v>
      </c>
      <c r="U50" s="67">
        <f>IF((+$E9+$E10+$E11+$E15+$E16+$E20+$E21+$E27+$E30+$E37+$E39+$E42+$E43+$E47)=0,0,(Q50/(+$E9+$E10+$E11+$E15+$E16+$E20+$E21+$E27+$E30+$E37+$E39+$E42+$E43+$E47)*100))</f>
        <v>24.324889490485976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400000</v>
      </c>
      <c r="C65" s="107">
        <f t="shared" si="24"/>
        <v>2550000</v>
      </c>
      <c r="D65" s="107">
        <f t="shared" si="24"/>
        <v>0</v>
      </c>
      <c r="E65" s="107">
        <f t="shared" si="24"/>
        <v>2950000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400000</v>
      </c>
      <c r="C71" s="109"/>
      <c r="D71" s="109"/>
      <c r="E71" s="109">
        <f t="shared" si="25"/>
        <v>400000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>
        <v>2550000</v>
      </c>
      <c r="D72" s="109"/>
      <c r="E72" s="109">
        <f t="shared" si="25"/>
        <v>2550000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400000</v>
      </c>
      <c r="C92" s="116">
        <f t="shared" si="38"/>
        <v>2550000</v>
      </c>
      <c r="D92" s="116">
        <f t="shared" si="38"/>
        <v>0</v>
      </c>
      <c r="E92" s="116">
        <f t="shared" si="38"/>
        <v>2950000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111</v>
      </c>
      <c r="B93" s="118">
        <f>B65</f>
        <v>400000</v>
      </c>
      <c r="C93" s="118">
        <f aca="true" t="shared" si="39" ref="C93:Q93">C65</f>
        <v>2550000</v>
      </c>
      <c r="D93" s="118">
        <f t="shared" si="39"/>
        <v>0</v>
      </c>
      <c r="E93" s="118">
        <f t="shared" si="39"/>
        <v>2950000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4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1200000</v>
      </c>
      <c r="C10" s="89"/>
      <c r="D10" s="89"/>
      <c r="E10" s="89">
        <f>($B10+$C10)+$D10</f>
        <v>1200000</v>
      </c>
      <c r="F10" s="90">
        <v>1200000</v>
      </c>
      <c r="G10" s="91">
        <v>1200000</v>
      </c>
      <c r="H10" s="90">
        <v>176000</v>
      </c>
      <c r="I10" s="91">
        <v>175675</v>
      </c>
      <c r="J10" s="90"/>
      <c r="K10" s="91"/>
      <c r="L10" s="90"/>
      <c r="M10" s="91"/>
      <c r="N10" s="90"/>
      <c r="O10" s="91"/>
      <c r="P10" s="90">
        <f>(($H10+$J10)+$L10)+$N10</f>
        <v>176000</v>
      </c>
      <c r="Q10" s="91">
        <f>(($I10+$K10)+$M10)+$O10</f>
        <v>175675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14.666666666666666</v>
      </c>
      <c r="U10" s="54">
        <f>IF($E10=0,0,($Q10/$E10)*100)</f>
        <v>14.639583333333334</v>
      </c>
    </row>
    <row r="11" spans="1:21" ht="12.75">
      <c r="A11" s="51" t="s">
        <v>32</v>
      </c>
      <c r="B11" s="89">
        <v>13000000</v>
      </c>
      <c r="C11" s="89"/>
      <c r="D11" s="89"/>
      <c r="E11" s="89">
        <f>($B11+$C11)+$D11</f>
        <v>13000000</v>
      </c>
      <c r="F11" s="90">
        <v>13000000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1300000</v>
      </c>
      <c r="C12" s="89"/>
      <c r="D12" s="89"/>
      <c r="E12" s="89">
        <f>($B12+$C12)+$D12</f>
        <v>1300000</v>
      </c>
      <c r="F12" s="90">
        <v>1300000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15500000</v>
      </c>
      <c r="C13" s="92">
        <f>SUM(C9:C12)</f>
        <v>0</v>
      </c>
      <c r="D13" s="92">
        <f>SUM(D9:D12)</f>
        <v>0</v>
      </c>
      <c r="E13" s="92">
        <f>($B13+$C13)+$D13</f>
        <v>15500000</v>
      </c>
      <c r="F13" s="93">
        <f aca="true" t="shared" si="0" ref="F13:O13">SUM(F9:F12)</f>
        <v>15500000</v>
      </c>
      <c r="G13" s="94">
        <f t="shared" si="0"/>
        <v>1200000</v>
      </c>
      <c r="H13" s="93">
        <f t="shared" si="0"/>
        <v>176000</v>
      </c>
      <c r="I13" s="94">
        <f t="shared" si="0"/>
        <v>175675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176000</v>
      </c>
      <c r="Q13" s="94">
        <f>(($I13+$K13)+$M13)+$O13</f>
        <v>175675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1.2394366197183098</v>
      </c>
      <c r="U13" s="58">
        <f>IF(SUM($E9:$E11)=0,0,(Q13/SUM($E9:$E11))*100)</f>
        <v>1.2371478873239437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220621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220621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29.416133333333335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220621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220621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29.416133333333335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71478000</v>
      </c>
      <c r="C20" s="89"/>
      <c r="D20" s="89"/>
      <c r="E20" s="89">
        <f>($B20+$C20)+$D20</f>
        <v>71478000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71478000</v>
      </c>
      <c r="C22" s="92">
        <f>SUM(C20:C21)</f>
        <v>0</v>
      </c>
      <c r="D22" s="92">
        <f>SUM(D20:D21)</f>
        <v>0</v>
      </c>
      <c r="E22" s="92">
        <f>($B22+$C22)+$D22</f>
        <v>71478000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1826667</v>
      </c>
      <c r="C24" s="89"/>
      <c r="D24" s="89"/>
      <c r="E24" s="89">
        <f>($B24+$C24)+$D24</f>
        <v>1826667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1826667</v>
      </c>
      <c r="C25" s="92">
        <f>C24</f>
        <v>0</v>
      </c>
      <c r="D25" s="92">
        <f>D24</f>
        <v>0</v>
      </c>
      <c r="E25" s="92">
        <f>($B25+$C25)+$D25</f>
        <v>1826667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20000000</v>
      </c>
      <c r="C27" s="89"/>
      <c r="D27" s="89"/>
      <c r="E27" s="89">
        <f aca="true" t="shared" si="4" ref="E27:E32">($B27+$C27)+$D27</f>
        <v>20000000</v>
      </c>
      <c r="F27" s="90">
        <v>20000000</v>
      </c>
      <c r="G27" s="91">
        <v>4000000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6491462</v>
      </c>
      <c r="C28" s="89"/>
      <c r="D28" s="89"/>
      <c r="E28" s="89">
        <f t="shared" si="4"/>
        <v>6491462</v>
      </c>
      <c r="F28" s="90">
        <v>6491000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4000000</v>
      </c>
      <c r="C30" s="89"/>
      <c r="D30" s="89"/>
      <c r="E30" s="89">
        <f t="shared" si="4"/>
        <v>4000000</v>
      </c>
      <c r="F30" s="90"/>
      <c r="G30" s="91"/>
      <c r="H30" s="90"/>
      <c r="I30" s="91">
        <v>857772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857772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21.4443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30491462</v>
      </c>
      <c r="C32" s="92">
        <f>SUM(C27:C31)</f>
        <v>0</v>
      </c>
      <c r="D32" s="92">
        <f>SUM(D27:D31)</f>
        <v>0</v>
      </c>
      <c r="E32" s="92">
        <f t="shared" si="4"/>
        <v>30491462</v>
      </c>
      <c r="F32" s="93">
        <f aca="true" t="shared" si="9" ref="F32:O32">SUM(F27:F31)</f>
        <v>26491000</v>
      </c>
      <c r="G32" s="94">
        <f t="shared" si="9"/>
        <v>4000000</v>
      </c>
      <c r="H32" s="93">
        <f t="shared" si="9"/>
        <v>0</v>
      </c>
      <c r="I32" s="94">
        <f t="shared" si="9"/>
        <v>857772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857772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3.57405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>
        <v>2105000</v>
      </c>
      <c r="C37" s="89"/>
      <c r="D37" s="89"/>
      <c r="E37" s="89">
        <f t="shared" si="10"/>
        <v>2105000</v>
      </c>
      <c r="F37" s="90">
        <v>2105000</v>
      </c>
      <c r="G37" s="91">
        <v>1153000</v>
      </c>
      <c r="H37" s="90">
        <v>532000</v>
      </c>
      <c r="I37" s="91">
        <v>591863</v>
      </c>
      <c r="J37" s="90"/>
      <c r="K37" s="91"/>
      <c r="L37" s="90"/>
      <c r="M37" s="91"/>
      <c r="N37" s="90"/>
      <c r="O37" s="91"/>
      <c r="P37" s="90">
        <f t="shared" si="11"/>
        <v>532000</v>
      </c>
      <c r="Q37" s="91">
        <f t="shared" si="12"/>
        <v>591863</v>
      </c>
      <c r="R37" s="52">
        <f t="shared" si="13"/>
        <v>0</v>
      </c>
      <c r="S37" s="53">
        <f t="shared" si="14"/>
        <v>0</v>
      </c>
      <c r="T37" s="52">
        <f t="shared" si="15"/>
        <v>25.27315914489311</v>
      </c>
      <c r="U37" s="54">
        <f t="shared" si="16"/>
        <v>28.117007125890737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2105000</v>
      </c>
      <c r="C40" s="92">
        <f>SUM(C34:C39)</f>
        <v>0</v>
      </c>
      <c r="D40" s="92">
        <f>SUM(D34:D39)</f>
        <v>0</v>
      </c>
      <c r="E40" s="92">
        <f t="shared" si="10"/>
        <v>2105000</v>
      </c>
      <c r="F40" s="93">
        <f aca="true" t="shared" si="17" ref="F40:O40">SUM(F34:F39)</f>
        <v>2105000</v>
      </c>
      <c r="G40" s="94">
        <f t="shared" si="17"/>
        <v>1153000</v>
      </c>
      <c r="H40" s="93">
        <f t="shared" si="17"/>
        <v>532000</v>
      </c>
      <c r="I40" s="94">
        <f t="shared" si="17"/>
        <v>591863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532000</v>
      </c>
      <c r="Q40" s="94">
        <f t="shared" si="12"/>
        <v>591863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25.27315914489311</v>
      </c>
      <c r="U40" s="58">
        <f>IF((+$E37+$E39)=0,0,(Q40/(+$E37+$E398))*100)</f>
        <v>28.117007125890737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122151129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122151129</v>
      </c>
      <c r="F45" s="102">
        <f aca="true" t="shared" si="19" ref="F45:O45">SUM(F9:F12,F15:F17,F20:F21,F24,F27:F31,F34:F39,F42:F43)</f>
        <v>44846000</v>
      </c>
      <c r="G45" s="103">
        <f t="shared" si="19"/>
        <v>7103000</v>
      </c>
      <c r="H45" s="102">
        <f t="shared" si="19"/>
        <v>708000</v>
      </c>
      <c r="I45" s="103">
        <f t="shared" si="19"/>
        <v>1845931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708000</v>
      </c>
      <c r="Q45" s="103">
        <f>(($I45+$K45)+$M45)+$O45</f>
        <v>1845931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0.6291487830236464</v>
      </c>
      <c r="U45" s="67">
        <f>IF((+$E9+$E10+$E11+$E15+$E16+$E20+$E21+$E27+$E30+$E37+$E39+$E42+$E43)=0,0,(Q45/(+$E9+$E10+$E11+$E15+$E16+$E20+$E21+$E27+$E30+$E37+$E39+$E42+$E43)*100))</f>
        <v>1.6403463872819528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193191512</v>
      </c>
      <c r="C47" s="89"/>
      <c r="D47" s="89"/>
      <c r="E47" s="89">
        <f>($B47+$C47)+$D47</f>
        <v>193191512</v>
      </c>
      <c r="F47" s="90">
        <v>193192000</v>
      </c>
      <c r="G47" s="91">
        <v>31761000</v>
      </c>
      <c r="H47" s="90">
        <v>45405000</v>
      </c>
      <c r="I47" s="91">
        <v>50243</v>
      </c>
      <c r="J47" s="90"/>
      <c r="K47" s="91"/>
      <c r="L47" s="90"/>
      <c r="M47" s="91"/>
      <c r="N47" s="90"/>
      <c r="O47" s="91"/>
      <c r="P47" s="90">
        <f>(($H47+$J47)+$L47)+$N47</f>
        <v>45405000</v>
      </c>
      <c r="Q47" s="91">
        <f>(($I47+$K47)+$M47)+$O47</f>
        <v>50243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23.502585351679425</v>
      </c>
      <c r="U47" s="54">
        <f>IF($E47=0,0,($Q47/$E47)*100)</f>
        <v>0.02600683615955136</v>
      </c>
    </row>
    <row r="48" spans="1:21" s="69" customFormat="1" ht="12.75">
      <c r="A48" s="68" t="s">
        <v>34</v>
      </c>
      <c r="B48" s="89">
        <f>B47</f>
        <v>193191512</v>
      </c>
      <c r="C48" s="89">
        <f>C47</f>
        <v>0</v>
      </c>
      <c r="D48" s="89">
        <f>D47</f>
        <v>0</v>
      </c>
      <c r="E48" s="89">
        <f>($B48+$C48)+$D48</f>
        <v>193191512</v>
      </c>
      <c r="F48" s="90">
        <f aca="true" t="shared" si="20" ref="F48:O48">F47</f>
        <v>193192000</v>
      </c>
      <c r="G48" s="91">
        <f t="shared" si="20"/>
        <v>31761000</v>
      </c>
      <c r="H48" s="90">
        <f t="shared" si="20"/>
        <v>45405000</v>
      </c>
      <c r="I48" s="91">
        <f t="shared" si="20"/>
        <v>50243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45405000</v>
      </c>
      <c r="Q48" s="91">
        <f>(($I48+$K48)+$M48)+$O48</f>
        <v>50243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23.502585351679425</v>
      </c>
      <c r="U48" s="54">
        <f>IF($E48=0,0,($Q48/$E48)*100)</f>
        <v>0.02600683615955136</v>
      </c>
    </row>
    <row r="49" spans="1:21" ht="12.75">
      <c r="A49" s="60" t="s">
        <v>60</v>
      </c>
      <c r="B49" s="98">
        <f>B47</f>
        <v>193191512</v>
      </c>
      <c r="C49" s="98">
        <f>C47</f>
        <v>0</v>
      </c>
      <c r="D49" s="98">
        <f>D47</f>
        <v>0</v>
      </c>
      <c r="E49" s="98">
        <f>($B49+$C49)+$D49</f>
        <v>193191512</v>
      </c>
      <c r="F49" s="99">
        <f aca="true" t="shared" si="21" ref="F49:O49">F47</f>
        <v>193192000</v>
      </c>
      <c r="G49" s="100">
        <f t="shared" si="21"/>
        <v>31761000</v>
      </c>
      <c r="H49" s="99">
        <f t="shared" si="21"/>
        <v>45405000</v>
      </c>
      <c r="I49" s="100">
        <f t="shared" si="21"/>
        <v>50243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45405000</v>
      </c>
      <c r="Q49" s="100">
        <f>(($I49+$K49)+$M49)+$O49</f>
        <v>50243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23.502585351679425</v>
      </c>
      <c r="U49" s="63">
        <f>IF($E49=0,0,($Q49/$E49)*100)</f>
        <v>0.02600683615955136</v>
      </c>
    </row>
    <row r="50" spans="1:21" ht="12.75">
      <c r="A50" s="64" t="s">
        <v>62</v>
      </c>
      <c r="B50" s="101">
        <f>SUM(B9:B12,B15:B17,B20:B21,B24,B27:B31,B34:B39,B42:B43,B47)</f>
        <v>315342641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315342641</v>
      </c>
      <c r="F50" s="102">
        <f aca="true" t="shared" si="22" ref="F50:O50">SUM(F9:F12,F15:F17,F20:F21,F24,F27:F31,F34:F39,F42:F43,F47)</f>
        <v>238038000</v>
      </c>
      <c r="G50" s="103">
        <f t="shared" si="22"/>
        <v>38864000</v>
      </c>
      <c r="H50" s="102">
        <f t="shared" si="22"/>
        <v>46113000</v>
      </c>
      <c r="I50" s="103">
        <f t="shared" si="22"/>
        <v>1896174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46113000</v>
      </c>
      <c r="Q50" s="103">
        <f>(($I50+$K50)+$M50)+$O50</f>
        <v>1896174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15.083187049130034</v>
      </c>
      <c r="U50" s="67">
        <f>IF((+$E9+$E10+$E11+$E15+$E16+$E20+$E21+$E27+$E30+$E37+$E39+$E42+$E43+$E47)=0,0,(Q50/(+$E9+$E10+$E11+$E15+$E16+$E20+$E21+$E27+$E30+$E37+$E39+$E42+$E43+$E47)*100))</f>
        <v>0.6202230850236831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59860000</v>
      </c>
      <c r="C65" s="107">
        <f t="shared" si="24"/>
        <v>0</v>
      </c>
      <c r="D65" s="107">
        <f t="shared" si="24"/>
        <v>0</v>
      </c>
      <c r="E65" s="107">
        <f t="shared" si="24"/>
        <v>59860000</v>
      </c>
      <c r="F65" s="107">
        <f t="shared" si="24"/>
        <v>0</v>
      </c>
      <c r="G65" s="107">
        <f t="shared" si="24"/>
        <v>0</v>
      </c>
      <c r="H65" s="107">
        <f t="shared" si="24"/>
        <v>20318000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20318000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0.3394253257601069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>
        <v>34519000</v>
      </c>
      <c r="C67" s="109"/>
      <c r="D67" s="109"/>
      <c r="E67" s="109">
        <f t="shared" si="25"/>
        <v>34519000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20341000</v>
      </c>
      <c r="C69" s="109"/>
      <c r="D69" s="109"/>
      <c r="E69" s="109">
        <f t="shared" si="25"/>
        <v>20341000</v>
      </c>
      <c r="F69" s="109"/>
      <c r="G69" s="109"/>
      <c r="H69" s="109">
        <v>20318000</v>
      </c>
      <c r="I69" s="109"/>
      <c r="J69" s="109"/>
      <c r="K69" s="109"/>
      <c r="L69" s="109"/>
      <c r="M69" s="109"/>
      <c r="N69" s="109"/>
      <c r="O69" s="109"/>
      <c r="P69" s="110">
        <f t="shared" si="26"/>
        <v>20318000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99.88692787965194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5000000</v>
      </c>
      <c r="C71" s="109"/>
      <c r="D71" s="109"/>
      <c r="E71" s="109">
        <f t="shared" si="25"/>
        <v>5000000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59860000</v>
      </c>
      <c r="C92" s="116">
        <f t="shared" si="38"/>
        <v>0</v>
      </c>
      <c r="D92" s="116">
        <f t="shared" si="38"/>
        <v>0</v>
      </c>
      <c r="E92" s="116">
        <f t="shared" si="38"/>
        <v>59860000</v>
      </c>
      <c r="F92" s="116">
        <f t="shared" si="38"/>
        <v>0</v>
      </c>
      <c r="G92" s="116">
        <f t="shared" si="38"/>
        <v>0</v>
      </c>
      <c r="H92" s="116">
        <f t="shared" si="38"/>
        <v>20318000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20318000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0.3394253257601069</v>
      </c>
      <c r="U92" s="30">
        <f t="shared" si="35"/>
        <v>0</v>
      </c>
    </row>
    <row r="93" spans="1:21" ht="12.75">
      <c r="A93" s="31" t="s">
        <v>111</v>
      </c>
      <c r="B93" s="118">
        <f>B65</f>
        <v>59860000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59860000</v>
      </c>
      <c r="F93" s="118">
        <f t="shared" si="39"/>
        <v>0</v>
      </c>
      <c r="G93" s="118">
        <f t="shared" si="39"/>
        <v>0</v>
      </c>
      <c r="H93" s="118">
        <f t="shared" si="39"/>
        <v>20318000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20318000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0.3394253257601069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89000</v>
      </c>
      <c r="I10" s="91">
        <v>87831</v>
      </c>
      <c r="J10" s="90"/>
      <c r="K10" s="91"/>
      <c r="L10" s="90"/>
      <c r="M10" s="91"/>
      <c r="N10" s="90"/>
      <c r="O10" s="91"/>
      <c r="P10" s="90">
        <f>(($H10+$J10)+$L10)+$N10</f>
        <v>89000</v>
      </c>
      <c r="Q10" s="91">
        <f>(($I10+$K10)+$M10)+$O10</f>
        <v>87831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8.9</v>
      </c>
      <c r="U10" s="54">
        <f>IF($E10=0,0,($Q10/$E10)*100)</f>
        <v>8.783100000000001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89000</v>
      </c>
      <c r="I13" s="94">
        <f t="shared" si="0"/>
        <v>87831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89000</v>
      </c>
      <c r="Q13" s="94">
        <f>(($I13+$K13)+$M13)+$O13</f>
        <v>87831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8.9</v>
      </c>
      <c r="U13" s="58">
        <f>IF(SUM($E9:$E11)=0,0,(Q13/SUM($E9:$E11))*100)</f>
        <v>8.783100000000001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86566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86566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11.542133333333334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86566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86566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11.542133333333334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5000000</v>
      </c>
      <c r="C27" s="89"/>
      <c r="D27" s="89"/>
      <c r="E27" s="89">
        <f aca="true" t="shared" si="4" ref="E27:E32">($B27+$C27)+$D27</f>
        <v>5000000</v>
      </c>
      <c r="F27" s="90">
        <v>5000000</v>
      </c>
      <c r="G27" s="91">
        <v>5000000</v>
      </c>
      <c r="H27" s="90">
        <v>5000000</v>
      </c>
      <c r="I27" s="91">
        <v>464657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5000000</v>
      </c>
      <c r="Q27" s="91">
        <f aca="true" t="shared" si="6" ref="Q27:Q32">(($I27+$K27)+$M27)+$O27</f>
        <v>464657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100</v>
      </c>
      <c r="U27" s="54">
        <f>IF($E27=0,0,($Q27/$E27)*100)</f>
        <v>9.29314</v>
      </c>
    </row>
    <row r="28" spans="1:22" ht="12.75">
      <c r="A28" s="51" t="s">
        <v>46</v>
      </c>
      <c r="B28" s="89">
        <v>114000</v>
      </c>
      <c r="C28" s="89"/>
      <c r="D28" s="89"/>
      <c r="E28" s="89">
        <f t="shared" si="4"/>
        <v>114000</v>
      </c>
      <c r="F28" s="90">
        <v>114000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5114000</v>
      </c>
      <c r="C32" s="92">
        <f>SUM(C27:C31)</f>
        <v>0</v>
      </c>
      <c r="D32" s="92">
        <f>SUM(D27:D31)</f>
        <v>0</v>
      </c>
      <c r="E32" s="92">
        <f t="shared" si="4"/>
        <v>5114000</v>
      </c>
      <c r="F32" s="93">
        <f aca="true" t="shared" si="9" ref="F32:O32">SUM(F27:F31)</f>
        <v>5114000</v>
      </c>
      <c r="G32" s="94">
        <f t="shared" si="9"/>
        <v>5000000</v>
      </c>
      <c r="H32" s="93">
        <f t="shared" si="9"/>
        <v>5000000</v>
      </c>
      <c r="I32" s="94">
        <f t="shared" si="9"/>
        <v>464657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5000000</v>
      </c>
      <c r="Q32" s="94">
        <f t="shared" si="6"/>
        <v>464657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100</v>
      </c>
      <c r="U32" s="58">
        <f>IF((+$E27+$E30)=0,0,(Q32/(+$E27+$E30))*100)</f>
        <v>9.29314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>
        <v>6000000</v>
      </c>
      <c r="C36" s="89"/>
      <c r="D36" s="89"/>
      <c r="E36" s="89">
        <f t="shared" si="10"/>
        <v>6000000</v>
      </c>
      <c r="F36" s="90">
        <v>6000000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6000000</v>
      </c>
      <c r="C40" s="92">
        <f>SUM(C34:C39)</f>
        <v>0</v>
      </c>
      <c r="D40" s="92">
        <f>SUM(D34:D39)</f>
        <v>0</v>
      </c>
      <c r="E40" s="92">
        <f t="shared" si="10"/>
        <v>6000000</v>
      </c>
      <c r="F40" s="93">
        <f aca="true" t="shared" si="17" ref="F40:O40">SUM(F34:F39)</f>
        <v>6000000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12864000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12864000</v>
      </c>
      <c r="F45" s="102">
        <f aca="true" t="shared" si="19" ref="F45:O45">SUM(F9:F12,F15:F17,F20:F21,F24,F27:F31,F34:F39,F42:F43)</f>
        <v>12864000</v>
      </c>
      <c r="G45" s="103">
        <f t="shared" si="19"/>
        <v>6750000</v>
      </c>
      <c r="H45" s="102">
        <f t="shared" si="19"/>
        <v>5089000</v>
      </c>
      <c r="I45" s="103">
        <f t="shared" si="19"/>
        <v>639054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5089000</v>
      </c>
      <c r="Q45" s="103">
        <f>(($I45+$K45)+$M45)+$O45</f>
        <v>639054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75.39259259259259</v>
      </c>
      <c r="U45" s="67">
        <f>IF((+$E9+$E10+$E11+$E15+$E16+$E20+$E21+$E27+$E30+$E37+$E39+$E42+$E43)=0,0,(Q45/(+$E9+$E10+$E11+$E15+$E16+$E20+$E21+$E27+$E30+$E37+$E39+$E42+$E43)*100))</f>
        <v>9.467466666666667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24044690</v>
      </c>
      <c r="C47" s="89"/>
      <c r="D47" s="89"/>
      <c r="E47" s="89">
        <f>($B47+$C47)+$D47</f>
        <v>24044690</v>
      </c>
      <c r="F47" s="90">
        <v>24045000</v>
      </c>
      <c r="G47" s="91">
        <v>9650000</v>
      </c>
      <c r="H47" s="90">
        <v>1911000</v>
      </c>
      <c r="I47" s="91">
        <v>2006680</v>
      </c>
      <c r="J47" s="90"/>
      <c r="K47" s="91"/>
      <c r="L47" s="90"/>
      <c r="M47" s="91"/>
      <c r="N47" s="90"/>
      <c r="O47" s="91"/>
      <c r="P47" s="90">
        <f>(($H47+$J47)+$L47)+$N47</f>
        <v>1911000</v>
      </c>
      <c r="Q47" s="91">
        <f>(($I47+$K47)+$M47)+$O47</f>
        <v>2006680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7.947700718952916</v>
      </c>
      <c r="U47" s="54">
        <f>IF($E47=0,0,($Q47/$E47)*100)</f>
        <v>8.345626414813417</v>
      </c>
    </row>
    <row r="48" spans="1:21" s="69" customFormat="1" ht="12.75">
      <c r="A48" s="68" t="s">
        <v>34</v>
      </c>
      <c r="B48" s="89">
        <f>B47</f>
        <v>24044690</v>
      </c>
      <c r="C48" s="89">
        <f>C47</f>
        <v>0</v>
      </c>
      <c r="D48" s="89">
        <f>D47</f>
        <v>0</v>
      </c>
      <c r="E48" s="89">
        <f>($B48+$C48)+$D48</f>
        <v>24044690</v>
      </c>
      <c r="F48" s="90">
        <f aca="true" t="shared" si="20" ref="F48:O48">F47</f>
        <v>24045000</v>
      </c>
      <c r="G48" s="91">
        <f t="shared" si="20"/>
        <v>9650000</v>
      </c>
      <c r="H48" s="90">
        <f t="shared" si="20"/>
        <v>1911000</v>
      </c>
      <c r="I48" s="91">
        <f t="shared" si="20"/>
        <v>2006680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1911000</v>
      </c>
      <c r="Q48" s="91">
        <f>(($I48+$K48)+$M48)+$O48</f>
        <v>2006680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7.947700718952916</v>
      </c>
      <c r="U48" s="54">
        <f>IF($E48=0,0,($Q48/$E48)*100)</f>
        <v>8.345626414813417</v>
      </c>
    </row>
    <row r="49" spans="1:21" ht="12.75">
      <c r="A49" s="60" t="s">
        <v>60</v>
      </c>
      <c r="B49" s="98">
        <f>B47</f>
        <v>24044690</v>
      </c>
      <c r="C49" s="98">
        <f>C47</f>
        <v>0</v>
      </c>
      <c r="D49" s="98">
        <f>D47</f>
        <v>0</v>
      </c>
      <c r="E49" s="98">
        <f>($B49+$C49)+$D49</f>
        <v>24044690</v>
      </c>
      <c r="F49" s="99">
        <f aca="true" t="shared" si="21" ref="F49:O49">F47</f>
        <v>24045000</v>
      </c>
      <c r="G49" s="100">
        <f t="shared" si="21"/>
        <v>9650000</v>
      </c>
      <c r="H49" s="99">
        <f t="shared" si="21"/>
        <v>1911000</v>
      </c>
      <c r="I49" s="100">
        <f t="shared" si="21"/>
        <v>2006680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1911000</v>
      </c>
      <c r="Q49" s="100">
        <f>(($I49+$K49)+$M49)+$O49</f>
        <v>2006680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7.947700718952916</v>
      </c>
      <c r="U49" s="63">
        <f>IF($E49=0,0,($Q49/$E49)*100)</f>
        <v>8.345626414813417</v>
      </c>
    </row>
    <row r="50" spans="1:21" ht="12.75">
      <c r="A50" s="64" t="s">
        <v>62</v>
      </c>
      <c r="B50" s="101">
        <f>SUM(B9:B12,B15:B17,B20:B21,B24,B27:B31,B34:B39,B42:B43,B47)</f>
        <v>36908690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36908690</v>
      </c>
      <c r="F50" s="102">
        <f aca="true" t="shared" si="22" ref="F50:O50">SUM(F9:F12,F15:F17,F20:F21,F24,F27:F31,F34:F39,F42:F43,F47)</f>
        <v>36909000</v>
      </c>
      <c r="G50" s="103">
        <f t="shared" si="22"/>
        <v>16400000</v>
      </c>
      <c r="H50" s="102">
        <f t="shared" si="22"/>
        <v>7000000</v>
      </c>
      <c r="I50" s="103">
        <f t="shared" si="22"/>
        <v>2645734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7000000</v>
      </c>
      <c r="Q50" s="103">
        <f>(($I50+$K50)+$M50)+$O50</f>
        <v>2645734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22.731191643754165</v>
      </c>
      <c r="U50" s="67">
        <f>IF((+$E9+$E10+$E11+$E15+$E16+$E20+$E21+$E27+$E30+$E37+$E39+$E42+$E43+$E47)=0,0,(Q50/(+$E9+$E10+$E11+$E15+$E16+$E20+$E21+$E27+$E30+$E37+$E39+$E42+$E43+$E47)*100))</f>
        <v>8.591526656056612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1786000</v>
      </c>
      <c r="C65" s="107">
        <f t="shared" si="24"/>
        <v>0</v>
      </c>
      <c r="D65" s="107">
        <f t="shared" si="24"/>
        <v>0</v>
      </c>
      <c r="E65" s="107">
        <f t="shared" si="24"/>
        <v>1786000</v>
      </c>
      <c r="F65" s="107">
        <f t="shared" si="24"/>
        <v>0</v>
      </c>
      <c r="G65" s="107">
        <f t="shared" si="24"/>
        <v>0</v>
      </c>
      <c r="H65" s="107">
        <f t="shared" si="24"/>
        <v>2660000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2660000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1.4893617021276595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500000</v>
      </c>
      <c r="C69" s="109"/>
      <c r="D69" s="109"/>
      <c r="E69" s="109">
        <f t="shared" si="25"/>
        <v>500000</v>
      </c>
      <c r="F69" s="109"/>
      <c r="G69" s="109"/>
      <c r="H69" s="109">
        <v>2145000</v>
      </c>
      <c r="I69" s="109"/>
      <c r="J69" s="109"/>
      <c r="K69" s="109"/>
      <c r="L69" s="109"/>
      <c r="M69" s="109"/>
      <c r="N69" s="109"/>
      <c r="O69" s="109"/>
      <c r="P69" s="110">
        <f t="shared" si="26"/>
        <v>2145000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429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1286000</v>
      </c>
      <c r="C71" s="109"/>
      <c r="D71" s="109"/>
      <c r="E71" s="109">
        <f t="shared" si="25"/>
        <v>1286000</v>
      </c>
      <c r="F71" s="109"/>
      <c r="G71" s="109"/>
      <c r="H71" s="109">
        <v>515000</v>
      </c>
      <c r="I71" s="109"/>
      <c r="J71" s="109"/>
      <c r="K71" s="109"/>
      <c r="L71" s="109"/>
      <c r="M71" s="109"/>
      <c r="N71" s="109"/>
      <c r="O71" s="109"/>
      <c r="P71" s="110">
        <f t="shared" si="26"/>
        <v>515000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40.04665629860031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1786000</v>
      </c>
      <c r="C92" s="116">
        <f t="shared" si="38"/>
        <v>0</v>
      </c>
      <c r="D92" s="116">
        <f t="shared" si="38"/>
        <v>0</v>
      </c>
      <c r="E92" s="116">
        <f t="shared" si="38"/>
        <v>1786000</v>
      </c>
      <c r="F92" s="116">
        <f t="shared" si="38"/>
        <v>0</v>
      </c>
      <c r="G92" s="116">
        <f t="shared" si="38"/>
        <v>0</v>
      </c>
      <c r="H92" s="116">
        <f t="shared" si="38"/>
        <v>2660000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2660000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1.4893617021276595</v>
      </c>
      <c r="U92" s="30">
        <f t="shared" si="35"/>
        <v>0</v>
      </c>
    </row>
    <row r="93" spans="1:21" ht="12.75">
      <c r="A93" s="31" t="s">
        <v>111</v>
      </c>
      <c r="B93" s="118">
        <f>B65</f>
        <v>1786000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1786000</v>
      </c>
      <c r="F93" s="118">
        <f t="shared" si="39"/>
        <v>0</v>
      </c>
      <c r="G93" s="118">
        <f t="shared" si="39"/>
        <v>0</v>
      </c>
      <c r="H93" s="118">
        <f t="shared" si="39"/>
        <v>2660000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2660000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1.4893617021276595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124000</v>
      </c>
      <c r="I10" s="91">
        <v>124012</v>
      </c>
      <c r="J10" s="90"/>
      <c r="K10" s="91"/>
      <c r="L10" s="90"/>
      <c r="M10" s="91"/>
      <c r="N10" s="90"/>
      <c r="O10" s="91"/>
      <c r="P10" s="90">
        <f>(($H10+$J10)+$L10)+$N10</f>
        <v>124000</v>
      </c>
      <c r="Q10" s="91">
        <f>(($I10+$K10)+$M10)+$O10</f>
        <v>124012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12.4</v>
      </c>
      <c r="U10" s="54">
        <f>IF($E10=0,0,($Q10/$E10)*100)</f>
        <v>12.4012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124000</v>
      </c>
      <c r="I13" s="94">
        <f t="shared" si="0"/>
        <v>124012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124000</v>
      </c>
      <c r="Q13" s="94">
        <f>(($I13+$K13)+$M13)+$O13</f>
        <v>124012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12.4</v>
      </c>
      <c r="U13" s="58">
        <f>IF(SUM($E9:$E11)=0,0,(Q13/SUM($E9:$E11))*100)</f>
        <v>12.4012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1750000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1750000</v>
      </c>
      <c r="F45" s="102">
        <f aca="true" t="shared" si="19" ref="F45:O45">SUM(F9:F12,F15:F17,F20:F21,F24,F27:F31,F34:F39,F42:F43)</f>
        <v>1750000</v>
      </c>
      <c r="G45" s="103">
        <f t="shared" si="19"/>
        <v>1750000</v>
      </c>
      <c r="H45" s="102">
        <f t="shared" si="19"/>
        <v>124000</v>
      </c>
      <c r="I45" s="103">
        <f t="shared" si="19"/>
        <v>124012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124000</v>
      </c>
      <c r="Q45" s="103">
        <f>(($I45+$K45)+$M45)+$O45</f>
        <v>124012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7.085714285714285</v>
      </c>
      <c r="U45" s="67">
        <f>IF((+$E9+$E10+$E11+$E15+$E16+$E20+$E21+$E27+$E30+$E37+$E39+$E42+$E43)=0,0,(Q45/(+$E9+$E10+$E11+$E15+$E16+$E20+$E21+$E27+$E30+$E37+$E39+$E42+$E43)*100))</f>
        <v>7.086399999999999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17423343</v>
      </c>
      <c r="C47" s="89"/>
      <c r="D47" s="89"/>
      <c r="E47" s="89">
        <f>($B47+$C47)+$D47</f>
        <v>17423343</v>
      </c>
      <c r="F47" s="90">
        <v>17423000</v>
      </c>
      <c r="G47" s="91">
        <v>13992000</v>
      </c>
      <c r="H47" s="90">
        <v>9913000</v>
      </c>
      <c r="I47" s="91">
        <v>4785062</v>
      </c>
      <c r="J47" s="90"/>
      <c r="K47" s="91"/>
      <c r="L47" s="90"/>
      <c r="M47" s="91"/>
      <c r="N47" s="90"/>
      <c r="O47" s="91"/>
      <c r="P47" s="90">
        <f>(($H47+$J47)+$L47)+$N47</f>
        <v>9913000</v>
      </c>
      <c r="Q47" s="91">
        <f>(($I47+$K47)+$M47)+$O47</f>
        <v>4785062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56.894936867167225</v>
      </c>
      <c r="U47" s="54">
        <f>IF($E47=0,0,($Q47/$E47)*100)</f>
        <v>27.463512599160794</v>
      </c>
    </row>
    <row r="48" spans="1:21" s="69" customFormat="1" ht="12.75">
      <c r="A48" s="68" t="s">
        <v>34</v>
      </c>
      <c r="B48" s="89">
        <f>B47</f>
        <v>17423343</v>
      </c>
      <c r="C48" s="89">
        <f>C47</f>
        <v>0</v>
      </c>
      <c r="D48" s="89">
        <f>D47</f>
        <v>0</v>
      </c>
      <c r="E48" s="89">
        <f>($B48+$C48)+$D48</f>
        <v>17423343</v>
      </c>
      <c r="F48" s="90">
        <f aca="true" t="shared" si="20" ref="F48:O48">F47</f>
        <v>17423000</v>
      </c>
      <c r="G48" s="91">
        <f t="shared" si="20"/>
        <v>13992000</v>
      </c>
      <c r="H48" s="90">
        <f t="shared" si="20"/>
        <v>9913000</v>
      </c>
      <c r="I48" s="91">
        <f t="shared" si="20"/>
        <v>4785062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9913000</v>
      </c>
      <c r="Q48" s="91">
        <f>(($I48+$K48)+$M48)+$O48</f>
        <v>4785062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56.894936867167225</v>
      </c>
      <c r="U48" s="54">
        <f>IF($E48=0,0,($Q48/$E48)*100)</f>
        <v>27.463512599160794</v>
      </c>
    </row>
    <row r="49" spans="1:21" ht="12.75">
      <c r="A49" s="60" t="s">
        <v>60</v>
      </c>
      <c r="B49" s="98">
        <f>B47</f>
        <v>17423343</v>
      </c>
      <c r="C49" s="98">
        <f>C47</f>
        <v>0</v>
      </c>
      <c r="D49" s="98">
        <f>D47</f>
        <v>0</v>
      </c>
      <c r="E49" s="98">
        <f>($B49+$C49)+$D49</f>
        <v>17423343</v>
      </c>
      <c r="F49" s="99">
        <f aca="true" t="shared" si="21" ref="F49:O49">F47</f>
        <v>17423000</v>
      </c>
      <c r="G49" s="100">
        <f t="shared" si="21"/>
        <v>13992000</v>
      </c>
      <c r="H49" s="99">
        <f t="shared" si="21"/>
        <v>9913000</v>
      </c>
      <c r="I49" s="100">
        <f t="shared" si="21"/>
        <v>4785062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9913000</v>
      </c>
      <c r="Q49" s="100">
        <f>(($I49+$K49)+$M49)+$O49</f>
        <v>4785062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56.894936867167225</v>
      </c>
      <c r="U49" s="63">
        <f>IF($E49=0,0,($Q49/$E49)*100)</f>
        <v>27.463512599160794</v>
      </c>
    </row>
    <row r="50" spans="1:21" ht="12.75">
      <c r="A50" s="64" t="s">
        <v>62</v>
      </c>
      <c r="B50" s="101">
        <f>SUM(B9:B12,B15:B17,B20:B21,B24,B27:B31,B34:B39,B42:B43,B47)</f>
        <v>19173343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19173343</v>
      </c>
      <c r="F50" s="102">
        <f aca="true" t="shared" si="22" ref="F50:O50">SUM(F9:F12,F15:F17,F20:F21,F24,F27:F31,F34:F39,F42:F43,F47)</f>
        <v>19173000</v>
      </c>
      <c r="G50" s="103">
        <f t="shared" si="22"/>
        <v>15742000</v>
      </c>
      <c r="H50" s="102">
        <f t="shared" si="22"/>
        <v>10037000</v>
      </c>
      <c r="I50" s="103">
        <f t="shared" si="22"/>
        <v>4909074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10037000</v>
      </c>
      <c r="Q50" s="103">
        <f>(($I50+$K50)+$M50)+$O50</f>
        <v>4909074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52.3487218686903</v>
      </c>
      <c r="U50" s="67">
        <f>IF((+$E9+$E10+$E11+$E15+$E16+$E20+$E21+$E27+$E30+$E37+$E39+$E42+$E43+$E47)=0,0,(Q50/(+$E9+$E10+$E11+$E15+$E16+$E20+$E21+$E27+$E30+$E37+$E39+$E42+$E43+$E47)*100))</f>
        <v>25.603641472433893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3106000</v>
      </c>
      <c r="C65" s="107">
        <f t="shared" si="24"/>
        <v>0</v>
      </c>
      <c r="D65" s="107">
        <f t="shared" si="24"/>
        <v>0</v>
      </c>
      <c r="E65" s="107">
        <f t="shared" si="24"/>
        <v>3106000</v>
      </c>
      <c r="F65" s="107">
        <f t="shared" si="24"/>
        <v>0</v>
      </c>
      <c r="G65" s="107">
        <f t="shared" si="24"/>
        <v>0</v>
      </c>
      <c r="H65" s="107">
        <f t="shared" si="24"/>
        <v>615000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615000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0.1980038634900193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1968000</v>
      </c>
      <c r="C69" s="109"/>
      <c r="D69" s="109"/>
      <c r="E69" s="109">
        <f t="shared" si="25"/>
        <v>1968000</v>
      </c>
      <c r="F69" s="109"/>
      <c r="G69" s="109"/>
      <c r="H69" s="109">
        <v>150000</v>
      </c>
      <c r="I69" s="109"/>
      <c r="J69" s="109"/>
      <c r="K69" s="109"/>
      <c r="L69" s="109"/>
      <c r="M69" s="109"/>
      <c r="N69" s="109"/>
      <c r="O69" s="109"/>
      <c r="P69" s="110">
        <f t="shared" si="26"/>
        <v>150000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7.621951219512195</v>
      </c>
      <c r="U69" s="26">
        <f t="shared" si="31"/>
        <v>0</v>
      </c>
    </row>
    <row r="70" spans="1:21" ht="12.75">
      <c r="A70" s="88" t="s">
        <v>78</v>
      </c>
      <c r="B70" s="109">
        <v>61000</v>
      </c>
      <c r="C70" s="109"/>
      <c r="D70" s="109"/>
      <c r="E70" s="109">
        <f t="shared" si="25"/>
        <v>61000</v>
      </c>
      <c r="F70" s="109"/>
      <c r="G70" s="109"/>
      <c r="H70" s="109">
        <v>11000</v>
      </c>
      <c r="I70" s="109"/>
      <c r="J70" s="109"/>
      <c r="K70" s="109"/>
      <c r="L70" s="109"/>
      <c r="M70" s="109"/>
      <c r="N70" s="109"/>
      <c r="O70" s="109"/>
      <c r="P70" s="110">
        <f t="shared" si="26"/>
        <v>11000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18.0327868852459</v>
      </c>
      <c r="U70" s="26">
        <f t="shared" si="31"/>
        <v>0</v>
      </c>
    </row>
    <row r="71" spans="1:21" ht="12.75">
      <c r="A71" s="88" t="s">
        <v>79</v>
      </c>
      <c r="B71" s="109">
        <v>1077000</v>
      </c>
      <c r="C71" s="109"/>
      <c r="D71" s="109"/>
      <c r="E71" s="109">
        <f t="shared" si="25"/>
        <v>1077000</v>
      </c>
      <c r="F71" s="109"/>
      <c r="G71" s="109"/>
      <c r="H71" s="109">
        <v>454000</v>
      </c>
      <c r="I71" s="109"/>
      <c r="J71" s="109"/>
      <c r="K71" s="109"/>
      <c r="L71" s="109"/>
      <c r="M71" s="109"/>
      <c r="N71" s="109"/>
      <c r="O71" s="109"/>
      <c r="P71" s="110">
        <f t="shared" si="26"/>
        <v>454000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42.15413184772516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3106000</v>
      </c>
      <c r="C92" s="116">
        <f t="shared" si="38"/>
        <v>0</v>
      </c>
      <c r="D92" s="116">
        <f t="shared" si="38"/>
        <v>0</v>
      </c>
      <c r="E92" s="116">
        <f t="shared" si="38"/>
        <v>3106000</v>
      </c>
      <c r="F92" s="116">
        <f t="shared" si="38"/>
        <v>0</v>
      </c>
      <c r="G92" s="116">
        <f t="shared" si="38"/>
        <v>0</v>
      </c>
      <c r="H92" s="116">
        <f t="shared" si="38"/>
        <v>615000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615000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0.1980038634900193</v>
      </c>
      <c r="U92" s="30">
        <f t="shared" si="35"/>
        <v>0</v>
      </c>
    </row>
    <row r="93" spans="1:21" ht="12.75">
      <c r="A93" s="31" t="s">
        <v>111</v>
      </c>
      <c r="B93" s="118">
        <f>B65</f>
        <v>3106000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3106000</v>
      </c>
      <c r="F93" s="118">
        <f t="shared" si="39"/>
        <v>0</v>
      </c>
      <c r="G93" s="118">
        <f t="shared" si="39"/>
        <v>0</v>
      </c>
      <c r="H93" s="118">
        <f t="shared" si="39"/>
        <v>615000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615000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0.1980038634900193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68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213000</v>
      </c>
      <c r="I10" s="91">
        <v>213598</v>
      </c>
      <c r="J10" s="90"/>
      <c r="K10" s="91"/>
      <c r="L10" s="90"/>
      <c r="M10" s="91"/>
      <c r="N10" s="90"/>
      <c r="O10" s="91"/>
      <c r="P10" s="90">
        <f>(($H10+$J10)+$L10)+$N10</f>
        <v>213000</v>
      </c>
      <c r="Q10" s="91">
        <f>(($I10+$K10)+$M10)+$O10</f>
        <v>213598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21.3</v>
      </c>
      <c r="U10" s="54">
        <f>IF($E10=0,0,($Q10/$E10)*100)</f>
        <v>21.3598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213000</v>
      </c>
      <c r="I13" s="94">
        <f t="shared" si="0"/>
        <v>213598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213000</v>
      </c>
      <c r="Q13" s="94">
        <f>(($I13+$K13)+$M13)+$O13</f>
        <v>213598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21.3</v>
      </c>
      <c r="U13" s="58">
        <f>IF(SUM($E9:$E11)=0,0,(Q13/SUM($E9:$E11))*100)</f>
        <v>21.3598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175000</v>
      </c>
      <c r="I15" s="91">
        <v>23547</v>
      </c>
      <c r="J15" s="90"/>
      <c r="K15" s="91"/>
      <c r="L15" s="90"/>
      <c r="M15" s="91"/>
      <c r="N15" s="90"/>
      <c r="O15" s="91"/>
      <c r="P15" s="90">
        <f>(($H15+$J15)+$L15)+$N15</f>
        <v>175000</v>
      </c>
      <c r="Q15" s="91">
        <f>(($I15+$K15)+$M15)+$O15</f>
        <v>23547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23.333333333333332</v>
      </c>
      <c r="U15" s="54">
        <f>IF($E15=0,0,($Q15/$E15)*100)</f>
        <v>3.1396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175000</v>
      </c>
      <c r="I18" s="94">
        <f t="shared" si="1"/>
        <v>23547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175000</v>
      </c>
      <c r="Q18" s="94">
        <f>(($I18+$K18)+$M18)+$O18</f>
        <v>23547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23.333333333333332</v>
      </c>
      <c r="U18" s="58">
        <f>IF(SUM($E15:$E16)=0,0,(Q18/SUM($E15:$E16))*100)</f>
        <v>3.1396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2140725</v>
      </c>
      <c r="C24" s="89"/>
      <c r="D24" s="89"/>
      <c r="E24" s="89">
        <f>($B24+$C24)+$D24</f>
        <v>2140725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2140725</v>
      </c>
      <c r="C25" s="92">
        <f>C24</f>
        <v>0</v>
      </c>
      <c r="D25" s="92">
        <f>D24</f>
        <v>0</v>
      </c>
      <c r="E25" s="92">
        <f>($B25+$C25)+$D25</f>
        <v>2140725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2000000</v>
      </c>
      <c r="C27" s="89"/>
      <c r="D27" s="89"/>
      <c r="E27" s="89">
        <f aca="true" t="shared" si="4" ref="E27:E32">($B27+$C27)+$D27</f>
        <v>2000000</v>
      </c>
      <c r="F27" s="90">
        <v>2000000</v>
      </c>
      <c r="G27" s="91">
        <v>990000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968712</v>
      </c>
      <c r="C28" s="89"/>
      <c r="D28" s="89"/>
      <c r="E28" s="89">
        <f t="shared" si="4"/>
        <v>968712</v>
      </c>
      <c r="F28" s="90">
        <v>969000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6000000</v>
      </c>
      <c r="C30" s="89"/>
      <c r="D30" s="89"/>
      <c r="E30" s="89">
        <f t="shared" si="4"/>
        <v>6000000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8968712</v>
      </c>
      <c r="C32" s="92">
        <f>SUM(C27:C31)</f>
        <v>0</v>
      </c>
      <c r="D32" s="92">
        <f>SUM(D27:D31)</f>
        <v>0</v>
      </c>
      <c r="E32" s="92">
        <f t="shared" si="4"/>
        <v>8968712</v>
      </c>
      <c r="F32" s="93">
        <f aca="true" t="shared" si="9" ref="F32:O32">SUM(F27:F31)</f>
        <v>2969000</v>
      </c>
      <c r="G32" s="94">
        <f t="shared" si="9"/>
        <v>990000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>
        <v>8000000</v>
      </c>
      <c r="C36" s="89"/>
      <c r="D36" s="89"/>
      <c r="E36" s="89">
        <f t="shared" si="10"/>
        <v>8000000</v>
      </c>
      <c r="F36" s="90">
        <v>8000000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>
        <v>75000000</v>
      </c>
      <c r="C39" s="89"/>
      <c r="D39" s="89"/>
      <c r="E39" s="89">
        <f t="shared" si="10"/>
        <v>75000000</v>
      </c>
      <c r="F39" s="90">
        <v>75000000</v>
      </c>
      <c r="G39" s="91"/>
      <c r="H39" s="90">
        <v>50000000</v>
      </c>
      <c r="I39" s="91"/>
      <c r="J39" s="90"/>
      <c r="K39" s="91"/>
      <c r="L39" s="90"/>
      <c r="M39" s="91"/>
      <c r="N39" s="90"/>
      <c r="O39" s="91"/>
      <c r="P39" s="90">
        <f t="shared" si="11"/>
        <v>50000000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66.66666666666666</v>
      </c>
      <c r="U39" s="54">
        <f t="shared" si="16"/>
        <v>0</v>
      </c>
    </row>
    <row r="40" spans="1:21" ht="12.75">
      <c r="A40" s="55" t="s">
        <v>34</v>
      </c>
      <c r="B40" s="92">
        <f>SUM(B34:B39)</f>
        <v>83000000</v>
      </c>
      <c r="C40" s="92">
        <f>SUM(C34:C39)</f>
        <v>0</v>
      </c>
      <c r="D40" s="92">
        <f>SUM(D34:D39)</f>
        <v>0</v>
      </c>
      <c r="E40" s="92">
        <f t="shared" si="10"/>
        <v>83000000</v>
      </c>
      <c r="F40" s="93">
        <f aca="true" t="shared" si="17" ref="F40:O40">SUM(F34:F39)</f>
        <v>83000000</v>
      </c>
      <c r="G40" s="94">
        <f t="shared" si="17"/>
        <v>0</v>
      </c>
      <c r="H40" s="93">
        <f t="shared" si="17"/>
        <v>50000000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50000000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 t="e">
        <f>IF((+$E37+$E39)=0,0,(P40/(+$E37+$E398))*100)</f>
        <v>#DIV/0!</v>
      </c>
      <c r="U40" s="58" t="e">
        <f>IF((+$E37+$E39)=0,0,(Q40/(+$E37+$E398))*100)</f>
        <v>#DIV/0!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95859437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95859437</v>
      </c>
      <c r="F45" s="102">
        <f aca="true" t="shared" si="19" ref="F45:O45">SUM(F9:F12,F15:F17,F20:F21,F24,F27:F31,F34:F39,F42:F43)</f>
        <v>87719000</v>
      </c>
      <c r="G45" s="103">
        <f t="shared" si="19"/>
        <v>2740000</v>
      </c>
      <c r="H45" s="102">
        <f t="shared" si="19"/>
        <v>50388000</v>
      </c>
      <c r="I45" s="103">
        <f t="shared" si="19"/>
        <v>237145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50388000</v>
      </c>
      <c r="Q45" s="103">
        <f>(($I45+$K45)+$M45)+$O45</f>
        <v>237145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59.454867256637165</v>
      </c>
      <c r="U45" s="67">
        <f>IF((+$E9+$E10+$E11+$E15+$E16+$E20+$E21+$E27+$E30+$E37+$E39+$E42+$E43)=0,0,(Q45/(+$E9+$E10+$E11+$E15+$E16+$E20+$E21+$E27+$E30+$E37+$E39+$E42+$E43)*100))</f>
        <v>0.2798171091445428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23344959</v>
      </c>
      <c r="C47" s="89"/>
      <c r="D47" s="89"/>
      <c r="E47" s="89">
        <f>($B47+$C47)+$D47</f>
        <v>23344959</v>
      </c>
      <c r="F47" s="90">
        <v>23345000</v>
      </c>
      <c r="G47" s="91">
        <v>22762000</v>
      </c>
      <c r="H47" s="90">
        <v>23345000</v>
      </c>
      <c r="I47" s="91">
        <v>3084770</v>
      </c>
      <c r="J47" s="90"/>
      <c r="K47" s="91"/>
      <c r="L47" s="90"/>
      <c r="M47" s="91"/>
      <c r="N47" s="90"/>
      <c r="O47" s="91"/>
      <c r="P47" s="90">
        <f>(($H47+$J47)+$L47)+$N47</f>
        <v>23345000</v>
      </c>
      <c r="Q47" s="91">
        <f>(($I47+$K47)+$M47)+$O47</f>
        <v>3084770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100.00017562678092</v>
      </c>
      <c r="U47" s="54">
        <f>IF($E47=0,0,($Q47/$E47)*100)</f>
        <v>13.213859146207968</v>
      </c>
    </row>
    <row r="48" spans="1:21" s="69" customFormat="1" ht="12.75">
      <c r="A48" s="68" t="s">
        <v>34</v>
      </c>
      <c r="B48" s="89">
        <f>B47</f>
        <v>23344959</v>
      </c>
      <c r="C48" s="89">
        <f>C47</f>
        <v>0</v>
      </c>
      <c r="D48" s="89">
        <f>D47</f>
        <v>0</v>
      </c>
      <c r="E48" s="89">
        <f>($B48+$C48)+$D48</f>
        <v>23344959</v>
      </c>
      <c r="F48" s="90">
        <f aca="true" t="shared" si="20" ref="F48:O48">F47</f>
        <v>23345000</v>
      </c>
      <c r="G48" s="91">
        <f t="shared" si="20"/>
        <v>22762000</v>
      </c>
      <c r="H48" s="90">
        <f t="shared" si="20"/>
        <v>23345000</v>
      </c>
      <c r="I48" s="91">
        <f t="shared" si="20"/>
        <v>3084770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23345000</v>
      </c>
      <c r="Q48" s="91">
        <f>(($I48+$K48)+$M48)+$O48</f>
        <v>3084770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100.00017562678092</v>
      </c>
      <c r="U48" s="54">
        <f>IF($E48=0,0,($Q48/$E48)*100)</f>
        <v>13.213859146207968</v>
      </c>
    </row>
    <row r="49" spans="1:21" ht="12.75">
      <c r="A49" s="60" t="s">
        <v>60</v>
      </c>
      <c r="B49" s="98">
        <f>B47</f>
        <v>23344959</v>
      </c>
      <c r="C49" s="98">
        <f>C47</f>
        <v>0</v>
      </c>
      <c r="D49" s="98">
        <f>D47</f>
        <v>0</v>
      </c>
      <c r="E49" s="98">
        <f>($B49+$C49)+$D49</f>
        <v>23344959</v>
      </c>
      <c r="F49" s="99">
        <f aca="true" t="shared" si="21" ref="F49:O49">F47</f>
        <v>23345000</v>
      </c>
      <c r="G49" s="100">
        <f t="shared" si="21"/>
        <v>22762000</v>
      </c>
      <c r="H49" s="99">
        <f t="shared" si="21"/>
        <v>23345000</v>
      </c>
      <c r="I49" s="100">
        <f t="shared" si="21"/>
        <v>3084770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23345000</v>
      </c>
      <c r="Q49" s="100">
        <f>(($I49+$K49)+$M49)+$O49</f>
        <v>3084770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100.00017562678092</v>
      </c>
      <c r="U49" s="63">
        <f>IF($E49=0,0,($Q49/$E49)*100)</f>
        <v>13.213859146207968</v>
      </c>
    </row>
    <row r="50" spans="1:21" ht="12.75">
      <c r="A50" s="64" t="s">
        <v>62</v>
      </c>
      <c r="B50" s="101">
        <f>SUM(B9:B12,B15:B17,B20:B21,B24,B27:B31,B34:B39,B42:B43,B47)</f>
        <v>119204396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119204396</v>
      </c>
      <c r="F50" s="102">
        <f aca="true" t="shared" si="22" ref="F50:O50">SUM(F9:F12,F15:F17,F20:F21,F24,F27:F31,F34:F39,F42:F43,F47)</f>
        <v>111064000</v>
      </c>
      <c r="G50" s="103">
        <f t="shared" si="22"/>
        <v>25502000</v>
      </c>
      <c r="H50" s="102">
        <f t="shared" si="22"/>
        <v>73733000</v>
      </c>
      <c r="I50" s="103">
        <f t="shared" si="22"/>
        <v>3321915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73733000</v>
      </c>
      <c r="Q50" s="103">
        <f>(($I50+$K50)+$M50)+$O50</f>
        <v>3321915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68.21132149187457</v>
      </c>
      <c r="U50" s="67">
        <f>IF((+$E9+$E10+$E11+$E15+$E16+$E20+$E21+$E27+$E30+$E37+$E39+$E42+$E43+$E47)=0,0,(Q50/(+$E9+$E10+$E11+$E15+$E16+$E20+$E21+$E27+$E30+$E37+$E39+$E42+$E43+$E47)*100))</f>
        <v>3.073145159340872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7827000</v>
      </c>
      <c r="C65" s="107">
        <f t="shared" si="24"/>
        <v>0</v>
      </c>
      <c r="D65" s="107">
        <f t="shared" si="24"/>
        <v>0</v>
      </c>
      <c r="E65" s="107">
        <f t="shared" si="24"/>
        <v>7827000</v>
      </c>
      <c r="F65" s="107">
        <f t="shared" si="24"/>
        <v>0</v>
      </c>
      <c r="G65" s="107">
        <f t="shared" si="24"/>
        <v>0</v>
      </c>
      <c r="H65" s="107">
        <f t="shared" si="24"/>
        <v>400000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400000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0.05110514884374601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6721000</v>
      </c>
      <c r="C69" s="109"/>
      <c r="D69" s="109"/>
      <c r="E69" s="109">
        <f t="shared" si="25"/>
        <v>6721000</v>
      </c>
      <c r="F69" s="109"/>
      <c r="G69" s="109"/>
      <c r="H69" s="109">
        <v>31000</v>
      </c>
      <c r="I69" s="109"/>
      <c r="J69" s="109"/>
      <c r="K69" s="109"/>
      <c r="L69" s="109"/>
      <c r="M69" s="109"/>
      <c r="N69" s="109"/>
      <c r="O69" s="109"/>
      <c r="P69" s="110">
        <f t="shared" si="26"/>
        <v>31000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0.4612408867728016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>
        <v>1000</v>
      </c>
      <c r="I70" s="109"/>
      <c r="J70" s="109"/>
      <c r="K70" s="109"/>
      <c r="L70" s="109"/>
      <c r="M70" s="109"/>
      <c r="N70" s="109"/>
      <c r="O70" s="109"/>
      <c r="P70" s="110">
        <f t="shared" si="26"/>
        <v>1000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1046000</v>
      </c>
      <c r="C71" s="109"/>
      <c r="D71" s="109"/>
      <c r="E71" s="109">
        <f t="shared" si="25"/>
        <v>1046000</v>
      </c>
      <c r="F71" s="109"/>
      <c r="G71" s="109"/>
      <c r="H71" s="109">
        <v>368000</v>
      </c>
      <c r="I71" s="109"/>
      <c r="J71" s="109"/>
      <c r="K71" s="109"/>
      <c r="L71" s="109"/>
      <c r="M71" s="109"/>
      <c r="N71" s="109"/>
      <c r="O71" s="109"/>
      <c r="P71" s="110">
        <f t="shared" si="26"/>
        <v>368000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35.18164435946463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>
        <v>60000</v>
      </c>
      <c r="C74" s="109"/>
      <c r="D74" s="109"/>
      <c r="E74" s="109">
        <f t="shared" si="25"/>
        <v>60000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7827000</v>
      </c>
      <c r="C92" s="116">
        <f t="shared" si="38"/>
        <v>0</v>
      </c>
      <c r="D92" s="116">
        <f t="shared" si="38"/>
        <v>0</v>
      </c>
      <c r="E92" s="116">
        <f t="shared" si="38"/>
        <v>7827000</v>
      </c>
      <c r="F92" s="116">
        <f t="shared" si="38"/>
        <v>0</v>
      </c>
      <c r="G92" s="116">
        <f t="shared" si="38"/>
        <v>0</v>
      </c>
      <c r="H92" s="116">
        <f t="shared" si="38"/>
        <v>400000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400000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0.05110514884374601</v>
      </c>
      <c r="U92" s="30">
        <f t="shared" si="35"/>
        <v>0</v>
      </c>
    </row>
    <row r="93" spans="1:21" ht="12.75">
      <c r="A93" s="31" t="s">
        <v>111</v>
      </c>
      <c r="B93" s="118">
        <f>B65</f>
        <v>7827000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7827000</v>
      </c>
      <c r="F93" s="118">
        <f t="shared" si="39"/>
        <v>0</v>
      </c>
      <c r="G93" s="118">
        <f t="shared" si="39"/>
        <v>0</v>
      </c>
      <c r="H93" s="118">
        <f t="shared" si="39"/>
        <v>400000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400000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0.05110514884374601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93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1189000</v>
      </c>
      <c r="C10" s="89"/>
      <c r="D10" s="89"/>
      <c r="E10" s="89">
        <f>($B10+$C10)+$D10</f>
        <v>1189000</v>
      </c>
      <c r="F10" s="90">
        <v>1189000</v>
      </c>
      <c r="G10" s="91">
        <v>1189000</v>
      </c>
      <c r="H10" s="90">
        <v>221000</v>
      </c>
      <c r="I10" s="91">
        <v>221430</v>
      </c>
      <c r="J10" s="90"/>
      <c r="K10" s="91"/>
      <c r="L10" s="90"/>
      <c r="M10" s="91"/>
      <c r="N10" s="90"/>
      <c r="O10" s="91"/>
      <c r="P10" s="90">
        <f>(($H10+$J10)+$L10)+$N10</f>
        <v>221000</v>
      </c>
      <c r="Q10" s="91">
        <f>(($I10+$K10)+$M10)+$O10</f>
        <v>221430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18.58704793944491</v>
      </c>
      <c r="U10" s="54">
        <f>IF($E10=0,0,($Q10/$E10)*100)</f>
        <v>18.623212783851976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1189000</v>
      </c>
      <c r="C13" s="92">
        <f>SUM(C9:C12)</f>
        <v>0</v>
      </c>
      <c r="D13" s="92">
        <f>SUM(D9:D12)</f>
        <v>0</v>
      </c>
      <c r="E13" s="92">
        <f>($B13+$C13)+$D13</f>
        <v>1189000</v>
      </c>
      <c r="F13" s="93">
        <f aca="true" t="shared" si="0" ref="F13:O13">SUM(F9:F12)</f>
        <v>1189000</v>
      </c>
      <c r="G13" s="94">
        <f t="shared" si="0"/>
        <v>1189000</v>
      </c>
      <c r="H13" s="93">
        <f t="shared" si="0"/>
        <v>221000</v>
      </c>
      <c r="I13" s="94">
        <f t="shared" si="0"/>
        <v>221430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221000</v>
      </c>
      <c r="Q13" s="94">
        <f>(($I13+$K13)+$M13)+$O13</f>
        <v>221430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18.58704793944491</v>
      </c>
      <c r="U13" s="58">
        <f>IF(SUM($E9:$E11)=0,0,(Q13/SUM($E9:$E11))*100)</f>
        <v>18.623212783851976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1631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1631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0.21746666666666667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1631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1631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0.21746666666666667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15000000</v>
      </c>
      <c r="C20" s="89"/>
      <c r="D20" s="89"/>
      <c r="E20" s="89">
        <f>($B20+$C20)+$D20</f>
        <v>15000000</v>
      </c>
      <c r="F20" s="90"/>
      <c r="G20" s="91"/>
      <c r="H20" s="90"/>
      <c r="I20" s="91">
        <v>38166743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38166743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254.44495333333333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15000000</v>
      </c>
      <c r="C22" s="92">
        <f>SUM(C20:C21)</f>
        <v>0</v>
      </c>
      <c r="D22" s="92">
        <f>SUM(D20:D21)</f>
        <v>0</v>
      </c>
      <c r="E22" s="92">
        <f>($B22+$C22)+$D22</f>
        <v>15000000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38166743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38166743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254.44495333333333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7860980</v>
      </c>
      <c r="C24" s="89"/>
      <c r="D24" s="89"/>
      <c r="E24" s="89">
        <f>($B24+$C24)+$D24</f>
        <v>7860980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7860980</v>
      </c>
      <c r="C25" s="92">
        <f>C24</f>
        <v>0</v>
      </c>
      <c r="D25" s="92">
        <f>D24</f>
        <v>0</v>
      </c>
      <c r="E25" s="92">
        <f>($B25+$C25)+$D25</f>
        <v>7860980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13000000</v>
      </c>
      <c r="C27" s="89"/>
      <c r="D27" s="89"/>
      <c r="E27" s="89">
        <f aca="true" t="shared" si="4" ref="E27:E32">($B27+$C27)+$D27</f>
        <v>13000000</v>
      </c>
      <c r="F27" s="90"/>
      <c r="G27" s="91">
        <v>3682000</v>
      </c>
      <c r="H27" s="90"/>
      <c r="I27" s="91">
        <v>505133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505133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3.8856384615384614</v>
      </c>
    </row>
    <row r="28" spans="1:22" ht="12.75">
      <c r="A28" s="51" t="s">
        <v>46</v>
      </c>
      <c r="B28" s="89">
        <v>4401328</v>
      </c>
      <c r="C28" s="89"/>
      <c r="D28" s="89"/>
      <c r="E28" s="89">
        <f t="shared" si="4"/>
        <v>4401328</v>
      </c>
      <c r="F28" s="90">
        <v>4401000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5000000</v>
      </c>
      <c r="C30" s="89"/>
      <c r="D30" s="89"/>
      <c r="E30" s="89">
        <f t="shared" si="4"/>
        <v>5000000</v>
      </c>
      <c r="F30" s="90"/>
      <c r="G30" s="91"/>
      <c r="H30" s="90"/>
      <c r="I30" s="91">
        <v>2628750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2628750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52.575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22401328</v>
      </c>
      <c r="C32" s="92">
        <f>SUM(C27:C31)</f>
        <v>0</v>
      </c>
      <c r="D32" s="92">
        <f>SUM(D27:D31)</f>
        <v>0</v>
      </c>
      <c r="E32" s="92">
        <f t="shared" si="4"/>
        <v>22401328</v>
      </c>
      <c r="F32" s="93">
        <f aca="true" t="shared" si="9" ref="F32:O32">SUM(F27:F31)</f>
        <v>4401000</v>
      </c>
      <c r="G32" s="94">
        <f t="shared" si="9"/>
        <v>3682000</v>
      </c>
      <c r="H32" s="93">
        <f t="shared" si="9"/>
        <v>0</v>
      </c>
      <c r="I32" s="94">
        <f t="shared" si="9"/>
        <v>3133883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3133883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17.41046111111111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19000000</v>
      </c>
      <c r="C42" s="89"/>
      <c r="D42" s="89"/>
      <c r="E42" s="89">
        <f>($B42+$C42)+$D42</f>
        <v>19000000</v>
      </c>
      <c r="F42" s="90">
        <v>19000000</v>
      </c>
      <c r="G42" s="91">
        <v>19000000</v>
      </c>
      <c r="H42" s="90">
        <v>33960000</v>
      </c>
      <c r="I42" s="91">
        <v>16964137</v>
      </c>
      <c r="J42" s="90"/>
      <c r="K42" s="91"/>
      <c r="L42" s="90"/>
      <c r="M42" s="91"/>
      <c r="N42" s="90"/>
      <c r="O42" s="91"/>
      <c r="P42" s="90">
        <f>(($H42+$J42)+$L42)+$N42</f>
        <v>33960000</v>
      </c>
      <c r="Q42" s="91">
        <f>(($I42+$K42)+$M42)+$O42</f>
        <v>16964137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178.73684210526315</v>
      </c>
      <c r="U42" s="54">
        <f>IF($E42=0,0,($Q42/$E42)*100)</f>
        <v>89.28493157894736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19000000</v>
      </c>
      <c r="C44" s="98">
        <f>SUM(C42:C43)</f>
        <v>0</v>
      </c>
      <c r="D44" s="98">
        <f>SUM(D42:D43)</f>
        <v>0</v>
      </c>
      <c r="E44" s="98">
        <f>($B44+$C44)+$D44</f>
        <v>19000000</v>
      </c>
      <c r="F44" s="99">
        <f aca="true" t="shared" si="18" ref="F44:O44">SUM(F42:F43)</f>
        <v>19000000</v>
      </c>
      <c r="G44" s="100">
        <f t="shared" si="18"/>
        <v>19000000</v>
      </c>
      <c r="H44" s="99">
        <f t="shared" si="18"/>
        <v>33960000</v>
      </c>
      <c r="I44" s="100">
        <f t="shared" si="18"/>
        <v>16964137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33960000</v>
      </c>
      <c r="Q44" s="100">
        <f>(($I44+$K44)+$M44)+$O44</f>
        <v>16964137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178.73684210526315</v>
      </c>
      <c r="U44" s="63">
        <f>IF($E44=0,0,($Q44/$E44)*100)</f>
        <v>89.28493157894736</v>
      </c>
    </row>
    <row r="45" spans="1:21" ht="12.75">
      <c r="A45" s="64" t="s">
        <v>60</v>
      </c>
      <c r="B45" s="101">
        <f>SUM(B9:B12,B15:B17,B20:B21,B24,B27:B31,B34:B39,B42:B43)</f>
        <v>66201308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66201308</v>
      </c>
      <c r="F45" s="102">
        <f aca="true" t="shared" si="19" ref="F45:O45">SUM(F9:F12,F15:F17,F20:F21,F24,F27:F31,F34:F39,F42:F43)</f>
        <v>25340000</v>
      </c>
      <c r="G45" s="103">
        <f t="shared" si="19"/>
        <v>24621000</v>
      </c>
      <c r="H45" s="102">
        <f t="shared" si="19"/>
        <v>34181000</v>
      </c>
      <c r="I45" s="103">
        <f t="shared" si="19"/>
        <v>58487824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34181000</v>
      </c>
      <c r="Q45" s="103">
        <f>(($I45+$K45)+$M45)+$O45</f>
        <v>58487824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63.36973247557426</v>
      </c>
      <c r="U45" s="67">
        <f>IF((+$E9+$E10+$E11+$E15+$E16+$E20+$E21+$E27+$E30+$E37+$E39+$E42+$E43)=0,0,(Q45/(+$E9+$E10+$E11+$E15+$E16+$E20+$E21+$E27+$E30+$E37+$E39+$E42+$E43)*100))</f>
        <v>108.4332746250394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169729094</v>
      </c>
      <c r="C47" s="89"/>
      <c r="D47" s="89"/>
      <c r="E47" s="89">
        <f>($B47+$C47)+$D47</f>
        <v>169729094</v>
      </c>
      <c r="F47" s="90">
        <v>169729000</v>
      </c>
      <c r="G47" s="91">
        <v>104970000</v>
      </c>
      <c r="H47" s="90">
        <v>27765000</v>
      </c>
      <c r="I47" s="91">
        <v>15486354</v>
      </c>
      <c r="J47" s="90"/>
      <c r="K47" s="91"/>
      <c r="L47" s="90"/>
      <c r="M47" s="91"/>
      <c r="N47" s="90"/>
      <c r="O47" s="91"/>
      <c r="P47" s="90">
        <f>(($H47+$J47)+$L47)+$N47</f>
        <v>27765000</v>
      </c>
      <c r="Q47" s="91">
        <f>(($I47+$K47)+$M47)+$O47</f>
        <v>15486354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16.35842114375512</v>
      </c>
      <c r="U47" s="54">
        <f>IF($E47=0,0,($Q47/$E47)*100)</f>
        <v>9.124159939250015</v>
      </c>
    </row>
    <row r="48" spans="1:21" s="69" customFormat="1" ht="12.75">
      <c r="A48" s="68" t="s">
        <v>34</v>
      </c>
      <c r="B48" s="89">
        <f>B47</f>
        <v>169729094</v>
      </c>
      <c r="C48" s="89">
        <f>C47</f>
        <v>0</v>
      </c>
      <c r="D48" s="89">
        <f>D47</f>
        <v>0</v>
      </c>
      <c r="E48" s="89">
        <f>($B48+$C48)+$D48</f>
        <v>169729094</v>
      </c>
      <c r="F48" s="90">
        <f aca="true" t="shared" si="20" ref="F48:O48">F47</f>
        <v>169729000</v>
      </c>
      <c r="G48" s="91">
        <f t="shared" si="20"/>
        <v>104970000</v>
      </c>
      <c r="H48" s="90">
        <f t="shared" si="20"/>
        <v>27765000</v>
      </c>
      <c r="I48" s="91">
        <f t="shared" si="20"/>
        <v>15486354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27765000</v>
      </c>
      <c r="Q48" s="91">
        <f>(($I48+$K48)+$M48)+$O48</f>
        <v>15486354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16.35842114375512</v>
      </c>
      <c r="U48" s="54">
        <f>IF($E48=0,0,($Q48/$E48)*100)</f>
        <v>9.124159939250015</v>
      </c>
    </row>
    <row r="49" spans="1:21" ht="12.75">
      <c r="A49" s="60" t="s">
        <v>60</v>
      </c>
      <c r="B49" s="98">
        <f>B47</f>
        <v>169729094</v>
      </c>
      <c r="C49" s="98">
        <f>C47</f>
        <v>0</v>
      </c>
      <c r="D49" s="98">
        <f>D47</f>
        <v>0</v>
      </c>
      <c r="E49" s="98">
        <f>($B49+$C49)+$D49</f>
        <v>169729094</v>
      </c>
      <c r="F49" s="99">
        <f aca="true" t="shared" si="21" ref="F49:O49">F47</f>
        <v>169729000</v>
      </c>
      <c r="G49" s="100">
        <f t="shared" si="21"/>
        <v>104970000</v>
      </c>
      <c r="H49" s="99">
        <f t="shared" si="21"/>
        <v>27765000</v>
      </c>
      <c r="I49" s="100">
        <f t="shared" si="21"/>
        <v>15486354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27765000</v>
      </c>
      <c r="Q49" s="100">
        <f>(($I49+$K49)+$M49)+$O49</f>
        <v>15486354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16.35842114375512</v>
      </c>
      <c r="U49" s="63">
        <f>IF($E49=0,0,($Q49/$E49)*100)</f>
        <v>9.124159939250015</v>
      </c>
    </row>
    <row r="50" spans="1:21" ht="12.75">
      <c r="A50" s="64" t="s">
        <v>62</v>
      </c>
      <c r="B50" s="101">
        <f>SUM(B9:B12,B15:B17,B20:B21,B24,B27:B31,B34:B39,B42:B43,B47)</f>
        <v>235930402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235930402</v>
      </c>
      <c r="F50" s="102">
        <f aca="true" t="shared" si="22" ref="F50:O50">SUM(F9:F12,F15:F17,F20:F21,F24,F27:F31,F34:F39,F42:F43,F47)</f>
        <v>195069000</v>
      </c>
      <c r="G50" s="103">
        <f t="shared" si="22"/>
        <v>129591000</v>
      </c>
      <c r="H50" s="102">
        <f t="shared" si="22"/>
        <v>61946000</v>
      </c>
      <c r="I50" s="103">
        <f t="shared" si="22"/>
        <v>73974178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61946000</v>
      </c>
      <c r="Q50" s="103">
        <f>(($I50+$K50)+$M50)+$O50</f>
        <v>73974178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27.695501353000306</v>
      </c>
      <c r="U50" s="67">
        <f>IF((+$E9+$E10+$E11+$E15+$E16+$E20+$E21+$E27+$E30+$E37+$E39+$E42+$E43+$E47)=0,0,(Q50/(+$E9+$E10+$E11+$E15+$E16+$E20+$E21+$E27+$E30+$E37+$E39+$E42+$E43+$E47)*100))</f>
        <v>33.07319192338626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27965000</v>
      </c>
      <c r="C65" s="107">
        <f t="shared" si="24"/>
        <v>-13200000</v>
      </c>
      <c r="D65" s="107">
        <f t="shared" si="24"/>
        <v>0</v>
      </c>
      <c r="E65" s="107">
        <f t="shared" si="24"/>
        <v>14765000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25630000</v>
      </c>
      <c r="C69" s="109">
        <v>-13200000</v>
      </c>
      <c r="D69" s="109"/>
      <c r="E69" s="109">
        <f t="shared" si="25"/>
        <v>12430000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>
        <v>2335000</v>
      </c>
      <c r="C72" s="109"/>
      <c r="D72" s="109"/>
      <c r="E72" s="109">
        <f t="shared" si="25"/>
        <v>2335000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27965000</v>
      </c>
      <c r="C92" s="116">
        <f t="shared" si="38"/>
        <v>-13200000</v>
      </c>
      <c r="D92" s="116">
        <f t="shared" si="38"/>
        <v>0</v>
      </c>
      <c r="E92" s="116">
        <f t="shared" si="38"/>
        <v>14765000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111</v>
      </c>
      <c r="B93" s="118">
        <f>B65</f>
        <v>27965000</v>
      </c>
      <c r="C93" s="118">
        <f aca="true" t="shared" si="39" ref="C93:Q93">C65</f>
        <v>-13200000</v>
      </c>
      <c r="D93" s="118">
        <f t="shared" si="39"/>
        <v>0</v>
      </c>
      <c r="E93" s="118">
        <f t="shared" si="39"/>
        <v>14765000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5000</v>
      </c>
      <c r="I10" s="91">
        <v>5000</v>
      </c>
      <c r="J10" s="90"/>
      <c r="K10" s="91"/>
      <c r="L10" s="90"/>
      <c r="M10" s="91"/>
      <c r="N10" s="90"/>
      <c r="O10" s="91"/>
      <c r="P10" s="90">
        <f>(($H10+$J10)+$L10)+$N10</f>
        <v>5000</v>
      </c>
      <c r="Q10" s="91">
        <f>(($I10+$K10)+$M10)+$O10</f>
        <v>5000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0.5</v>
      </c>
      <c r="U10" s="54">
        <f>IF($E10=0,0,($Q10/$E10)*100)</f>
        <v>0.5</v>
      </c>
    </row>
    <row r="11" spans="1:21" ht="12.75">
      <c r="A11" s="51" t="s">
        <v>32</v>
      </c>
      <c r="B11" s="89">
        <v>8000000</v>
      </c>
      <c r="C11" s="89"/>
      <c r="D11" s="89"/>
      <c r="E11" s="89">
        <f>($B11+$C11)+$D11</f>
        <v>8000000</v>
      </c>
      <c r="F11" s="90">
        <v>8000000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2000000</v>
      </c>
      <c r="C12" s="89"/>
      <c r="D12" s="89"/>
      <c r="E12" s="89">
        <f>($B12+$C12)+$D12</f>
        <v>2000000</v>
      </c>
      <c r="F12" s="90">
        <v>2000000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11000000</v>
      </c>
      <c r="C13" s="92">
        <f>SUM(C9:C12)</f>
        <v>0</v>
      </c>
      <c r="D13" s="92">
        <f>SUM(D9:D12)</f>
        <v>0</v>
      </c>
      <c r="E13" s="92">
        <f>($B13+$C13)+$D13</f>
        <v>11000000</v>
      </c>
      <c r="F13" s="93">
        <f aca="true" t="shared" si="0" ref="F13:O13">SUM(F9:F12)</f>
        <v>11000000</v>
      </c>
      <c r="G13" s="94">
        <f t="shared" si="0"/>
        <v>1000000</v>
      </c>
      <c r="H13" s="93">
        <f t="shared" si="0"/>
        <v>5000</v>
      </c>
      <c r="I13" s="94">
        <f t="shared" si="0"/>
        <v>5000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5000</v>
      </c>
      <c r="Q13" s="94">
        <f>(($I13+$K13)+$M13)+$O13</f>
        <v>5000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0.05555555555555555</v>
      </c>
      <c r="U13" s="58">
        <f>IF(SUM($E9:$E11)=0,0,(Q13/SUM($E9:$E11))*100)</f>
        <v>0.05555555555555555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4688550</v>
      </c>
      <c r="C24" s="89"/>
      <c r="D24" s="89"/>
      <c r="E24" s="89">
        <f>($B24+$C24)+$D24</f>
        <v>4688550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4688550</v>
      </c>
      <c r="C25" s="92">
        <f>C24</f>
        <v>0</v>
      </c>
      <c r="D25" s="92">
        <f>D24</f>
        <v>0</v>
      </c>
      <c r="E25" s="92">
        <f>($B25+$C25)+$D25</f>
        <v>4688550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500000</v>
      </c>
      <c r="C27" s="89"/>
      <c r="D27" s="89"/>
      <c r="E27" s="89">
        <f aca="true" t="shared" si="4" ref="E27:E32">($B27+$C27)+$D27</f>
        <v>500000</v>
      </c>
      <c r="F27" s="90">
        <v>500000</v>
      </c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23065358</v>
      </c>
      <c r="C28" s="89"/>
      <c r="D28" s="89"/>
      <c r="E28" s="89">
        <f t="shared" si="4"/>
        <v>23065358</v>
      </c>
      <c r="F28" s="90">
        <v>23065000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23565358</v>
      </c>
      <c r="C32" s="92">
        <f>SUM(C27:C31)</f>
        <v>0</v>
      </c>
      <c r="D32" s="92">
        <f>SUM(D27:D31)</f>
        <v>0</v>
      </c>
      <c r="E32" s="92">
        <f t="shared" si="4"/>
        <v>23565358</v>
      </c>
      <c r="F32" s="93">
        <f aca="true" t="shared" si="9" ref="F32:O32">SUM(F27:F31)</f>
        <v>23565000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40003908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40003908</v>
      </c>
      <c r="F45" s="102">
        <f aca="true" t="shared" si="19" ref="F45:O45">SUM(F9:F12,F15:F17,F20:F21,F24,F27:F31,F34:F39,F42:F43)</f>
        <v>35315000</v>
      </c>
      <c r="G45" s="103">
        <f t="shared" si="19"/>
        <v>1750000</v>
      </c>
      <c r="H45" s="102">
        <f t="shared" si="19"/>
        <v>5000</v>
      </c>
      <c r="I45" s="103">
        <f t="shared" si="19"/>
        <v>5000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5000</v>
      </c>
      <c r="Q45" s="103">
        <f>(($I45+$K45)+$M45)+$O45</f>
        <v>5000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0.04878048780487805</v>
      </c>
      <c r="U45" s="67">
        <f>IF((+$E9+$E10+$E11+$E15+$E16+$E20+$E21+$E27+$E30+$E37+$E39+$E42+$E43)=0,0,(Q45/(+$E9+$E10+$E11+$E15+$E16+$E20+$E21+$E27+$E30+$E37+$E39+$E42+$E43)*100))</f>
        <v>0.04878048780487805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137104480</v>
      </c>
      <c r="C47" s="89"/>
      <c r="D47" s="89"/>
      <c r="E47" s="89">
        <f>($B47+$C47)+$D47</f>
        <v>137104480</v>
      </c>
      <c r="F47" s="90">
        <v>137104000</v>
      </c>
      <c r="G47" s="91">
        <v>61503000</v>
      </c>
      <c r="H47" s="90">
        <v>4190000</v>
      </c>
      <c r="I47" s="91">
        <v>12168963</v>
      </c>
      <c r="J47" s="90"/>
      <c r="K47" s="91"/>
      <c r="L47" s="90"/>
      <c r="M47" s="91"/>
      <c r="N47" s="90"/>
      <c r="O47" s="91"/>
      <c r="P47" s="90">
        <f>(($H47+$J47)+$L47)+$N47</f>
        <v>4190000</v>
      </c>
      <c r="Q47" s="91">
        <f>(($I47+$K47)+$M47)+$O47</f>
        <v>12168963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3.0560635217755103</v>
      </c>
      <c r="U47" s="54">
        <f>IF($E47=0,0,($Q47/$E47)*100)</f>
        <v>8.875685900271092</v>
      </c>
    </row>
    <row r="48" spans="1:21" s="69" customFormat="1" ht="12.75">
      <c r="A48" s="68" t="s">
        <v>34</v>
      </c>
      <c r="B48" s="89">
        <f>B47</f>
        <v>137104480</v>
      </c>
      <c r="C48" s="89">
        <f>C47</f>
        <v>0</v>
      </c>
      <c r="D48" s="89">
        <f>D47</f>
        <v>0</v>
      </c>
      <c r="E48" s="89">
        <f>($B48+$C48)+$D48</f>
        <v>137104480</v>
      </c>
      <c r="F48" s="90">
        <f aca="true" t="shared" si="20" ref="F48:O48">F47</f>
        <v>137104000</v>
      </c>
      <c r="G48" s="91">
        <f t="shared" si="20"/>
        <v>61503000</v>
      </c>
      <c r="H48" s="90">
        <f t="shared" si="20"/>
        <v>4190000</v>
      </c>
      <c r="I48" s="91">
        <f t="shared" si="20"/>
        <v>12168963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4190000</v>
      </c>
      <c r="Q48" s="91">
        <f>(($I48+$K48)+$M48)+$O48</f>
        <v>12168963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3.0560635217755103</v>
      </c>
      <c r="U48" s="54">
        <f>IF($E48=0,0,($Q48/$E48)*100)</f>
        <v>8.875685900271092</v>
      </c>
    </row>
    <row r="49" spans="1:21" ht="12.75">
      <c r="A49" s="60" t="s">
        <v>60</v>
      </c>
      <c r="B49" s="98">
        <f>B47</f>
        <v>137104480</v>
      </c>
      <c r="C49" s="98">
        <f>C47</f>
        <v>0</v>
      </c>
      <c r="D49" s="98">
        <f>D47</f>
        <v>0</v>
      </c>
      <c r="E49" s="98">
        <f>($B49+$C49)+$D49</f>
        <v>137104480</v>
      </c>
      <c r="F49" s="99">
        <f aca="true" t="shared" si="21" ref="F49:O49">F47</f>
        <v>137104000</v>
      </c>
      <c r="G49" s="100">
        <f t="shared" si="21"/>
        <v>61503000</v>
      </c>
      <c r="H49" s="99">
        <f t="shared" si="21"/>
        <v>4190000</v>
      </c>
      <c r="I49" s="100">
        <f t="shared" si="21"/>
        <v>12168963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4190000</v>
      </c>
      <c r="Q49" s="100">
        <f>(($I49+$K49)+$M49)+$O49</f>
        <v>12168963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3.0560635217755103</v>
      </c>
      <c r="U49" s="63">
        <f>IF($E49=0,0,($Q49/$E49)*100)</f>
        <v>8.875685900271092</v>
      </c>
    </row>
    <row r="50" spans="1:21" ht="12.75">
      <c r="A50" s="64" t="s">
        <v>62</v>
      </c>
      <c r="B50" s="101">
        <f>SUM(B9:B12,B15:B17,B20:B21,B24,B27:B31,B34:B39,B42:B43,B47)</f>
        <v>177108388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177108388</v>
      </c>
      <c r="F50" s="102">
        <f aca="true" t="shared" si="22" ref="F50:O50">SUM(F9:F12,F15:F17,F20:F21,F24,F27:F31,F34:F39,F42:F43,F47)</f>
        <v>172419000</v>
      </c>
      <c r="G50" s="103">
        <f t="shared" si="22"/>
        <v>63253000</v>
      </c>
      <c r="H50" s="102">
        <f t="shared" si="22"/>
        <v>4195000</v>
      </c>
      <c r="I50" s="103">
        <f t="shared" si="22"/>
        <v>12173963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4195000</v>
      </c>
      <c r="Q50" s="103">
        <f>(($I50+$K50)+$M50)+$O50</f>
        <v>12173963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2.8468764573700103</v>
      </c>
      <c r="U50" s="67">
        <f>IF((+$E9+$E10+$E11+$E15+$E16+$E20+$E21+$E27+$E30+$E37+$E39+$E42+$E43+$E47)=0,0,(Q50/(+$E9+$E10+$E11+$E15+$E16+$E20+$E21+$E27+$E30+$E37+$E39+$E42+$E43+$E47)*100))</f>
        <v>8.261685019688576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9070000</v>
      </c>
      <c r="C65" s="107">
        <f t="shared" si="24"/>
        <v>-3000000</v>
      </c>
      <c r="D65" s="107">
        <f t="shared" si="24"/>
        <v>0</v>
      </c>
      <c r="E65" s="107">
        <f t="shared" si="24"/>
        <v>6070000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9070000</v>
      </c>
      <c r="C69" s="109">
        <v>-3000000</v>
      </c>
      <c r="D69" s="109"/>
      <c r="E69" s="109">
        <f t="shared" si="25"/>
        <v>6070000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9070000</v>
      </c>
      <c r="C92" s="116">
        <f t="shared" si="38"/>
        <v>-3000000</v>
      </c>
      <c r="D92" s="116">
        <f t="shared" si="38"/>
        <v>0</v>
      </c>
      <c r="E92" s="116">
        <f t="shared" si="38"/>
        <v>6070000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111</v>
      </c>
      <c r="B93" s="118">
        <f>B65</f>
        <v>9070000</v>
      </c>
      <c r="C93" s="118">
        <f aca="true" t="shared" si="39" ref="C93:Q93">C65</f>
        <v>-3000000</v>
      </c>
      <c r="D93" s="118">
        <f t="shared" si="39"/>
        <v>0</v>
      </c>
      <c r="E93" s="118">
        <f t="shared" si="39"/>
        <v>6070000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86000</v>
      </c>
      <c r="I10" s="91">
        <v>86596</v>
      </c>
      <c r="J10" s="90"/>
      <c r="K10" s="91"/>
      <c r="L10" s="90"/>
      <c r="M10" s="91"/>
      <c r="N10" s="90"/>
      <c r="O10" s="91"/>
      <c r="P10" s="90">
        <f>(($H10+$J10)+$L10)+$N10</f>
        <v>86000</v>
      </c>
      <c r="Q10" s="91">
        <f>(($I10+$K10)+$M10)+$O10</f>
        <v>86596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8.6</v>
      </c>
      <c r="U10" s="54">
        <f>IF($E10=0,0,($Q10/$E10)*100)</f>
        <v>8.659600000000001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86000</v>
      </c>
      <c r="I13" s="94">
        <f t="shared" si="0"/>
        <v>86596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86000</v>
      </c>
      <c r="Q13" s="94">
        <f>(($I13+$K13)+$M13)+$O13</f>
        <v>86596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8.6</v>
      </c>
      <c r="U13" s="58">
        <f>IF(SUM($E9:$E11)=0,0,(Q13/SUM($E9:$E11))*100)</f>
        <v>8.659600000000001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477000</v>
      </c>
      <c r="I15" s="91">
        <v>642</v>
      </c>
      <c r="J15" s="90"/>
      <c r="K15" s="91"/>
      <c r="L15" s="90"/>
      <c r="M15" s="91"/>
      <c r="N15" s="90"/>
      <c r="O15" s="91"/>
      <c r="P15" s="90">
        <f>(($H15+$J15)+$L15)+$N15</f>
        <v>477000</v>
      </c>
      <c r="Q15" s="91">
        <f>(($I15+$K15)+$M15)+$O15</f>
        <v>642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63.6</v>
      </c>
      <c r="U15" s="54">
        <f>IF($E15=0,0,($Q15/$E15)*100)</f>
        <v>0.0856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477000</v>
      </c>
      <c r="I18" s="94">
        <f t="shared" si="1"/>
        <v>642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477000</v>
      </c>
      <c r="Q18" s="94">
        <f>(($I18+$K18)+$M18)+$O18</f>
        <v>642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63.6</v>
      </c>
      <c r="U18" s="58">
        <f>IF(SUM($E15:$E16)=0,0,(Q18/SUM($E15:$E16))*100)</f>
        <v>0.0856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10394850</v>
      </c>
      <c r="C24" s="89"/>
      <c r="D24" s="89"/>
      <c r="E24" s="89">
        <f>($B24+$C24)+$D24</f>
        <v>10394850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10394850</v>
      </c>
      <c r="C25" s="92">
        <f>C24</f>
        <v>0</v>
      </c>
      <c r="D25" s="92">
        <f>D24</f>
        <v>0</v>
      </c>
      <c r="E25" s="92">
        <f>($B25+$C25)+$D25</f>
        <v>10394850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1329134</v>
      </c>
      <c r="C28" s="89"/>
      <c r="D28" s="89"/>
      <c r="E28" s="89">
        <f t="shared" si="4"/>
        <v>1329134</v>
      </c>
      <c r="F28" s="90">
        <v>1329000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1329134</v>
      </c>
      <c r="C32" s="92">
        <f>SUM(C27:C31)</f>
        <v>0</v>
      </c>
      <c r="D32" s="92">
        <f>SUM(D27:D31)</f>
        <v>0</v>
      </c>
      <c r="E32" s="92">
        <f t="shared" si="4"/>
        <v>1329134</v>
      </c>
      <c r="F32" s="93">
        <f aca="true" t="shared" si="9" ref="F32:O32">SUM(F27:F31)</f>
        <v>1329000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>
        <v>34000000</v>
      </c>
      <c r="C36" s="89"/>
      <c r="D36" s="89"/>
      <c r="E36" s="89">
        <f t="shared" si="10"/>
        <v>34000000</v>
      </c>
      <c r="F36" s="90">
        <v>34000000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34000000</v>
      </c>
      <c r="C40" s="92">
        <f>SUM(C34:C39)</f>
        <v>0</v>
      </c>
      <c r="D40" s="92">
        <f>SUM(D34:D39)</f>
        <v>0</v>
      </c>
      <c r="E40" s="92">
        <f t="shared" si="10"/>
        <v>34000000</v>
      </c>
      <c r="F40" s="93">
        <f aca="true" t="shared" si="17" ref="F40:O40">SUM(F34:F39)</f>
        <v>34000000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47473984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47473984</v>
      </c>
      <c r="F45" s="102">
        <f aca="true" t="shared" si="19" ref="F45:O45">SUM(F9:F12,F15:F17,F20:F21,F24,F27:F31,F34:F39,F42:F43)</f>
        <v>37079000</v>
      </c>
      <c r="G45" s="103">
        <f t="shared" si="19"/>
        <v>1750000</v>
      </c>
      <c r="H45" s="102">
        <f t="shared" si="19"/>
        <v>563000</v>
      </c>
      <c r="I45" s="103">
        <f t="shared" si="19"/>
        <v>87238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563000</v>
      </c>
      <c r="Q45" s="103">
        <f>(($I45+$K45)+$M45)+$O45</f>
        <v>87238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32.17142857142857</v>
      </c>
      <c r="U45" s="67">
        <f>IF((+$E9+$E10+$E11+$E15+$E16+$E20+$E21+$E27+$E30+$E37+$E39+$E42+$E43)=0,0,(Q45/(+$E9+$E10+$E11+$E15+$E16+$E20+$E21+$E27+$E30+$E37+$E39+$E42+$E43)*100))</f>
        <v>4.985028571428572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105582502</v>
      </c>
      <c r="C47" s="89"/>
      <c r="D47" s="89"/>
      <c r="E47" s="89">
        <f>($B47+$C47)+$D47</f>
        <v>105582502</v>
      </c>
      <c r="F47" s="90">
        <v>105583000</v>
      </c>
      <c r="G47" s="91">
        <v>30000000</v>
      </c>
      <c r="H47" s="90">
        <v>14772000</v>
      </c>
      <c r="I47" s="91">
        <v>14525560</v>
      </c>
      <c r="J47" s="90"/>
      <c r="K47" s="91"/>
      <c r="L47" s="90"/>
      <c r="M47" s="91"/>
      <c r="N47" s="90"/>
      <c r="O47" s="91"/>
      <c r="P47" s="90">
        <f>(($H47+$J47)+$L47)+$N47</f>
        <v>14772000</v>
      </c>
      <c r="Q47" s="91">
        <f>(($I47+$K47)+$M47)+$O47</f>
        <v>14525560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13.990954675425291</v>
      </c>
      <c r="U47" s="54">
        <f>IF($E47=0,0,($Q47/$E47)*100)</f>
        <v>13.757544787108758</v>
      </c>
    </row>
    <row r="48" spans="1:21" s="69" customFormat="1" ht="12.75">
      <c r="A48" s="68" t="s">
        <v>34</v>
      </c>
      <c r="B48" s="89">
        <f>B47</f>
        <v>105582502</v>
      </c>
      <c r="C48" s="89">
        <f>C47</f>
        <v>0</v>
      </c>
      <c r="D48" s="89">
        <f>D47</f>
        <v>0</v>
      </c>
      <c r="E48" s="89">
        <f>($B48+$C48)+$D48</f>
        <v>105582502</v>
      </c>
      <c r="F48" s="90">
        <f aca="true" t="shared" si="20" ref="F48:O48">F47</f>
        <v>105583000</v>
      </c>
      <c r="G48" s="91">
        <f t="shared" si="20"/>
        <v>30000000</v>
      </c>
      <c r="H48" s="90">
        <f t="shared" si="20"/>
        <v>14772000</v>
      </c>
      <c r="I48" s="91">
        <f t="shared" si="20"/>
        <v>14525560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14772000</v>
      </c>
      <c r="Q48" s="91">
        <f>(($I48+$K48)+$M48)+$O48</f>
        <v>14525560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13.990954675425291</v>
      </c>
      <c r="U48" s="54">
        <f>IF($E48=0,0,($Q48/$E48)*100)</f>
        <v>13.757544787108758</v>
      </c>
    </row>
    <row r="49" spans="1:21" ht="12.75">
      <c r="A49" s="60" t="s">
        <v>60</v>
      </c>
      <c r="B49" s="98">
        <f>B47</f>
        <v>105582502</v>
      </c>
      <c r="C49" s="98">
        <f>C47</f>
        <v>0</v>
      </c>
      <c r="D49" s="98">
        <f>D47</f>
        <v>0</v>
      </c>
      <c r="E49" s="98">
        <f>($B49+$C49)+$D49</f>
        <v>105582502</v>
      </c>
      <c r="F49" s="99">
        <f aca="true" t="shared" si="21" ref="F49:O49">F47</f>
        <v>105583000</v>
      </c>
      <c r="G49" s="100">
        <f t="shared" si="21"/>
        <v>30000000</v>
      </c>
      <c r="H49" s="99">
        <f t="shared" si="21"/>
        <v>14772000</v>
      </c>
      <c r="I49" s="100">
        <f t="shared" si="21"/>
        <v>14525560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14772000</v>
      </c>
      <c r="Q49" s="100">
        <f>(($I49+$K49)+$M49)+$O49</f>
        <v>14525560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13.990954675425291</v>
      </c>
      <c r="U49" s="63">
        <f>IF($E49=0,0,($Q49/$E49)*100)</f>
        <v>13.757544787108758</v>
      </c>
    </row>
    <row r="50" spans="1:21" ht="12.75">
      <c r="A50" s="64" t="s">
        <v>62</v>
      </c>
      <c r="B50" s="101">
        <f>SUM(B9:B12,B15:B17,B20:B21,B24,B27:B31,B34:B39,B42:B43,B47)</f>
        <v>153056486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153056486</v>
      </c>
      <c r="F50" s="102">
        <f aca="true" t="shared" si="22" ref="F50:O50">SUM(F9:F12,F15:F17,F20:F21,F24,F27:F31,F34:F39,F42:F43,F47)</f>
        <v>142662000</v>
      </c>
      <c r="G50" s="103">
        <f t="shared" si="22"/>
        <v>31750000</v>
      </c>
      <c r="H50" s="102">
        <f t="shared" si="22"/>
        <v>15335000</v>
      </c>
      <c r="I50" s="103">
        <f t="shared" si="22"/>
        <v>14612798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15335000</v>
      </c>
      <c r="Q50" s="103">
        <f>(($I50+$K50)+$M50)+$O50</f>
        <v>14612798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14.28737774136673</v>
      </c>
      <c r="U50" s="67">
        <f>IF((+$E9+$E10+$E11+$E15+$E16+$E20+$E21+$E27+$E30+$E37+$E39+$E42+$E43+$E47)=0,0,(Q50/(+$E9+$E10+$E11+$E15+$E16+$E20+$E21+$E27+$E30+$E37+$E39+$E42+$E43+$E47)*100))</f>
        <v>13.614513523592322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4650000</v>
      </c>
      <c r="C65" s="107">
        <f t="shared" si="24"/>
        <v>0</v>
      </c>
      <c r="D65" s="107">
        <f t="shared" si="24"/>
        <v>0</v>
      </c>
      <c r="E65" s="107">
        <f t="shared" si="24"/>
        <v>4650000</v>
      </c>
      <c r="F65" s="107">
        <f t="shared" si="24"/>
        <v>0</v>
      </c>
      <c r="G65" s="107">
        <f t="shared" si="24"/>
        <v>0</v>
      </c>
      <c r="H65" s="107">
        <f t="shared" si="24"/>
        <v>4479000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4479000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0.9632258064516129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>
        <v>-171000</v>
      </c>
      <c r="I67" s="109"/>
      <c r="J67" s="109"/>
      <c r="K67" s="109"/>
      <c r="L67" s="109"/>
      <c r="M67" s="109"/>
      <c r="N67" s="109"/>
      <c r="O67" s="109"/>
      <c r="P67" s="110">
        <f t="shared" si="26"/>
        <v>-171000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4650000</v>
      </c>
      <c r="C71" s="109"/>
      <c r="D71" s="109"/>
      <c r="E71" s="109">
        <f t="shared" si="25"/>
        <v>4650000</v>
      </c>
      <c r="F71" s="109"/>
      <c r="G71" s="109"/>
      <c r="H71" s="109">
        <v>4650000</v>
      </c>
      <c r="I71" s="109"/>
      <c r="J71" s="109"/>
      <c r="K71" s="109"/>
      <c r="L71" s="109"/>
      <c r="M71" s="109"/>
      <c r="N71" s="109"/>
      <c r="O71" s="109"/>
      <c r="P71" s="110">
        <f t="shared" si="26"/>
        <v>4650000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100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4650000</v>
      </c>
      <c r="C92" s="116">
        <f t="shared" si="38"/>
        <v>0</v>
      </c>
      <c r="D92" s="116">
        <f t="shared" si="38"/>
        <v>0</v>
      </c>
      <c r="E92" s="116">
        <f t="shared" si="38"/>
        <v>4650000</v>
      </c>
      <c r="F92" s="116">
        <f t="shared" si="38"/>
        <v>0</v>
      </c>
      <c r="G92" s="116">
        <f t="shared" si="38"/>
        <v>0</v>
      </c>
      <c r="H92" s="116">
        <f t="shared" si="38"/>
        <v>4479000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4479000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0.9632258064516129</v>
      </c>
      <c r="U92" s="30">
        <f t="shared" si="35"/>
        <v>0</v>
      </c>
    </row>
    <row r="93" spans="1:21" ht="12.75">
      <c r="A93" s="31" t="s">
        <v>111</v>
      </c>
      <c r="B93" s="118">
        <f>B65</f>
        <v>4650000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4650000</v>
      </c>
      <c r="F93" s="118">
        <f t="shared" si="39"/>
        <v>0</v>
      </c>
      <c r="G93" s="118">
        <f t="shared" si="39"/>
        <v>0</v>
      </c>
      <c r="H93" s="118">
        <f t="shared" si="39"/>
        <v>4479000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4479000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0.9632258064516129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180000</v>
      </c>
      <c r="I10" s="91">
        <v>67687</v>
      </c>
      <c r="J10" s="90"/>
      <c r="K10" s="91"/>
      <c r="L10" s="90"/>
      <c r="M10" s="91"/>
      <c r="N10" s="90"/>
      <c r="O10" s="91"/>
      <c r="P10" s="90">
        <f>(($H10+$J10)+$L10)+$N10</f>
        <v>180000</v>
      </c>
      <c r="Q10" s="91">
        <f>(($I10+$K10)+$M10)+$O10</f>
        <v>67687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18</v>
      </c>
      <c r="U10" s="54">
        <f>IF($E10=0,0,($Q10/$E10)*100)</f>
        <v>6.7687</v>
      </c>
    </row>
    <row r="11" spans="1:21" ht="12.75">
      <c r="A11" s="51" t="s">
        <v>32</v>
      </c>
      <c r="B11" s="89">
        <v>20000000</v>
      </c>
      <c r="C11" s="89"/>
      <c r="D11" s="89"/>
      <c r="E11" s="89">
        <f>($B11+$C11)+$D11</f>
        <v>20000000</v>
      </c>
      <c r="F11" s="90">
        <v>20000000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2700000</v>
      </c>
      <c r="C12" s="89"/>
      <c r="D12" s="89"/>
      <c r="E12" s="89">
        <f>($B12+$C12)+$D12</f>
        <v>2700000</v>
      </c>
      <c r="F12" s="90">
        <v>2700000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23700000</v>
      </c>
      <c r="C13" s="92">
        <f>SUM(C9:C12)</f>
        <v>0</v>
      </c>
      <c r="D13" s="92">
        <f>SUM(D9:D12)</f>
        <v>0</v>
      </c>
      <c r="E13" s="92">
        <f>($B13+$C13)+$D13</f>
        <v>23700000</v>
      </c>
      <c r="F13" s="93">
        <f aca="true" t="shared" si="0" ref="F13:O13">SUM(F9:F12)</f>
        <v>23700000</v>
      </c>
      <c r="G13" s="94">
        <f t="shared" si="0"/>
        <v>1000000</v>
      </c>
      <c r="H13" s="93">
        <f t="shared" si="0"/>
        <v>180000</v>
      </c>
      <c r="I13" s="94">
        <f t="shared" si="0"/>
        <v>67687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180000</v>
      </c>
      <c r="Q13" s="94">
        <f>(($I13+$K13)+$M13)+$O13</f>
        <v>67687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0.8571428571428572</v>
      </c>
      <c r="U13" s="58">
        <f>IF(SUM($E9:$E11)=0,0,(Q13/SUM($E9:$E11))*100)</f>
        <v>0.3223190476190476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1335150</v>
      </c>
      <c r="C24" s="89"/>
      <c r="D24" s="89"/>
      <c r="E24" s="89">
        <f>($B24+$C24)+$D24</f>
        <v>1335150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1335150</v>
      </c>
      <c r="C25" s="92">
        <f>C24</f>
        <v>0</v>
      </c>
      <c r="D25" s="92">
        <f>D24</f>
        <v>0</v>
      </c>
      <c r="E25" s="92">
        <f>($B25+$C25)+$D25</f>
        <v>1335150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5000000</v>
      </c>
      <c r="C27" s="89"/>
      <c r="D27" s="89"/>
      <c r="E27" s="89">
        <f aca="true" t="shared" si="4" ref="E27:E32">($B27+$C27)+$D27</f>
        <v>5000000</v>
      </c>
      <c r="F27" s="90">
        <v>5000000</v>
      </c>
      <c r="G27" s="91">
        <v>5000000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1140000</v>
      </c>
      <c r="C28" s="89"/>
      <c r="D28" s="89"/>
      <c r="E28" s="89">
        <f t="shared" si="4"/>
        <v>1140000</v>
      </c>
      <c r="F28" s="90">
        <v>1140000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6140000</v>
      </c>
      <c r="C32" s="92">
        <f>SUM(C27:C31)</f>
        <v>0</v>
      </c>
      <c r="D32" s="92">
        <f>SUM(D27:D31)</f>
        <v>0</v>
      </c>
      <c r="E32" s="92">
        <f t="shared" si="4"/>
        <v>6140000</v>
      </c>
      <c r="F32" s="93">
        <f aca="true" t="shared" si="9" ref="F32:O32">SUM(F27:F31)</f>
        <v>6140000</v>
      </c>
      <c r="G32" s="94">
        <f t="shared" si="9"/>
        <v>5000000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31925150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31925150</v>
      </c>
      <c r="F45" s="102">
        <f aca="true" t="shared" si="19" ref="F45:O45">SUM(F9:F12,F15:F17,F20:F21,F24,F27:F31,F34:F39,F42:F43)</f>
        <v>30590000</v>
      </c>
      <c r="G45" s="103">
        <f t="shared" si="19"/>
        <v>6750000</v>
      </c>
      <c r="H45" s="102">
        <f t="shared" si="19"/>
        <v>180000</v>
      </c>
      <c r="I45" s="103">
        <f t="shared" si="19"/>
        <v>67687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180000</v>
      </c>
      <c r="Q45" s="103">
        <f>(($I45+$K45)+$M45)+$O45</f>
        <v>67687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0.6728971962616822</v>
      </c>
      <c r="U45" s="67">
        <f>IF((+$E9+$E10+$E11+$E15+$E16+$E20+$E21+$E27+$E30+$E37+$E39+$E42+$E43)=0,0,(Q45/(+$E9+$E10+$E11+$E15+$E16+$E20+$E21+$E27+$E30+$E37+$E39+$E42+$E43)*100))</f>
        <v>0.2530355140186916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61226252</v>
      </c>
      <c r="C47" s="89"/>
      <c r="D47" s="89"/>
      <c r="E47" s="89">
        <f>($B47+$C47)+$D47</f>
        <v>61226252</v>
      </c>
      <c r="F47" s="90">
        <v>61226000</v>
      </c>
      <c r="G47" s="91">
        <v>25000000</v>
      </c>
      <c r="H47" s="90">
        <v>26667000</v>
      </c>
      <c r="I47" s="91">
        <v>172632</v>
      </c>
      <c r="J47" s="90"/>
      <c r="K47" s="91"/>
      <c r="L47" s="90"/>
      <c r="M47" s="91"/>
      <c r="N47" s="90"/>
      <c r="O47" s="91"/>
      <c r="P47" s="90">
        <f>(($H47+$J47)+$L47)+$N47</f>
        <v>26667000</v>
      </c>
      <c r="Q47" s="91">
        <f>(($I47+$K47)+$M47)+$O47</f>
        <v>172632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43.554846375375064</v>
      </c>
      <c r="U47" s="54">
        <f>IF($E47=0,0,($Q47/$E47)*100)</f>
        <v>0.28195748451170916</v>
      </c>
    </row>
    <row r="48" spans="1:21" s="69" customFormat="1" ht="12.75">
      <c r="A48" s="68" t="s">
        <v>34</v>
      </c>
      <c r="B48" s="89">
        <f>B47</f>
        <v>61226252</v>
      </c>
      <c r="C48" s="89">
        <f>C47</f>
        <v>0</v>
      </c>
      <c r="D48" s="89">
        <f>D47</f>
        <v>0</v>
      </c>
      <c r="E48" s="89">
        <f>($B48+$C48)+$D48</f>
        <v>61226252</v>
      </c>
      <c r="F48" s="90">
        <f aca="true" t="shared" si="20" ref="F48:O48">F47</f>
        <v>61226000</v>
      </c>
      <c r="G48" s="91">
        <f t="shared" si="20"/>
        <v>25000000</v>
      </c>
      <c r="H48" s="90">
        <f t="shared" si="20"/>
        <v>26667000</v>
      </c>
      <c r="I48" s="91">
        <f t="shared" si="20"/>
        <v>172632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26667000</v>
      </c>
      <c r="Q48" s="91">
        <f>(($I48+$K48)+$M48)+$O48</f>
        <v>172632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43.554846375375064</v>
      </c>
      <c r="U48" s="54">
        <f>IF($E48=0,0,($Q48/$E48)*100)</f>
        <v>0.28195748451170916</v>
      </c>
    </row>
    <row r="49" spans="1:21" ht="12.75">
      <c r="A49" s="60" t="s">
        <v>60</v>
      </c>
      <c r="B49" s="98">
        <f>B47</f>
        <v>61226252</v>
      </c>
      <c r="C49" s="98">
        <f>C47</f>
        <v>0</v>
      </c>
      <c r="D49" s="98">
        <f>D47</f>
        <v>0</v>
      </c>
      <c r="E49" s="98">
        <f>($B49+$C49)+$D49</f>
        <v>61226252</v>
      </c>
      <c r="F49" s="99">
        <f aca="true" t="shared" si="21" ref="F49:O49">F47</f>
        <v>61226000</v>
      </c>
      <c r="G49" s="100">
        <f t="shared" si="21"/>
        <v>25000000</v>
      </c>
      <c r="H49" s="99">
        <f t="shared" si="21"/>
        <v>26667000</v>
      </c>
      <c r="I49" s="100">
        <f t="shared" si="21"/>
        <v>172632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26667000</v>
      </c>
      <c r="Q49" s="100">
        <f>(($I49+$K49)+$M49)+$O49</f>
        <v>172632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43.554846375375064</v>
      </c>
      <c r="U49" s="63">
        <f>IF($E49=0,0,($Q49/$E49)*100)</f>
        <v>0.28195748451170916</v>
      </c>
    </row>
    <row r="50" spans="1:21" ht="12.75">
      <c r="A50" s="64" t="s">
        <v>62</v>
      </c>
      <c r="B50" s="101">
        <f>SUM(B9:B12,B15:B17,B20:B21,B24,B27:B31,B34:B39,B42:B43,B47)</f>
        <v>93151402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93151402</v>
      </c>
      <c r="F50" s="102">
        <f aca="true" t="shared" si="22" ref="F50:O50">SUM(F9:F12,F15:F17,F20:F21,F24,F27:F31,F34:F39,F42:F43,F47)</f>
        <v>91816000</v>
      </c>
      <c r="G50" s="103">
        <f t="shared" si="22"/>
        <v>31750000</v>
      </c>
      <c r="H50" s="102">
        <f t="shared" si="22"/>
        <v>26847000</v>
      </c>
      <c r="I50" s="103">
        <f t="shared" si="22"/>
        <v>240319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26847000</v>
      </c>
      <c r="Q50" s="103">
        <f>(($I50+$K50)+$M50)+$O50</f>
        <v>240319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30.5161897553899</v>
      </c>
      <c r="U50" s="67">
        <f>IF((+$E9+$E10+$E11+$E15+$E16+$E20+$E21+$E27+$E30+$E37+$E39+$E42+$E43+$E47)=0,0,(Q50/(+$E9+$E10+$E11+$E15+$E16+$E20+$E21+$E27+$E30+$E37+$E39+$E42+$E43+$E47)*100))</f>
        <v>0.27316348961990333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9005000</v>
      </c>
      <c r="C65" s="107">
        <f t="shared" si="24"/>
        <v>0</v>
      </c>
      <c r="D65" s="107">
        <f t="shared" si="24"/>
        <v>0</v>
      </c>
      <c r="E65" s="107">
        <f t="shared" si="24"/>
        <v>9005000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4300000</v>
      </c>
      <c r="C71" s="109"/>
      <c r="D71" s="109"/>
      <c r="E71" s="109">
        <f t="shared" si="25"/>
        <v>4300000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>
        <v>4705000</v>
      </c>
      <c r="C72" s="109"/>
      <c r="D72" s="109"/>
      <c r="E72" s="109">
        <f t="shared" si="25"/>
        <v>4705000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9005000</v>
      </c>
      <c r="C92" s="116">
        <f t="shared" si="38"/>
        <v>0</v>
      </c>
      <c r="D92" s="116">
        <f t="shared" si="38"/>
        <v>0</v>
      </c>
      <c r="E92" s="116">
        <f t="shared" si="38"/>
        <v>9005000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111</v>
      </c>
      <c r="B93" s="118">
        <f>B65</f>
        <v>9005000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9005000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1200000</v>
      </c>
      <c r="C10" s="89"/>
      <c r="D10" s="89"/>
      <c r="E10" s="89">
        <f>($B10+$C10)+$D10</f>
        <v>1200000</v>
      </c>
      <c r="F10" s="90">
        <v>1200000</v>
      </c>
      <c r="G10" s="91">
        <v>1200000</v>
      </c>
      <c r="H10" s="90"/>
      <c r="I10" s="91"/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0</v>
      </c>
    </row>
    <row r="11" spans="1:21" ht="12.75">
      <c r="A11" s="51" t="s">
        <v>32</v>
      </c>
      <c r="B11" s="89">
        <v>15000000</v>
      </c>
      <c r="C11" s="89"/>
      <c r="D11" s="89"/>
      <c r="E11" s="89">
        <f>($B11+$C11)+$D11</f>
        <v>15000000</v>
      </c>
      <c r="F11" s="90">
        <v>15000000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700000</v>
      </c>
      <c r="C12" s="89"/>
      <c r="D12" s="89"/>
      <c r="E12" s="89">
        <f>($B12+$C12)+$D12</f>
        <v>700000</v>
      </c>
      <c r="F12" s="90">
        <v>700000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16900000</v>
      </c>
      <c r="C13" s="92">
        <f>SUM(C9:C12)</f>
        <v>0</v>
      </c>
      <c r="D13" s="92">
        <f>SUM(D9:D12)</f>
        <v>0</v>
      </c>
      <c r="E13" s="92">
        <f>($B13+$C13)+$D13</f>
        <v>16900000</v>
      </c>
      <c r="F13" s="93">
        <f aca="true" t="shared" si="0" ref="F13:O13">SUM(F9:F12)</f>
        <v>16900000</v>
      </c>
      <c r="G13" s="94">
        <f t="shared" si="0"/>
        <v>1200000</v>
      </c>
      <c r="H13" s="93">
        <f t="shared" si="0"/>
        <v>0</v>
      </c>
      <c r="I13" s="94">
        <f t="shared" si="0"/>
        <v>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0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15000000</v>
      </c>
      <c r="C20" s="89"/>
      <c r="D20" s="89"/>
      <c r="E20" s="89">
        <f>($B20+$C20)+$D20</f>
        <v>15000000</v>
      </c>
      <c r="F20" s="90"/>
      <c r="G20" s="91"/>
      <c r="H20" s="90"/>
      <c r="I20" s="91">
        <v>1004797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1004797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6.698646666666666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15000000</v>
      </c>
      <c r="C22" s="92">
        <f>SUM(C20:C21)</f>
        <v>0</v>
      </c>
      <c r="D22" s="92">
        <f>SUM(D20:D21)</f>
        <v>0</v>
      </c>
      <c r="E22" s="92">
        <f>($B22+$C22)+$D22</f>
        <v>15000000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1004797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1004797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6.698646666666666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1827000</v>
      </c>
      <c r="C24" s="89"/>
      <c r="D24" s="89"/>
      <c r="E24" s="89">
        <f>($B24+$C24)+$D24</f>
        <v>1827000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1827000</v>
      </c>
      <c r="C25" s="92">
        <f>C24</f>
        <v>0</v>
      </c>
      <c r="D25" s="92">
        <f>D24</f>
        <v>0</v>
      </c>
      <c r="E25" s="92">
        <f>($B25+$C25)+$D25</f>
        <v>1827000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867653</v>
      </c>
      <c r="C28" s="89"/>
      <c r="D28" s="89"/>
      <c r="E28" s="89">
        <f t="shared" si="4"/>
        <v>867653</v>
      </c>
      <c r="F28" s="90">
        <v>868000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>
        <v>4000000</v>
      </c>
      <c r="C30" s="89"/>
      <c r="D30" s="89"/>
      <c r="E30" s="89">
        <f t="shared" si="4"/>
        <v>4000000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4867653</v>
      </c>
      <c r="C32" s="92">
        <f>SUM(C27:C31)</f>
        <v>0</v>
      </c>
      <c r="D32" s="92">
        <f>SUM(D27:D31)</f>
        <v>0</v>
      </c>
      <c r="E32" s="92">
        <f t="shared" si="4"/>
        <v>4867653</v>
      </c>
      <c r="F32" s="93">
        <f aca="true" t="shared" si="9" ref="F32:O32">SUM(F27:F31)</f>
        <v>868000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39344653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39344653</v>
      </c>
      <c r="F45" s="102">
        <f aca="true" t="shared" si="19" ref="F45:O45">SUM(F9:F12,F15:F17,F20:F21,F24,F27:F31,F34:F39,F42:F43)</f>
        <v>18518000</v>
      </c>
      <c r="G45" s="103">
        <f t="shared" si="19"/>
        <v>1950000</v>
      </c>
      <c r="H45" s="102">
        <f t="shared" si="19"/>
        <v>0</v>
      </c>
      <c r="I45" s="103">
        <f t="shared" si="19"/>
        <v>1004797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0</v>
      </c>
      <c r="Q45" s="103">
        <f>(($I45+$K45)+$M45)+$O45</f>
        <v>1004797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</v>
      </c>
      <c r="U45" s="67">
        <f>IF((+$E9+$E10+$E11+$E15+$E16+$E20+$E21+$E27+$E30+$E37+$E39+$E42+$E43)=0,0,(Q45/(+$E9+$E10+$E11+$E15+$E16+$E20+$E21+$E27+$E30+$E37+$E39+$E42+$E43)*100))</f>
        <v>2.794984700973574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105142266</v>
      </c>
      <c r="C47" s="89"/>
      <c r="D47" s="89"/>
      <c r="E47" s="89">
        <f>($B47+$C47)+$D47</f>
        <v>105142266</v>
      </c>
      <c r="F47" s="90">
        <v>105142000</v>
      </c>
      <c r="G47" s="91">
        <v>30483000</v>
      </c>
      <c r="H47" s="90">
        <v>7547000</v>
      </c>
      <c r="I47" s="91">
        <v>448974</v>
      </c>
      <c r="J47" s="90"/>
      <c r="K47" s="91"/>
      <c r="L47" s="90"/>
      <c r="M47" s="91"/>
      <c r="N47" s="90"/>
      <c r="O47" s="91"/>
      <c r="P47" s="90">
        <f>(($H47+$J47)+$L47)+$N47</f>
        <v>7547000</v>
      </c>
      <c r="Q47" s="91">
        <f>(($I47+$K47)+$M47)+$O47</f>
        <v>448974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7.177893617016015</v>
      </c>
      <c r="U47" s="54">
        <f>IF($E47=0,0,($Q47/$E47)*100)</f>
        <v>0.4270157160204251</v>
      </c>
    </row>
    <row r="48" spans="1:21" s="69" customFormat="1" ht="12.75">
      <c r="A48" s="68" t="s">
        <v>34</v>
      </c>
      <c r="B48" s="89">
        <f>B47</f>
        <v>105142266</v>
      </c>
      <c r="C48" s="89">
        <f>C47</f>
        <v>0</v>
      </c>
      <c r="D48" s="89">
        <f>D47</f>
        <v>0</v>
      </c>
      <c r="E48" s="89">
        <f>($B48+$C48)+$D48</f>
        <v>105142266</v>
      </c>
      <c r="F48" s="90">
        <f aca="true" t="shared" si="20" ref="F48:O48">F47</f>
        <v>105142000</v>
      </c>
      <c r="G48" s="91">
        <f t="shared" si="20"/>
        <v>30483000</v>
      </c>
      <c r="H48" s="90">
        <f t="shared" si="20"/>
        <v>7547000</v>
      </c>
      <c r="I48" s="91">
        <f t="shared" si="20"/>
        <v>448974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7547000</v>
      </c>
      <c r="Q48" s="91">
        <f>(($I48+$K48)+$M48)+$O48</f>
        <v>448974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7.177893617016015</v>
      </c>
      <c r="U48" s="54">
        <f>IF($E48=0,0,($Q48/$E48)*100)</f>
        <v>0.4270157160204251</v>
      </c>
    </row>
    <row r="49" spans="1:21" ht="12.75">
      <c r="A49" s="60" t="s">
        <v>60</v>
      </c>
      <c r="B49" s="98">
        <f>B47</f>
        <v>105142266</v>
      </c>
      <c r="C49" s="98">
        <f>C47</f>
        <v>0</v>
      </c>
      <c r="D49" s="98">
        <f>D47</f>
        <v>0</v>
      </c>
      <c r="E49" s="98">
        <f>($B49+$C49)+$D49</f>
        <v>105142266</v>
      </c>
      <c r="F49" s="99">
        <f aca="true" t="shared" si="21" ref="F49:O49">F47</f>
        <v>105142000</v>
      </c>
      <c r="G49" s="100">
        <f t="shared" si="21"/>
        <v>30483000</v>
      </c>
      <c r="H49" s="99">
        <f t="shared" si="21"/>
        <v>7547000</v>
      </c>
      <c r="I49" s="100">
        <f t="shared" si="21"/>
        <v>448974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7547000</v>
      </c>
      <c r="Q49" s="100">
        <f>(($I49+$K49)+$M49)+$O49</f>
        <v>448974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7.177893617016015</v>
      </c>
      <c r="U49" s="63">
        <f>IF($E49=0,0,($Q49/$E49)*100)</f>
        <v>0.4270157160204251</v>
      </c>
    </row>
    <row r="50" spans="1:21" ht="12.75">
      <c r="A50" s="64" t="s">
        <v>62</v>
      </c>
      <c r="B50" s="101">
        <f>SUM(B9:B12,B15:B17,B20:B21,B24,B27:B31,B34:B39,B42:B43,B47)</f>
        <v>144486919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144486919</v>
      </c>
      <c r="F50" s="102">
        <f aca="true" t="shared" si="22" ref="F50:O50">SUM(F9:F12,F15:F17,F20:F21,F24,F27:F31,F34:F39,F42:F43,F47)</f>
        <v>123660000</v>
      </c>
      <c r="G50" s="103">
        <f t="shared" si="22"/>
        <v>32433000</v>
      </c>
      <c r="H50" s="102">
        <f t="shared" si="22"/>
        <v>7547000</v>
      </c>
      <c r="I50" s="103">
        <f t="shared" si="22"/>
        <v>1453771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7547000</v>
      </c>
      <c r="Q50" s="103">
        <f>(($I50+$K50)+$M50)+$O50</f>
        <v>1453771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5.348982062560395</v>
      </c>
      <c r="U50" s="67">
        <f>IF((+$E9+$E10+$E11+$E15+$E16+$E20+$E21+$E27+$E30+$E37+$E39+$E42+$E43+$E47)=0,0,(Q50/(+$E9+$E10+$E11+$E15+$E16+$E20+$E21+$E27+$E30+$E37+$E39+$E42+$E43+$E47)*100))</f>
        <v>1.0303690210773142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35827000</v>
      </c>
      <c r="C65" s="107">
        <f t="shared" si="24"/>
        <v>14400000</v>
      </c>
      <c r="D65" s="107">
        <f t="shared" si="24"/>
        <v>0</v>
      </c>
      <c r="E65" s="107">
        <f t="shared" si="24"/>
        <v>50227000</v>
      </c>
      <c r="F65" s="107">
        <f t="shared" si="24"/>
        <v>0</v>
      </c>
      <c r="G65" s="107">
        <f t="shared" si="24"/>
        <v>0</v>
      </c>
      <c r="H65" s="107">
        <f t="shared" si="24"/>
        <v>27491000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27491000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0.5473350986521194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>
        <v>9120000</v>
      </c>
      <c r="C67" s="109"/>
      <c r="D67" s="109"/>
      <c r="E67" s="109">
        <f t="shared" si="25"/>
        <v>9120000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22934000</v>
      </c>
      <c r="C69" s="109"/>
      <c r="D69" s="109"/>
      <c r="E69" s="109">
        <f t="shared" si="25"/>
        <v>22934000</v>
      </c>
      <c r="F69" s="109"/>
      <c r="G69" s="109"/>
      <c r="H69" s="109">
        <v>22589000</v>
      </c>
      <c r="I69" s="109"/>
      <c r="J69" s="109"/>
      <c r="K69" s="109"/>
      <c r="L69" s="109"/>
      <c r="M69" s="109"/>
      <c r="N69" s="109"/>
      <c r="O69" s="109"/>
      <c r="P69" s="110">
        <f t="shared" si="26"/>
        <v>22589000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98.49568326502136</v>
      </c>
      <c r="U69" s="26">
        <f t="shared" si="31"/>
        <v>0</v>
      </c>
    </row>
    <row r="70" spans="1:21" ht="12.75">
      <c r="A70" s="88" t="s">
        <v>78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773000</v>
      </c>
      <c r="C71" s="109"/>
      <c r="D71" s="109"/>
      <c r="E71" s="109">
        <f t="shared" si="25"/>
        <v>773000</v>
      </c>
      <c r="F71" s="109"/>
      <c r="G71" s="109"/>
      <c r="H71" s="109">
        <v>896000</v>
      </c>
      <c r="I71" s="109"/>
      <c r="J71" s="109"/>
      <c r="K71" s="109"/>
      <c r="L71" s="109"/>
      <c r="M71" s="109"/>
      <c r="N71" s="109"/>
      <c r="O71" s="109"/>
      <c r="P71" s="110">
        <f t="shared" si="26"/>
        <v>896000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115.91203104786545</v>
      </c>
      <c r="U71" s="26">
        <f t="shared" si="31"/>
        <v>0</v>
      </c>
    </row>
    <row r="72" spans="1:21" ht="12.75">
      <c r="A72" s="88" t="s">
        <v>80</v>
      </c>
      <c r="B72" s="109">
        <v>3000000</v>
      </c>
      <c r="C72" s="109">
        <v>14400000</v>
      </c>
      <c r="D72" s="109"/>
      <c r="E72" s="109">
        <f t="shared" si="25"/>
        <v>17400000</v>
      </c>
      <c r="F72" s="109"/>
      <c r="G72" s="109"/>
      <c r="H72" s="109">
        <v>4006000</v>
      </c>
      <c r="I72" s="109"/>
      <c r="J72" s="109"/>
      <c r="K72" s="109"/>
      <c r="L72" s="109"/>
      <c r="M72" s="109"/>
      <c r="N72" s="109"/>
      <c r="O72" s="109"/>
      <c r="P72" s="110">
        <f t="shared" si="26"/>
        <v>4006000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23.022988505747126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35827000</v>
      </c>
      <c r="C92" s="116">
        <f t="shared" si="38"/>
        <v>14400000</v>
      </c>
      <c r="D92" s="116">
        <f t="shared" si="38"/>
        <v>0</v>
      </c>
      <c r="E92" s="116">
        <f t="shared" si="38"/>
        <v>50227000</v>
      </c>
      <c r="F92" s="116">
        <f t="shared" si="38"/>
        <v>0</v>
      </c>
      <c r="G92" s="116">
        <f t="shared" si="38"/>
        <v>0</v>
      </c>
      <c r="H92" s="116">
        <f t="shared" si="38"/>
        <v>27491000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27491000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0.5473350986521194</v>
      </c>
      <c r="U92" s="30">
        <f t="shared" si="35"/>
        <v>0</v>
      </c>
    </row>
    <row r="93" spans="1:21" ht="12.75">
      <c r="A93" s="31" t="s">
        <v>111</v>
      </c>
      <c r="B93" s="118">
        <f>B65</f>
        <v>35827000</v>
      </c>
      <c r="C93" s="118">
        <f aca="true" t="shared" si="39" ref="C93:Q93">C65</f>
        <v>14400000</v>
      </c>
      <c r="D93" s="118">
        <f t="shared" si="39"/>
        <v>0</v>
      </c>
      <c r="E93" s="118">
        <f t="shared" si="39"/>
        <v>50227000</v>
      </c>
      <c r="F93" s="118">
        <f t="shared" si="39"/>
        <v>0</v>
      </c>
      <c r="G93" s="118">
        <f t="shared" si="39"/>
        <v>0</v>
      </c>
      <c r="H93" s="118">
        <f t="shared" si="39"/>
        <v>27491000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27491000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0.5473350986521194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1200000</v>
      </c>
      <c r="C10" s="89"/>
      <c r="D10" s="89"/>
      <c r="E10" s="89">
        <f>($B10+$C10)+$D10</f>
        <v>1200000</v>
      </c>
      <c r="F10" s="90">
        <v>1200000</v>
      </c>
      <c r="G10" s="91">
        <v>1200000</v>
      </c>
      <c r="H10" s="90">
        <v>237000</v>
      </c>
      <c r="I10" s="91">
        <v>236976</v>
      </c>
      <c r="J10" s="90"/>
      <c r="K10" s="91"/>
      <c r="L10" s="90"/>
      <c r="M10" s="91"/>
      <c r="N10" s="90"/>
      <c r="O10" s="91"/>
      <c r="P10" s="90">
        <f>(($H10+$J10)+$L10)+$N10</f>
        <v>237000</v>
      </c>
      <c r="Q10" s="91">
        <f>(($I10+$K10)+$M10)+$O10</f>
        <v>236976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19.75</v>
      </c>
      <c r="U10" s="54">
        <f>IF($E10=0,0,($Q10/$E10)*100)</f>
        <v>19.747999999999998</v>
      </c>
    </row>
    <row r="11" spans="1:21" ht="12.75">
      <c r="A11" s="51" t="s">
        <v>32</v>
      </c>
      <c r="B11" s="89">
        <v>15000000</v>
      </c>
      <c r="C11" s="89"/>
      <c r="D11" s="89"/>
      <c r="E11" s="89">
        <f>($B11+$C11)+$D11</f>
        <v>15000000</v>
      </c>
      <c r="F11" s="90">
        <v>15000000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2100000</v>
      </c>
      <c r="C12" s="89"/>
      <c r="D12" s="89"/>
      <c r="E12" s="89">
        <f>($B12+$C12)+$D12</f>
        <v>2100000</v>
      </c>
      <c r="F12" s="90">
        <v>2100000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18300000</v>
      </c>
      <c r="C13" s="92">
        <f>SUM(C9:C12)</f>
        <v>0</v>
      </c>
      <c r="D13" s="92">
        <f>SUM(D9:D12)</f>
        <v>0</v>
      </c>
      <c r="E13" s="92">
        <f>($B13+$C13)+$D13</f>
        <v>18300000</v>
      </c>
      <c r="F13" s="93">
        <f aca="true" t="shared" si="0" ref="F13:O13">SUM(F9:F12)</f>
        <v>18300000</v>
      </c>
      <c r="G13" s="94">
        <f t="shared" si="0"/>
        <v>1200000</v>
      </c>
      <c r="H13" s="93">
        <f t="shared" si="0"/>
        <v>237000</v>
      </c>
      <c r="I13" s="94">
        <f t="shared" si="0"/>
        <v>236976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237000</v>
      </c>
      <c r="Q13" s="94">
        <f>(($I13+$K13)+$M13)+$O13</f>
        <v>236976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1.462962962962963</v>
      </c>
      <c r="U13" s="58">
        <f>IF(SUM($E9:$E11)=0,0,(Q13/SUM($E9:$E11))*100)</f>
        <v>1.4628148148148148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7358000</v>
      </c>
      <c r="C27" s="89"/>
      <c r="D27" s="89"/>
      <c r="E27" s="89">
        <f aca="true" t="shared" si="4" ref="E27:E32">($B27+$C27)+$D27</f>
        <v>7358000</v>
      </c>
      <c r="F27" s="90">
        <v>7358000</v>
      </c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8322000</v>
      </c>
      <c r="C28" s="89"/>
      <c r="D28" s="89"/>
      <c r="E28" s="89">
        <f t="shared" si="4"/>
        <v>8322000</v>
      </c>
      <c r="F28" s="90">
        <v>8322000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15680000</v>
      </c>
      <c r="C32" s="92">
        <f>SUM(C27:C31)</f>
        <v>0</v>
      </c>
      <c r="D32" s="92">
        <f>SUM(D27:D31)</f>
        <v>0</v>
      </c>
      <c r="E32" s="92">
        <f t="shared" si="4"/>
        <v>15680000</v>
      </c>
      <c r="F32" s="93">
        <f aca="true" t="shared" si="9" ref="F32:O32">SUM(F27:F31)</f>
        <v>15680000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35600000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35600000</v>
      </c>
      <c r="F45" s="102">
        <f aca="true" t="shared" si="19" ref="F45:O45">SUM(F9:F12,F15:F17,F20:F21,F24,F27:F31,F34:F39,F42:F43)</f>
        <v>34730000</v>
      </c>
      <c r="G45" s="103">
        <f t="shared" si="19"/>
        <v>1950000</v>
      </c>
      <c r="H45" s="102">
        <f t="shared" si="19"/>
        <v>237000</v>
      </c>
      <c r="I45" s="103">
        <f t="shared" si="19"/>
        <v>236976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237000</v>
      </c>
      <c r="Q45" s="103">
        <f>(($I45+$K45)+$M45)+$O45</f>
        <v>236976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0.9749876583840711</v>
      </c>
      <c r="U45" s="67">
        <f>IF((+$E9+$E10+$E11+$E15+$E16+$E20+$E21+$E27+$E30+$E37+$E39+$E42+$E43)=0,0,(Q45/(+$E9+$E10+$E11+$E15+$E16+$E20+$E21+$E27+$E30+$E37+$E39+$E42+$E43)*100))</f>
        <v>0.9748889254566397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61713836</v>
      </c>
      <c r="C47" s="89"/>
      <c r="D47" s="89"/>
      <c r="E47" s="89">
        <f>($B47+$C47)+$D47</f>
        <v>61713836</v>
      </c>
      <c r="F47" s="90">
        <v>61714000</v>
      </c>
      <c r="G47" s="91">
        <v>20069000</v>
      </c>
      <c r="H47" s="90">
        <v>9895000</v>
      </c>
      <c r="I47" s="91">
        <v>9729135</v>
      </c>
      <c r="J47" s="90"/>
      <c r="K47" s="91"/>
      <c r="L47" s="90"/>
      <c r="M47" s="91"/>
      <c r="N47" s="90"/>
      <c r="O47" s="91"/>
      <c r="P47" s="90">
        <f>(($H47+$J47)+$L47)+$N47</f>
        <v>9895000</v>
      </c>
      <c r="Q47" s="91">
        <f>(($I47+$K47)+$M47)+$O47</f>
        <v>9729135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16.03368165284686</v>
      </c>
      <c r="U47" s="54">
        <f>IF($E47=0,0,($Q47/$E47)*100)</f>
        <v>15.76491696286713</v>
      </c>
    </row>
    <row r="48" spans="1:21" s="69" customFormat="1" ht="12.75">
      <c r="A48" s="68" t="s">
        <v>34</v>
      </c>
      <c r="B48" s="89">
        <f>B47</f>
        <v>61713836</v>
      </c>
      <c r="C48" s="89">
        <f>C47</f>
        <v>0</v>
      </c>
      <c r="D48" s="89">
        <f>D47</f>
        <v>0</v>
      </c>
      <c r="E48" s="89">
        <f>($B48+$C48)+$D48</f>
        <v>61713836</v>
      </c>
      <c r="F48" s="90">
        <f aca="true" t="shared" si="20" ref="F48:O48">F47</f>
        <v>61714000</v>
      </c>
      <c r="G48" s="91">
        <f t="shared" si="20"/>
        <v>20069000</v>
      </c>
      <c r="H48" s="90">
        <f t="shared" si="20"/>
        <v>9895000</v>
      </c>
      <c r="I48" s="91">
        <f t="shared" si="20"/>
        <v>9729135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9895000</v>
      </c>
      <c r="Q48" s="91">
        <f>(($I48+$K48)+$M48)+$O48</f>
        <v>9729135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16.03368165284686</v>
      </c>
      <c r="U48" s="54">
        <f>IF($E48=0,0,($Q48/$E48)*100)</f>
        <v>15.76491696286713</v>
      </c>
    </row>
    <row r="49" spans="1:21" ht="12.75">
      <c r="A49" s="60" t="s">
        <v>60</v>
      </c>
      <c r="B49" s="98">
        <f>B47</f>
        <v>61713836</v>
      </c>
      <c r="C49" s="98">
        <f>C47</f>
        <v>0</v>
      </c>
      <c r="D49" s="98">
        <f>D47</f>
        <v>0</v>
      </c>
      <c r="E49" s="98">
        <f>($B49+$C49)+$D49</f>
        <v>61713836</v>
      </c>
      <c r="F49" s="99">
        <f aca="true" t="shared" si="21" ref="F49:O49">F47</f>
        <v>61714000</v>
      </c>
      <c r="G49" s="100">
        <f t="shared" si="21"/>
        <v>20069000</v>
      </c>
      <c r="H49" s="99">
        <f t="shared" si="21"/>
        <v>9895000</v>
      </c>
      <c r="I49" s="100">
        <f t="shared" si="21"/>
        <v>9729135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9895000</v>
      </c>
      <c r="Q49" s="100">
        <f>(($I49+$K49)+$M49)+$O49</f>
        <v>9729135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16.03368165284686</v>
      </c>
      <c r="U49" s="63">
        <f>IF($E49=0,0,($Q49/$E49)*100)</f>
        <v>15.76491696286713</v>
      </c>
    </row>
    <row r="50" spans="1:21" ht="12.75">
      <c r="A50" s="64" t="s">
        <v>62</v>
      </c>
      <c r="B50" s="101">
        <f>SUM(B9:B12,B15:B17,B20:B21,B24,B27:B31,B34:B39,B42:B43,B47)</f>
        <v>97313836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97313836</v>
      </c>
      <c r="F50" s="102">
        <f aca="true" t="shared" si="22" ref="F50:O50">SUM(F9:F12,F15:F17,F20:F21,F24,F27:F31,F34:F39,F42:F43,F47)</f>
        <v>96444000</v>
      </c>
      <c r="G50" s="103">
        <f t="shared" si="22"/>
        <v>22019000</v>
      </c>
      <c r="H50" s="102">
        <f t="shared" si="22"/>
        <v>10132000</v>
      </c>
      <c r="I50" s="103">
        <f t="shared" si="22"/>
        <v>9966111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10132000</v>
      </c>
      <c r="Q50" s="103">
        <f>(($I50+$K50)+$M50)+$O50</f>
        <v>9966111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11.778404729701421</v>
      </c>
      <c r="U50" s="67">
        <f>IF((+$E9+$E10+$E11+$E15+$E16+$E20+$E21+$E27+$E30+$E37+$E39+$E42+$E43+$E47)=0,0,(Q50/(+$E9+$E10+$E11+$E15+$E16+$E20+$E21+$E27+$E30+$E37+$E39+$E42+$E43+$E47)*100))</f>
        <v>11.58555950840203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3998000</v>
      </c>
      <c r="C65" s="107">
        <f t="shared" si="24"/>
        <v>0</v>
      </c>
      <c r="D65" s="107">
        <f t="shared" si="24"/>
        <v>0</v>
      </c>
      <c r="E65" s="107">
        <f t="shared" si="24"/>
        <v>3998000</v>
      </c>
      <c r="F65" s="107">
        <f t="shared" si="24"/>
        <v>0</v>
      </c>
      <c r="G65" s="107">
        <f t="shared" si="24"/>
        <v>0</v>
      </c>
      <c r="H65" s="107">
        <f t="shared" si="24"/>
        <v>1423000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1423000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0.355927963981991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>
        <v>1193000</v>
      </c>
      <c r="C67" s="109"/>
      <c r="D67" s="109"/>
      <c r="E67" s="109">
        <f t="shared" si="25"/>
        <v>1193000</v>
      </c>
      <c r="F67" s="109"/>
      <c r="G67" s="109"/>
      <c r="H67" s="109">
        <v>315000</v>
      </c>
      <c r="I67" s="109"/>
      <c r="J67" s="109"/>
      <c r="K67" s="109"/>
      <c r="L67" s="109"/>
      <c r="M67" s="109"/>
      <c r="N67" s="109"/>
      <c r="O67" s="109"/>
      <c r="P67" s="110">
        <f t="shared" si="26"/>
        <v>315000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26.404023470243082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2282000</v>
      </c>
      <c r="C69" s="109"/>
      <c r="D69" s="109"/>
      <c r="E69" s="109">
        <f t="shared" si="25"/>
        <v>2282000</v>
      </c>
      <c r="F69" s="109"/>
      <c r="G69" s="109"/>
      <c r="H69" s="109">
        <v>819000</v>
      </c>
      <c r="I69" s="109"/>
      <c r="J69" s="109"/>
      <c r="K69" s="109"/>
      <c r="L69" s="109"/>
      <c r="M69" s="109"/>
      <c r="N69" s="109"/>
      <c r="O69" s="109"/>
      <c r="P69" s="110">
        <f t="shared" si="26"/>
        <v>819000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35.88957055214724</v>
      </c>
      <c r="U69" s="26">
        <f t="shared" si="31"/>
        <v>0</v>
      </c>
    </row>
    <row r="70" spans="1:21" ht="12.75">
      <c r="A70" s="88" t="s">
        <v>78</v>
      </c>
      <c r="B70" s="109">
        <v>165000</v>
      </c>
      <c r="C70" s="109"/>
      <c r="D70" s="109"/>
      <c r="E70" s="109">
        <f t="shared" si="25"/>
        <v>165000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358000</v>
      </c>
      <c r="C71" s="109"/>
      <c r="D71" s="109"/>
      <c r="E71" s="109">
        <f t="shared" si="25"/>
        <v>358000</v>
      </c>
      <c r="F71" s="109"/>
      <c r="G71" s="109"/>
      <c r="H71" s="109">
        <v>282000</v>
      </c>
      <c r="I71" s="109"/>
      <c r="J71" s="109"/>
      <c r="K71" s="109"/>
      <c r="L71" s="109"/>
      <c r="M71" s="109"/>
      <c r="N71" s="109"/>
      <c r="O71" s="109"/>
      <c r="P71" s="110">
        <f t="shared" si="26"/>
        <v>282000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78.77094972067039</v>
      </c>
      <c r="U71" s="26">
        <f t="shared" si="31"/>
        <v>0</v>
      </c>
    </row>
    <row r="72" spans="1:21" ht="12.75">
      <c r="A72" s="88" t="s">
        <v>80</v>
      </c>
      <c r="B72" s="109"/>
      <c r="C72" s="109"/>
      <c r="D72" s="109"/>
      <c r="E72" s="109">
        <f t="shared" si="25"/>
        <v>0</v>
      </c>
      <c r="F72" s="109"/>
      <c r="G72" s="109"/>
      <c r="H72" s="109">
        <v>7000</v>
      </c>
      <c r="I72" s="109"/>
      <c r="J72" s="109"/>
      <c r="K72" s="109"/>
      <c r="L72" s="109"/>
      <c r="M72" s="109"/>
      <c r="N72" s="109"/>
      <c r="O72" s="109"/>
      <c r="P72" s="110">
        <f t="shared" si="26"/>
        <v>7000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3998000</v>
      </c>
      <c r="C92" s="116">
        <f t="shared" si="38"/>
        <v>0</v>
      </c>
      <c r="D92" s="116">
        <f t="shared" si="38"/>
        <v>0</v>
      </c>
      <c r="E92" s="116">
        <f t="shared" si="38"/>
        <v>3998000</v>
      </c>
      <c r="F92" s="116">
        <f t="shared" si="38"/>
        <v>0</v>
      </c>
      <c r="G92" s="116">
        <f t="shared" si="38"/>
        <v>0</v>
      </c>
      <c r="H92" s="116">
        <f t="shared" si="38"/>
        <v>1423000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1423000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0.355927963981991</v>
      </c>
      <c r="U92" s="30">
        <f t="shared" si="35"/>
        <v>0</v>
      </c>
    </row>
    <row r="93" spans="1:21" ht="12.75">
      <c r="A93" s="31" t="s">
        <v>111</v>
      </c>
      <c r="B93" s="118">
        <f>B65</f>
        <v>3998000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3998000</v>
      </c>
      <c r="F93" s="118">
        <f t="shared" si="39"/>
        <v>0</v>
      </c>
      <c r="G93" s="118">
        <f t="shared" si="39"/>
        <v>0</v>
      </c>
      <c r="H93" s="118">
        <f t="shared" si="39"/>
        <v>1423000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1423000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0.355927963981991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F55">
      <selection activeCell="F101" sqref="F10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1200000</v>
      </c>
      <c r="C10" s="89"/>
      <c r="D10" s="89"/>
      <c r="E10" s="89">
        <f>($B10+$C10)+$D10</f>
        <v>1200000</v>
      </c>
      <c r="F10" s="90">
        <v>1200000</v>
      </c>
      <c r="G10" s="91">
        <v>1200000</v>
      </c>
      <c r="H10" s="90">
        <v>307000</v>
      </c>
      <c r="I10" s="91">
        <v>306889</v>
      </c>
      <c r="J10" s="90"/>
      <c r="K10" s="91"/>
      <c r="L10" s="90"/>
      <c r="M10" s="91"/>
      <c r="N10" s="90"/>
      <c r="O10" s="91"/>
      <c r="P10" s="90">
        <f>(($H10+$J10)+$L10)+$N10</f>
        <v>307000</v>
      </c>
      <c r="Q10" s="91">
        <f>(($I10+$K10)+$M10)+$O10</f>
        <v>306889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25.583333333333336</v>
      </c>
      <c r="U10" s="54">
        <f>IF($E10=0,0,($Q10/$E10)*100)</f>
        <v>25.57408333333333</v>
      </c>
    </row>
    <row r="11" spans="1:21" ht="12.75">
      <c r="A11" s="51" t="s">
        <v>32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34</v>
      </c>
      <c r="B13" s="92">
        <f>SUM(B9:B12)</f>
        <v>1200000</v>
      </c>
      <c r="C13" s="92">
        <f>SUM(C9:C12)</f>
        <v>0</v>
      </c>
      <c r="D13" s="92">
        <f>SUM(D9:D12)</f>
        <v>0</v>
      </c>
      <c r="E13" s="92">
        <f>($B13+$C13)+$D13</f>
        <v>1200000</v>
      </c>
      <c r="F13" s="93">
        <f aca="true" t="shared" si="0" ref="F13:O13">SUM(F9:F12)</f>
        <v>1200000</v>
      </c>
      <c r="G13" s="94">
        <f t="shared" si="0"/>
        <v>1200000</v>
      </c>
      <c r="H13" s="93">
        <f t="shared" si="0"/>
        <v>307000</v>
      </c>
      <c r="I13" s="94">
        <f t="shared" si="0"/>
        <v>306889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307000</v>
      </c>
      <c r="Q13" s="94">
        <f>(($I13+$K13)+$M13)+$O13</f>
        <v>306889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25.583333333333336</v>
      </c>
      <c r="U13" s="58">
        <f>IF(SUM($E9:$E11)=0,0,(Q13/SUM($E9:$E11))*100)</f>
        <v>25.57408333333333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1607400</v>
      </c>
      <c r="C28" s="89"/>
      <c r="D28" s="89"/>
      <c r="E28" s="89">
        <f t="shared" si="4"/>
        <v>1607400</v>
      </c>
      <c r="F28" s="90">
        <v>1607000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48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34</v>
      </c>
      <c r="B32" s="92">
        <f>SUM(B27:B31)</f>
        <v>1607400</v>
      </c>
      <c r="C32" s="92">
        <f>SUM(C27:C31)</f>
        <v>0</v>
      </c>
      <c r="D32" s="92">
        <f>SUM(D27:D31)</f>
        <v>0</v>
      </c>
      <c r="E32" s="92">
        <f t="shared" si="4"/>
        <v>1607400</v>
      </c>
      <c r="F32" s="93">
        <f aca="true" t="shared" si="9" ref="F32:O32">SUM(F27:F31)</f>
        <v>1607000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3557400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3557400</v>
      </c>
      <c r="F45" s="102">
        <f aca="true" t="shared" si="19" ref="F45:O45">SUM(F9:F12,F15:F17,F20:F21,F24,F27:F31,F34:F39,F42:F43)</f>
        <v>3557000</v>
      </c>
      <c r="G45" s="103">
        <f t="shared" si="19"/>
        <v>1950000</v>
      </c>
      <c r="H45" s="102">
        <f t="shared" si="19"/>
        <v>307000</v>
      </c>
      <c r="I45" s="103">
        <f t="shared" si="19"/>
        <v>306889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307000</v>
      </c>
      <c r="Q45" s="103">
        <f>(($I45+$K45)+$M45)+$O45</f>
        <v>306889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15.743589743589745</v>
      </c>
      <c r="U45" s="67">
        <f>IF((+$E9+$E10+$E11+$E15+$E16+$E20+$E21+$E27+$E30+$E37+$E39+$E42+$E43)=0,0,(Q45/(+$E9+$E10+$E11+$E15+$E16+$E20+$E21+$E27+$E30+$E37+$E39+$E42+$E43)*100))</f>
        <v>15.737897435897436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61</v>
      </c>
      <c r="B47" s="89">
        <v>59369043</v>
      </c>
      <c r="C47" s="89"/>
      <c r="D47" s="89"/>
      <c r="E47" s="89">
        <f>($B47+$C47)+$D47</f>
        <v>59369043</v>
      </c>
      <c r="F47" s="90">
        <v>24109000</v>
      </c>
      <c r="G47" s="91">
        <v>36560000</v>
      </c>
      <c r="H47" s="90">
        <v>32455000</v>
      </c>
      <c r="I47" s="91">
        <v>16334909</v>
      </c>
      <c r="J47" s="90"/>
      <c r="K47" s="91"/>
      <c r="L47" s="90"/>
      <c r="M47" s="91"/>
      <c r="N47" s="90"/>
      <c r="O47" s="91"/>
      <c r="P47" s="90">
        <f>(($H47+$J47)+$L47)+$N47</f>
        <v>32455000</v>
      </c>
      <c r="Q47" s="91">
        <f>(($I47+$K47)+$M47)+$O47</f>
        <v>16334909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54.66653723894454</v>
      </c>
      <c r="U47" s="54">
        <f>IF($E47=0,0,($Q47/$E47)*100)</f>
        <v>27.514186139062407</v>
      </c>
    </row>
    <row r="48" spans="1:21" s="69" customFormat="1" ht="12.75">
      <c r="A48" s="68" t="s">
        <v>34</v>
      </c>
      <c r="B48" s="89">
        <f>B47</f>
        <v>59369043</v>
      </c>
      <c r="C48" s="89">
        <f>C47</f>
        <v>0</v>
      </c>
      <c r="D48" s="89">
        <f>D47</f>
        <v>0</v>
      </c>
      <c r="E48" s="89">
        <f>($B48+$C48)+$D48</f>
        <v>59369043</v>
      </c>
      <c r="F48" s="90">
        <f aca="true" t="shared" si="20" ref="F48:O48">F47</f>
        <v>24109000</v>
      </c>
      <c r="G48" s="91">
        <f t="shared" si="20"/>
        <v>36560000</v>
      </c>
      <c r="H48" s="90">
        <f t="shared" si="20"/>
        <v>32455000</v>
      </c>
      <c r="I48" s="91">
        <f t="shared" si="20"/>
        <v>16334909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32455000</v>
      </c>
      <c r="Q48" s="91">
        <f>(($I48+$K48)+$M48)+$O48</f>
        <v>16334909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54.66653723894454</v>
      </c>
      <c r="U48" s="54">
        <f>IF($E48=0,0,($Q48/$E48)*100)</f>
        <v>27.514186139062407</v>
      </c>
    </row>
    <row r="49" spans="1:21" ht="12.75">
      <c r="A49" s="60" t="s">
        <v>60</v>
      </c>
      <c r="B49" s="98">
        <f>B47</f>
        <v>59369043</v>
      </c>
      <c r="C49" s="98">
        <f>C47</f>
        <v>0</v>
      </c>
      <c r="D49" s="98">
        <f>D47</f>
        <v>0</v>
      </c>
      <c r="E49" s="98">
        <f>($B49+$C49)+$D49</f>
        <v>59369043</v>
      </c>
      <c r="F49" s="99">
        <f aca="true" t="shared" si="21" ref="F49:O49">F47</f>
        <v>24109000</v>
      </c>
      <c r="G49" s="100">
        <f t="shared" si="21"/>
        <v>36560000</v>
      </c>
      <c r="H49" s="99">
        <f t="shared" si="21"/>
        <v>32455000</v>
      </c>
      <c r="I49" s="100">
        <f t="shared" si="21"/>
        <v>16334909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32455000</v>
      </c>
      <c r="Q49" s="100">
        <f>(($I49+$K49)+$M49)+$O49</f>
        <v>16334909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54.66653723894454</v>
      </c>
      <c r="U49" s="63">
        <f>IF($E49=0,0,($Q49/$E49)*100)</f>
        <v>27.514186139062407</v>
      </c>
    </row>
    <row r="50" spans="1:21" ht="12.75">
      <c r="A50" s="64" t="s">
        <v>62</v>
      </c>
      <c r="B50" s="101">
        <f>SUM(B9:B12,B15:B17,B20:B21,B24,B27:B31,B34:B39,B42:B43,B47)</f>
        <v>62926443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62926443</v>
      </c>
      <c r="F50" s="102">
        <f aca="true" t="shared" si="22" ref="F50:O50">SUM(F9:F12,F15:F17,F20:F21,F24,F27:F31,F34:F39,F42:F43,F47)</f>
        <v>27666000</v>
      </c>
      <c r="G50" s="103">
        <f t="shared" si="22"/>
        <v>38510000</v>
      </c>
      <c r="H50" s="102">
        <f t="shared" si="22"/>
        <v>32762000</v>
      </c>
      <c r="I50" s="103">
        <f t="shared" si="22"/>
        <v>16641798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32762000</v>
      </c>
      <c r="Q50" s="103">
        <f>(($I50+$K50)+$M50)+$O50</f>
        <v>16641798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53.42875295689139</v>
      </c>
      <c r="U50" s="67">
        <f>IF((+$E9+$E10+$E11+$E15+$E16+$E20+$E21+$E27+$E30+$E37+$E39+$E42+$E43+$E47)=0,0,(Q50/(+$E9+$E10+$E11+$E15+$E16+$E20+$E21+$E27+$E30+$E37+$E39+$E42+$E43+$E47)*100))</f>
        <v>27.139689704550673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105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106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107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108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109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24" ref="B65:Q65">+B66+B67+B68+B69+B70+B71+B72+B73+B74</f>
        <v>18685000</v>
      </c>
      <c r="C65" s="107">
        <f t="shared" si="24"/>
        <v>0</v>
      </c>
      <c r="D65" s="107">
        <f t="shared" si="24"/>
        <v>0</v>
      </c>
      <c r="E65" s="107">
        <f t="shared" si="24"/>
        <v>18685000</v>
      </c>
      <c r="F65" s="107">
        <f t="shared" si="24"/>
        <v>0</v>
      </c>
      <c r="G65" s="107">
        <f t="shared" si="24"/>
        <v>0</v>
      </c>
      <c r="H65" s="107">
        <f t="shared" si="24"/>
        <v>1485000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1485000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0.07947551511907948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75</v>
      </c>
      <c r="B67" s="109">
        <v>4609000</v>
      </c>
      <c r="C67" s="109"/>
      <c r="D67" s="109"/>
      <c r="E67" s="109">
        <f t="shared" si="25"/>
        <v>4609000</v>
      </c>
      <c r="F67" s="109"/>
      <c r="G67" s="109"/>
      <c r="H67" s="109">
        <v>1021000</v>
      </c>
      <c r="I67" s="109"/>
      <c r="J67" s="109"/>
      <c r="K67" s="109"/>
      <c r="L67" s="109"/>
      <c r="M67" s="109"/>
      <c r="N67" s="109"/>
      <c r="O67" s="109"/>
      <c r="P67" s="110">
        <f t="shared" si="26"/>
        <v>1021000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22.152310696463438</v>
      </c>
      <c r="U67" s="26">
        <f t="shared" si="31"/>
        <v>0</v>
      </c>
    </row>
    <row r="68" spans="1:21" ht="12.75">
      <c r="A68" s="88" t="s">
        <v>76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77</v>
      </c>
      <c r="B69" s="109">
        <v>3917000</v>
      </c>
      <c r="C69" s="109"/>
      <c r="D69" s="109"/>
      <c r="E69" s="109">
        <f t="shared" si="25"/>
        <v>3917000</v>
      </c>
      <c r="F69" s="109"/>
      <c r="G69" s="109"/>
      <c r="H69" s="109">
        <v>243000</v>
      </c>
      <c r="I69" s="109"/>
      <c r="J69" s="109"/>
      <c r="K69" s="109"/>
      <c r="L69" s="109"/>
      <c r="M69" s="109"/>
      <c r="N69" s="109"/>
      <c r="O69" s="109"/>
      <c r="P69" s="110">
        <f t="shared" si="26"/>
        <v>243000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6.203727342353842</v>
      </c>
      <c r="U69" s="26">
        <f t="shared" si="31"/>
        <v>0</v>
      </c>
    </row>
    <row r="70" spans="1:21" ht="12.75">
      <c r="A70" s="88" t="s">
        <v>78</v>
      </c>
      <c r="B70" s="109">
        <v>515000</v>
      </c>
      <c r="C70" s="109"/>
      <c r="D70" s="109"/>
      <c r="E70" s="109">
        <f t="shared" si="25"/>
        <v>515000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79</v>
      </c>
      <c r="B71" s="109">
        <v>644000</v>
      </c>
      <c r="C71" s="109"/>
      <c r="D71" s="109"/>
      <c r="E71" s="109">
        <f t="shared" si="25"/>
        <v>644000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80</v>
      </c>
      <c r="B72" s="109">
        <v>9000000</v>
      </c>
      <c r="C72" s="109"/>
      <c r="D72" s="109"/>
      <c r="E72" s="109">
        <f t="shared" si="25"/>
        <v>9000000</v>
      </c>
      <c r="F72" s="109"/>
      <c r="G72" s="109"/>
      <c r="H72" s="109">
        <v>221000</v>
      </c>
      <c r="I72" s="109"/>
      <c r="J72" s="109"/>
      <c r="K72" s="109"/>
      <c r="L72" s="109"/>
      <c r="M72" s="109"/>
      <c r="N72" s="109"/>
      <c r="O72" s="109"/>
      <c r="P72" s="110">
        <f t="shared" si="26"/>
        <v>221000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2.4555555555555557</v>
      </c>
      <c r="U72" s="26">
        <f t="shared" si="31"/>
        <v>0</v>
      </c>
    </row>
    <row r="73" spans="1:21" ht="12.75">
      <c r="A73" s="88" t="s">
        <v>81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82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110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60</v>
      </c>
      <c r="B92" s="116">
        <f aca="true" t="shared" si="38" ref="B92:Q92">B75+B65</f>
        <v>18685000</v>
      </c>
      <c r="C92" s="116">
        <f t="shared" si="38"/>
        <v>0</v>
      </c>
      <c r="D92" s="116">
        <f t="shared" si="38"/>
        <v>0</v>
      </c>
      <c r="E92" s="116">
        <f t="shared" si="38"/>
        <v>18685000</v>
      </c>
      <c r="F92" s="116">
        <f t="shared" si="38"/>
        <v>0</v>
      </c>
      <c r="G92" s="116">
        <f t="shared" si="38"/>
        <v>0</v>
      </c>
      <c r="H92" s="116">
        <f t="shared" si="38"/>
        <v>1485000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1485000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0.07947551511907948</v>
      </c>
      <c r="U92" s="30">
        <f t="shared" si="35"/>
        <v>0</v>
      </c>
    </row>
    <row r="93" spans="1:21" ht="12.75">
      <c r="A93" s="31" t="s">
        <v>111</v>
      </c>
      <c r="B93" s="118">
        <f>B65</f>
        <v>18685000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18685000</v>
      </c>
      <c r="F93" s="118">
        <f t="shared" si="39"/>
        <v>0</v>
      </c>
      <c r="G93" s="118">
        <f t="shared" si="39"/>
        <v>0</v>
      </c>
      <c r="H93" s="118">
        <f t="shared" si="39"/>
        <v>1485000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1485000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0.07947551511907948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112</v>
      </c>
    </row>
    <row r="96" ht="12.75">
      <c r="A96" s="35" t="s">
        <v>113</v>
      </c>
    </row>
    <row r="97" spans="1:11" ht="12.75">
      <c r="A97" s="35" t="s">
        <v>114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115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116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117</v>
      </c>
    </row>
    <row r="101" ht="12.75">
      <c r="A101" s="35" t="s">
        <v>120</v>
      </c>
    </row>
    <row r="102" ht="12.75">
      <c r="A102" s="35" t="s">
        <v>118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Yolanda Mendisi</cp:lastModifiedBy>
  <cp:lastPrinted>2010-11-25T13:42:00Z</cp:lastPrinted>
  <dcterms:created xsi:type="dcterms:W3CDTF">2010-11-14T09:35:14Z</dcterms:created>
  <dcterms:modified xsi:type="dcterms:W3CDTF">2010-11-26T16:15:12Z</dcterms:modified>
  <cp:category/>
  <cp:version/>
  <cp:contentType/>
  <cp:contentStatus/>
</cp:coreProperties>
</file>