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21'!$A$1:$AH$84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<sst xmlns="http://schemas.openxmlformats.org/spreadsheetml/2006/main" count="1511" uniqueCount="669">
  <si>
    <t>STATEMENT OF CAPITAL AND OPERATING REVENUE FOR THE 2nd QUARTER ENDED 31 DECEMBER 2010</t>
  </si>
  <si>
    <t>Main appropriation</t>
  </si>
  <si>
    <t>Adjusted Budget</t>
  </si>
  <si>
    <t>First Quarter 2010/11</t>
  </si>
  <si>
    <t>Second Quarter 2010/11</t>
  </si>
  <si>
    <t>Third Quarter 2010/11</t>
  </si>
  <si>
    <t>Fourth Quarter 2010/11</t>
  </si>
  <si>
    <t>Year to date: 31 December 2010</t>
  </si>
  <si>
    <t>Second Quarter 2009/10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</si>
  <si>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</si>
  <si>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</si>
  <si>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</si>
  <si>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</si>
  <si>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</si>
  <si>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</si>
  <si>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</si>
  <si>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</si>
  <si>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</si>
  <si>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Q2 of 2009/10 to Q2 of 2010/11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</si>
  <si>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</si>
  <si>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</si>
  <si>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</si>
  <si>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</si>
  <si>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</si>
  <si>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</si>
  <si>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</si>
  <si>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</si>
  <si>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</si>
  <si>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</si>
  <si>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</si>
  <si>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</si>
  <si>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</si>
  <si>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</si>
  <si>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</si>
  <si>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</si>
  <si>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</si>
  <si>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</si>
  <si>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</si>
  <si>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</si>
  <si>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</si>
  <si>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</si>
  <si>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</si>
  <si>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</si>
  <si>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</si>
  <si>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</si>
  <si>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</si>
  <si>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</si>
  <si>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</si>
  <si>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</si>
  <si>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</si>
  <si>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</si>
  <si>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</si>
  <si>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</si>
  <si>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</si>
  <si>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</si>
  <si>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</si>
  <si>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</si>
  <si>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</si>
  <si>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</si>
  <si>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</si>
  <si>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</si>
  <si>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</si>
  <si>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</si>
  <si>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</si>
  <si>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</si>
  <si>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</si>
  <si>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</si>
  <si>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</si>
  <si>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</si>
  <si>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</si>
  <si>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</si>
  <si>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</si>
  <si>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</si>
  <si>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</si>
  <si>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</si>
  <si>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</si>
  <si>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</si>
  <si>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</si>
  <si>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</si>
  <si>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</si>
  <si>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</si>
  <si>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</si>
  <si>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</si>
  <si>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</si>
  <si>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</si>
  <si>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</si>
  <si>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</si>
  <si>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</si>
  <si>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</si>
  <si>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</si>
  <si>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</si>
  <si>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</si>
  <si>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</si>
  <si>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</si>
  <si>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</si>
  <si>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</si>
  <si>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</si>
  <si>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</si>
  <si>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</si>
  <si>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</si>
  <si>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</si>
  <si>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</si>
  <si>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</si>
  <si>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</si>
  <si>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</si>
  <si>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</si>
  <si>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</si>
  <si>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</si>
  <si>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</si>
  <si>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</si>
  <si>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</si>
  <si>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</si>
  <si>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</si>
  <si>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</si>
  <si>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</si>
  <si>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</si>
  <si>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</si>
  <si>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</si>
  <si>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</si>
  <si>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</si>
  <si>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</si>
  <si>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</si>
  <si>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</si>
  <si>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</si>
  <si>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</si>
  <si>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</si>
  <si>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</si>
  <si>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</si>
  <si>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</si>
  <si>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</si>
  <si>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</si>
  <si>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</si>
  <si>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</si>
  <si>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</si>
  <si>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</si>
  <si>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</si>
  <si>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</si>
  <si>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</si>
  <si>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</si>
  <si>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</si>
  <si>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</si>
  <si>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</si>
  <si>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</si>
  <si>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</si>
  <si>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</si>
  <si>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</si>
  <si>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</si>
  <si>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</si>
  <si>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</si>
  <si>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</si>
  <si>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</si>
  <si>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</si>
  <si>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</si>
  <si>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</si>
  <si>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</si>
  <si>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</si>
  <si>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</si>
  <si>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</si>
  <si>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</si>
  <si>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</si>
  <si>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</si>
  <si>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</si>
  <si>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</si>
  <si>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</si>
  <si>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</si>
  <si>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</si>
  <si>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</si>
  <si>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</si>
  <si>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</si>
  <si>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</si>
  <si>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</si>
  <si>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</si>
  <si>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</si>
  <si>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</si>
  <si>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</si>
  <si>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</si>
  <si>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</si>
  <si>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</si>
  <si>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</si>
  <si>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</si>
  <si>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</si>
  <si>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</si>
  <si>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</si>
  <si>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</si>
  <si>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</si>
  <si>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</si>
  <si>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</si>
  <si>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</si>
  <si>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</si>
  <si>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</si>
  <si>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</si>
  <si>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</si>
  <si>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</si>
  <si>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</si>
  <si>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</si>
  <si>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</si>
  <si>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</si>
  <si>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</si>
  <si>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</si>
  <si>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</si>
  <si>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</si>
  <si>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</si>
  <si>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</si>
  <si>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</si>
  <si>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</si>
  <si>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</si>
  <si>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</si>
  <si>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</si>
  <si>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</si>
  <si>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</si>
  <si>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</si>
  <si>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</si>
  <si>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</si>
  <si>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</si>
  <si>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</si>
  <si>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</si>
  <si>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</si>
  <si>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</si>
  <si>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</si>
  <si>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</si>
  <si>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</si>
  <si>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</si>
  <si>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</si>
  <si>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</si>
  <si>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</si>
  <si>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</si>
  <si>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</si>
  <si>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</si>
  <si>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</si>
  <si>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</si>
  <si>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</si>
  <si>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</si>
  <si>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</si>
  <si>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</si>
  <si>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</si>
  <si>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</si>
  <si>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</si>
  <si>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</si>
  <si>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</si>
  <si>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</si>
  <si>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</si>
  <si>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</si>
  <si>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</si>
  <si>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</si>
  <si>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</si>
  <si>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</si>
  <si>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</si>
  <si>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</si>
  <si>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</si>
  <si>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</si>
  <si>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</si>
  <si>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</si>
  <si>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</si>
  <si>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</si>
  <si>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</si>
  <si>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</si>
  <si>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</si>
  <si>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</si>
  <si>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</si>
  <si>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</si>
  <si>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</si>
  <si>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</si>
  <si>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</si>
  <si>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</si>
  <si>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</si>
  <si>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</si>
  <si>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</si>
  <si>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</si>
  <si>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</si>
  <si>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</si>
  <si>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</si>
  <si>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</si>
  <si>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</si>
  <si>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</si>
  <si>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</si>
  <si>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</si>
  <si>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</si>
  <si>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</si>
  <si>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</si>
  <si>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</si>
  <si>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</si>
  <si>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</si>
  <si>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</si>
  <si>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</si>
  <si>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</si>
  <si>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</si>
  <si>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</si>
  <si>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</si>
  <si>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</si>
  <si>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</si>
  <si>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</si>
  <si>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</si>
  <si>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</si>
  <si>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</si>
  <si>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</si>
  <si>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</si>
  <si>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</si>
  <si>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</si>
  <si>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</si>
  <si>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</si>
  <si>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</si>
  <si>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</si>
  <si>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</si>
  <si>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</si>
  <si>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</si>
  <si>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</si>
  <si>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</si>
  <si>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</si>
  <si>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</si>
  <si>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</si>
  <si>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</si>
  <si>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</si>
  <si>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</si>
  <si>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</si>
  <si>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</si>
  <si>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</si>
  <si>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</si>
  <si>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</si>
  <si>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</si>
  <si>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</si>
  <si>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</si>
  <si>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</si>
  <si>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</si>
  <si>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</si>
  <si>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</si>
  <si>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</si>
  <si>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</si>
  <si>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</si>
  <si>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</si>
  <si>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</si>
  <si>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</si>
  <si>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</si>
  <si>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</si>
  <si>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</si>
  <si>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</si>
  <si>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</si>
  <si>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</si>
  <si>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</si>
  <si>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</si>
  <si>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</si>
  <si>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</si>
  <si>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</si>
  <si>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</si>
  <si>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</si>
  <si>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</si>
  <si>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</si>
  <si>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</si>
  <si>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</si>
  <si>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</si>
  <si>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</si>
  <si>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</si>
  <si>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</si>
  <si>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</si>
  <si>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</si>
  <si>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</si>
  <si>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</si>
  <si>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</si>
  <si>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</si>
  <si>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</si>
  <si>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</si>
  <si>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</si>
  <si>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</si>
  <si>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</si>
  <si>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</si>
  <si>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</si>
  <si>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</si>
  <si>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</si>
  <si>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</si>
  <si>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</si>
  <si>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</si>
  <si>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</si>
  <si>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</si>
  <si>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</si>
  <si>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</si>
  <si>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</si>
  <si>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</si>
  <si>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</si>
  <si>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</si>
  <si>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</si>
  <si>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</si>
  <si>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</si>
  <si>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</si>
  <si>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</si>
  <si>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</si>
  <si>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</si>
  <si>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</si>
  <si>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</si>
  <si>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</si>
  <si>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</si>
  <si>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</si>
  <si>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</si>
  <si>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</si>
  <si>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</si>
  <si>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</si>
  <si>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</si>
  <si>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</si>
  <si>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</si>
  <si>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</si>
  <si>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</si>
  <si>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</si>
  <si>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</si>
  <si>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</si>
  <si>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</si>
  <si>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</si>
  <si>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</si>
  <si>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</si>
  <si>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</si>
  <si>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</si>
  <si>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</si>
  <si>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</si>
  <si>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</si>
  <si>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</si>
  <si>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</si>
  <si>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</si>
  <si>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</si>
  <si>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</si>
  <si>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</si>
  <si>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</si>
  <si>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</si>
  <si>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</si>
  <si>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</si>
  <si>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</si>
  <si>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</si>
  <si>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</si>
  <si>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</si>
  <si>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</si>
  <si>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</si>
  <si>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</si>
  <si>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</si>
  <si>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</si>
  <si>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</si>
  <si>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</si>
  <si>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</si>
  <si>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</si>
  <si>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</si>
  <si>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</si>
  <si>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</si>
  <si>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</si>
  <si>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</si>
  <si>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</si>
  <si>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</si>
  <si>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</si>
  <si>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</si>
  <si>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</si>
  <si>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</si>
  <si>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</si>
  <si>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</si>
  <si>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</si>
  <si>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</si>
  <si>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</si>
  <si>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</si>
  <si>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</si>
  <si>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</si>
  <si>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</si>
  <si>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</si>
  <si>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</si>
  <si>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</si>
  <si>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</si>
  <si>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</si>
  <si>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</si>
  <si>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</si>
  <si>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</si>
  <si>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</si>
  <si>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</si>
  <si>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</si>
  <si>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</si>
  <si>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</si>
  <si>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</si>
  <si>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</si>
  <si>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</si>
  <si>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</si>
  <si>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</si>
  <si>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</si>
  <si>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</si>
  <si>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</si>
  <si>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</si>
  <si>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</si>
  <si>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</si>
  <si>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</si>
  <si>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</si>
  <si>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</si>
  <si>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</si>
  <si>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</si>
  <si>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</si>
  <si>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</si>
  <si>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</si>
  <si>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</si>
  <si>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</si>
  <si>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</si>
  <si>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</si>
  <si>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</si>
  <si>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</si>
  <si>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</si>
  <si>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</si>
  <si>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</si>
  <si>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</si>
  <si>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</si>
  <si>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</si>
  <si>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</si>
  <si>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</si>
  <si>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</si>
  <si>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</si>
  <si>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</si>
  <si>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</si>
  <si>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</si>
  <si>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</si>
  <si>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</si>
  <si>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</si>
  <si>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</si>
  <si>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</si>
  <si>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</si>
  <si>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</si>
  <si>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</si>
  <si>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</si>
  <si>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</si>
  <si>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</si>
  <si>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</si>
  <si>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</si>
  <si>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</si>
  <si>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</si>
  <si>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</si>
  <si>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</si>
  <si>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</si>
  <si>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</si>
  <si>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</si>
  <si>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</si>
  <si>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</si>
  <si>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</si>
  <si>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</si>
  <si>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</si>
  <si>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</si>
  <si>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</si>
  <si>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</si>
  <si>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</si>
  <si>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</si>
  <si>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</si>
  <si>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</si>
  <si>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</si>
  <si>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</si>
  <si>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</si>
  <si>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</si>
  <si>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</si>
  <si>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</si>
  <si>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</si>
  <si>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</si>
  <si>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</si>
  <si>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</si>
  <si>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</si>
  <si>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</si>
  <si>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</si>
  <si>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</si>
  <si>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</si>
  <si>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</si>
  <si>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</si>
  <si>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</si>
  <si>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</si>
  <si>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</si>
  <si>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</si>
  <si>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</si>
  <si>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</si>
  <si>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</si>
  <si>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</si>
  <si>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</si>
  <si>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</si>
  <si>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</si>
  <si>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</si>
  <si>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</si>
  <si>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</si>
  <si>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</si>
  <si>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</si>
  <si>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</si>
  <si>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</si>
  <si>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</si>
  <si>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</si>
  <si>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</si>
  <si>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</si>
  <si>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</si>
  <si>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</si>
  <si>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</si>
  <si>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</si>
  <si>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</si>
  <si>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</si>
  <si>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</si>
  <si>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</si>
  <si>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</si>
  <si>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</si>
  <si>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</si>
  <si>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</si>
  <si>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</si>
  <si>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</si>
  <si>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</si>
  <si>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</si>
  <si>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</si>
  <si>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</si>
  <si>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</si>
  <si>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</si>
  <si>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</si>
  <si>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</si>
  <si>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</si>
  <si>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</si>
  <si>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</si>
  <si>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</si>
  <si>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</si>
  <si>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</si>
  <si>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</si>
  <si>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</si>
  <si>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</si>
  <si>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</si>
  <si>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</si>
  <si>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</si>
  <si>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</si>
  <si>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</si>
  <si>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</si>
  <si>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</si>
  <si>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</si>
  <si>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</si>
  <si>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</si>
  <si>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</si>
  <si>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</si>
  <si>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</si>
  <si>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</si>
  <si>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</si>
  <si>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</si>
  <si>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</si>
  <si>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</si>
  <si>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</si>
  <si>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</si>
  <si>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</si>
  <si>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</si>
  <si>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</si>
  <si>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</si>
  <si>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</si>
  <si>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</si>
  <si>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</si>
  <si>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</si>
  <si>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</si>
  <si>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</si>
  <si>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</si>
  <si>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</si>
  <si>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</si>
  <si>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</si>
  <si>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</si>
  <si>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</si>
  <si>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</si>
  <si>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</si>
  <si>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</si>
  <si>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</si>
  <si>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</si>
  <si>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</si>
  <si>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</si>
  <si>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</si>
  <si>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</si>
  <si>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</si>
  <si>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</si>
  <si>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</si>
  <si>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</si>
  <si>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</si>
  <si>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</si>
  <si>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</si>
  <si>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</si>
  <si>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</si>
  <si>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</si>
  <si>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</si>
  <si>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</si>
  <si>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</si>
  <si>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</si>
  <si>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</si>
  <si>
    <t>Total Rev as % of Main app</t>
  </si>
  <si>
    <t>Source: National Treasury Local Government Database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</si>
</sst>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0.0%;\(0.0%\);_(* &quot;- &quot;?_);_(@_)"/>
    <numFmt numFmtId="166" formatCode="#,###.0%"/>
    <numFmt numFmtId="167" formatCode="_(* #,##0,_);_(* \(#,##0,\);_(* &quot;- &quot;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65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65" fontId="7" fillId="0" borderId="25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65" fontId="5" fillId="0" borderId="15" xfId="0" applyNumberFormat="1" applyFont="1" applyFill="1" applyBorder="1" applyAlignment="1" applyProtection="1">
      <alignment/>
      <protection/>
    </xf>
    <xf numFmtId="165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4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166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indent="2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5" fillId="0" borderId="27" xfId="0" applyNumberFormat="1" applyFont="1" applyFill="1" applyBorder="1" applyAlignment="1" applyProtection="1">
      <alignment/>
      <protection/>
    </xf>
    <xf numFmtId="167" fontId="5" fillId="0" borderId="28" xfId="0" applyNumberFormat="1" applyFont="1" applyFill="1" applyBorder="1" applyAlignment="1" applyProtection="1">
      <alignment/>
      <protection/>
    </xf>
    <xf numFmtId="167" fontId="5" fillId="0" borderId="29" xfId="0" applyNumberFormat="1" applyFont="1" applyFill="1" applyBorder="1" applyAlignment="1" applyProtection="1">
      <alignment/>
      <protection/>
    </xf>
    <xf numFmtId="167" fontId="5" fillId="0" borderId="35" xfId="0" applyNumberFormat="1" applyFont="1" applyFill="1" applyBorder="1" applyAlignment="1" applyProtection="1">
      <alignment/>
      <protection/>
    </xf>
    <xf numFmtId="167" fontId="7" fillId="0" borderId="27" xfId="0" applyNumberFormat="1" applyFont="1" applyFill="1" applyBorder="1" applyAlignment="1" applyProtection="1">
      <alignment/>
      <protection/>
    </xf>
    <xf numFmtId="167" fontId="7" fillId="0" borderId="28" xfId="0" applyNumberFormat="1" applyFont="1" applyFill="1" applyBorder="1" applyAlignment="1" applyProtection="1">
      <alignment/>
      <protection/>
    </xf>
    <xf numFmtId="167" fontId="7" fillId="0" borderId="35" xfId="0" applyNumberFormat="1" applyFont="1" applyFill="1" applyBorder="1" applyAlignment="1" applyProtection="1">
      <alignment/>
      <protection/>
    </xf>
    <xf numFmtId="167" fontId="7" fillId="0" borderId="14" xfId="0" applyNumberFormat="1" applyFont="1" applyBorder="1" applyAlignment="1" applyProtection="1">
      <alignment/>
      <protection/>
    </xf>
    <xf numFmtId="167" fontId="7" fillId="0" borderId="31" xfId="0" applyNumberFormat="1" applyFont="1" applyBorder="1" applyAlignment="1" applyProtection="1">
      <alignment/>
      <protection/>
    </xf>
    <xf numFmtId="167" fontId="7" fillId="0" borderId="10" xfId="0" applyNumberFormat="1" applyFont="1" applyBorder="1" applyAlignment="1" applyProtection="1">
      <alignment/>
      <protection/>
    </xf>
    <xf numFmtId="167" fontId="7" fillId="0" borderId="33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7" fillId="0" borderId="29" xfId="0" applyNumberFormat="1" applyFont="1" applyFill="1" applyBorder="1" applyAlignment="1" applyProtection="1">
      <alignment/>
      <protection/>
    </xf>
    <xf numFmtId="167" fontId="5" fillId="0" borderId="36" xfId="0" applyNumberFormat="1" applyFont="1" applyFill="1" applyBorder="1" applyAlignment="1" applyProtection="1">
      <alignment/>
      <protection/>
    </xf>
    <xf numFmtId="167" fontId="7" fillId="0" borderId="36" xfId="0" applyNumberFormat="1" applyFont="1" applyFill="1" applyBorder="1" applyAlignment="1" applyProtection="1">
      <alignment/>
      <protection/>
    </xf>
    <xf numFmtId="167" fontId="5" fillId="0" borderId="31" xfId="0" applyNumberFormat="1" applyFont="1" applyBorder="1" applyAlignment="1" applyProtection="1">
      <alignment/>
      <protection/>
    </xf>
    <xf numFmtId="167" fontId="5" fillId="0" borderId="32" xfId="0" applyNumberFormat="1" applyFont="1" applyBorder="1" applyAlignment="1" applyProtection="1">
      <alignment/>
      <protection/>
    </xf>
    <xf numFmtId="167" fontId="5" fillId="0" borderId="33" xfId="0" applyNumberFormat="1" applyFont="1" applyBorder="1" applyAlignment="1" applyProtection="1">
      <alignment/>
      <protection/>
    </xf>
    <xf numFmtId="167" fontId="5" fillId="0" borderId="30" xfId="0" applyNumberFormat="1" applyFont="1" applyBorder="1" applyAlignment="1" applyProtection="1">
      <alignment/>
      <protection/>
    </xf>
    <xf numFmtId="167" fontId="5" fillId="0" borderId="34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left" wrapText="1" indent="2"/>
      <protection/>
    </xf>
    <xf numFmtId="167" fontId="5" fillId="0" borderId="33" xfId="0" applyNumberFormat="1" applyFont="1" applyFill="1" applyBorder="1" applyAlignment="1" applyProtection="1">
      <alignment/>
      <protection/>
    </xf>
    <xf numFmtId="167" fontId="5" fillId="0" borderId="31" xfId="0" applyNumberFormat="1" applyFont="1" applyFill="1" applyBorder="1" applyAlignment="1" applyProtection="1">
      <alignment/>
      <protection/>
    </xf>
    <xf numFmtId="167" fontId="5" fillId="0" borderId="32" xfId="0" applyNumberFormat="1" applyFont="1" applyFill="1" applyBorder="1" applyAlignment="1" applyProtection="1">
      <alignment/>
      <protection/>
    </xf>
    <xf numFmtId="167" fontId="5" fillId="0" borderId="26" xfId="0" applyNumberFormat="1" applyFont="1" applyFill="1" applyBorder="1" applyAlignment="1" applyProtection="1">
      <alignment/>
      <protection/>
    </xf>
    <xf numFmtId="167" fontId="6" fillId="0" borderId="27" xfId="0" applyNumberFormat="1" applyFont="1" applyBorder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167" fontId="6" fillId="0" borderId="28" xfId="0" applyNumberFormat="1" applyFont="1" applyBorder="1" applyAlignment="1" applyProtection="1">
      <alignment horizontal="right" wrapText="1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0" xfId="0" applyNumberFormat="1" applyFont="1" applyAlignment="1" applyProtection="1">
      <alignment horizontal="right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 wrapText="1"/>
      <protection/>
    </xf>
    <xf numFmtId="167" fontId="4" fillId="0" borderId="0" xfId="0" applyNumberFormat="1" applyFont="1" applyAlignment="1" applyProtection="1">
      <alignment horizontal="right" wrapText="1"/>
      <protection/>
    </xf>
    <xf numFmtId="167" fontId="4" fillId="0" borderId="28" xfId="0" applyNumberFormat="1" applyFont="1" applyBorder="1" applyAlignment="1" applyProtection="1">
      <alignment horizontal="right" wrapText="1"/>
      <protection/>
    </xf>
    <xf numFmtId="167" fontId="6" fillId="0" borderId="33" xfId="0" applyNumberFormat="1" applyFont="1" applyBorder="1" applyAlignment="1" applyProtection="1">
      <alignment horizontal="right" wrapText="1"/>
      <protection/>
    </xf>
    <xf numFmtId="167" fontId="6" fillId="0" borderId="10" xfId="0" applyNumberFormat="1" applyFont="1" applyBorder="1" applyAlignment="1" applyProtection="1">
      <alignment horizontal="right" wrapText="1"/>
      <protection/>
    </xf>
    <xf numFmtId="167" fontId="6" fillId="0" borderId="31" xfId="0" applyNumberFormat="1" applyFont="1" applyBorder="1" applyAlignment="1" applyProtection="1">
      <alignment horizontal="right" wrapText="1"/>
      <protection/>
    </xf>
    <xf numFmtId="167" fontId="8" fillId="0" borderId="26" xfId="0" applyNumberFormat="1" applyFont="1" applyBorder="1" applyAlignment="1" applyProtection="1">
      <alignment horizontal="right" wrapTex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18.42187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19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20</v>
      </c>
      <c r="C9" s="41" t="s">
        <v>21</v>
      </c>
      <c r="D9" s="79">
        <v>18842109541</v>
      </c>
      <c r="E9" s="80">
        <v>4220530128</v>
      </c>
      <c r="F9" s="81">
        <f>$D9+$E9</f>
        <v>23062639669</v>
      </c>
      <c r="G9" s="79">
        <v>18413386601</v>
      </c>
      <c r="H9" s="80">
        <v>3664041298</v>
      </c>
      <c r="I9" s="82">
        <f>$G9+$H9</f>
        <v>22077427899</v>
      </c>
      <c r="J9" s="79">
        <v>5498510217</v>
      </c>
      <c r="K9" s="80">
        <v>633233250</v>
      </c>
      <c r="L9" s="80">
        <f>$J9+$K9</f>
        <v>6131743467</v>
      </c>
      <c r="M9" s="42">
        <f>IF($F9=0,0,$L9/$F9)</f>
        <v>0.26587344532126894</v>
      </c>
      <c r="N9" s="107">
        <v>4591117038</v>
      </c>
      <c r="O9" s="108">
        <v>892967651</v>
      </c>
      <c r="P9" s="109">
        <f>$N9+$O9</f>
        <v>5484084689</v>
      </c>
      <c r="Q9" s="42">
        <f>IF($F9=0,0,$P9/$F9)</f>
        <v>0.2377908499507763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10089627255</v>
      </c>
      <c r="AA9" s="80">
        <f>$K9+$O9</f>
        <v>1526200901</v>
      </c>
      <c r="AB9" s="80">
        <f>$Z9+$AA9</f>
        <v>11615828156</v>
      </c>
      <c r="AC9" s="42">
        <f>IF($F9=0,0,$AB9/$F9)</f>
        <v>0.5036642952720453</v>
      </c>
      <c r="AD9" s="79">
        <v>3120722792</v>
      </c>
      <c r="AE9" s="80">
        <v>990694782</v>
      </c>
      <c r="AF9" s="80">
        <f>$AD9+$AE9</f>
        <v>4111417574</v>
      </c>
      <c r="AG9" s="42">
        <f>IF($AI9=0,0,$AK9/$AI9)</f>
        <v>0.5693694690041604</v>
      </c>
      <c r="AH9" s="42">
        <f>IF($AF9=0,0,$P9/$AF9-1)</f>
        <v>0.33386711281299797</v>
      </c>
      <c r="AI9" s="14">
        <v>16890695335</v>
      </c>
      <c r="AJ9" s="14">
        <v>18199315745</v>
      </c>
      <c r="AK9" s="14">
        <v>9617046234</v>
      </c>
      <c r="AL9" s="14"/>
    </row>
    <row r="10" spans="1:38" s="15" customFormat="1" ht="12.75">
      <c r="A10" s="31"/>
      <c r="B10" s="40" t="s">
        <v>22</v>
      </c>
      <c r="C10" s="41" t="s">
        <v>23</v>
      </c>
      <c r="D10" s="79">
        <v>10002330284</v>
      </c>
      <c r="E10" s="80">
        <v>1985678567</v>
      </c>
      <c r="F10" s="82">
        <f aca="true" t="shared" si="0" ref="F10:F18">$D10+$E10</f>
        <v>11988008851</v>
      </c>
      <c r="G10" s="79">
        <v>10409471417</v>
      </c>
      <c r="H10" s="80">
        <v>2158373756</v>
      </c>
      <c r="I10" s="82">
        <f aca="true" t="shared" si="1" ref="I10:I18">$G10+$H10</f>
        <v>12567845173</v>
      </c>
      <c r="J10" s="79">
        <v>2693146081</v>
      </c>
      <c r="K10" s="80">
        <v>276040126</v>
      </c>
      <c r="L10" s="80">
        <f aca="true" t="shared" si="2" ref="L10:L18">$J10+$K10</f>
        <v>2969186207</v>
      </c>
      <c r="M10" s="42">
        <f aca="true" t="shared" si="3" ref="M10:M18">IF($F10=0,0,$L10/$F10)</f>
        <v>0.2476796809131752</v>
      </c>
      <c r="N10" s="107">
        <v>2471675388</v>
      </c>
      <c r="O10" s="108">
        <v>349236725</v>
      </c>
      <c r="P10" s="109">
        <f aca="true" t="shared" si="4" ref="P10:P18">$N10+$O10</f>
        <v>2820912113</v>
      </c>
      <c r="Q10" s="42">
        <f aca="true" t="shared" si="5" ref="Q10:Q18">IF($F10=0,0,$P10/$F10)</f>
        <v>0.23531114700208858</v>
      </c>
      <c r="R10" s="107">
        <v>0</v>
      </c>
      <c r="S10" s="109">
        <v>0</v>
      </c>
      <c r="T10" s="109">
        <f aca="true" t="shared" si="6" ref="T10:T18">$R10+$S10</f>
        <v>0</v>
      </c>
      <c r="U10" s="42">
        <f aca="true" t="shared" si="7" ref="U10:U18">IF($I10=0,0,$T10/$I10)</f>
        <v>0</v>
      </c>
      <c r="V10" s="107">
        <v>0</v>
      </c>
      <c r="W10" s="109">
        <v>0</v>
      </c>
      <c r="X10" s="109">
        <f aca="true" t="shared" si="8" ref="X10:X18">$V10+$W10</f>
        <v>0</v>
      </c>
      <c r="Y10" s="42">
        <f aca="true" t="shared" si="9" ref="Y10:Y18">IF($I10=0,0,$X10/$I10)</f>
        <v>0</v>
      </c>
      <c r="Z10" s="79">
        <f aca="true" t="shared" si="10" ref="Z10:Z18">$J10+$N10</f>
        <v>5164821469</v>
      </c>
      <c r="AA10" s="80">
        <f aca="true" t="shared" si="11" ref="AA10:AA18">$K10+$O10</f>
        <v>625276851</v>
      </c>
      <c r="AB10" s="80">
        <f aca="true" t="shared" si="12" ref="AB10:AB18">$Z10+$AA10</f>
        <v>5790098320</v>
      </c>
      <c r="AC10" s="42">
        <f aca="true" t="shared" si="13" ref="AC10:AC18">IF($F10=0,0,$AB10/$F10)</f>
        <v>0.48299082791526377</v>
      </c>
      <c r="AD10" s="79">
        <v>1889718482</v>
      </c>
      <c r="AE10" s="80">
        <v>362566284</v>
      </c>
      <c r="AF10" s="80">
        <f aca="true" t="shared" si="14" ref="AF10:AF18">$AD10+$AE10</f>
        <v>2252284766</v>
      </c>
      <c r="AG10" s="42">
        <f aca="true" t="shared" si="15" ref="AG10:AG18">IF($AI10=0,0,$AK10/$AI10)</f>
        <v>0.4396255976437347</v>
      </c>
      <c r="AH10" s="42">
        <f aca="true" t="shared" si="16" ref="AH10:AH18">IF($AF10=0,0,$P10/$AF10-1)</f>
        <v>0.25246689742961226</v>
      </c>
      <c r="AI10" s="14">
        <v>10734527742</v>
      </c>
      <c r="AJ10" s="14">
        <v>11074977362</v>
      </c>
      <c r="AK10" s="14">
        <v>4719173174</v>
      </c>
      <c r="AL10" s="14"/>
    </row>
    <row r="11" spans="1:38" s="15" customFormat="1" ht="12.75">
      <c r="A11" s="31"/>
      <c r="B11" s="40" t="s">
        <v>24</v>
      </c>
      <c r="C11" s="41" t="s">
        <v>25</v>
      </c>
      <c r="D11" s="79">
        <v>72205244033</v>
      </c>
      <c r="E11" s="80">
        <v>8586017157</v>
      </c>
      <c r="F11" s="82">
        <f t="shared" si="0"/>
        <v>80791261190</v>
      </c>
      <c r="G11" s="79">
        <v>71775400390</v>
      </c>
      <c r="H11" s="80">
        <v>7965069088</v>
      </c>
      <c r="I11" s="82">
        <f t="shared" si="1"/>
        <v>79740469478</v>
      </c>
      <c r="J11" s="79">
        <v>17811764675</v>
      </c>
      <c r="K11" s="80">
        <v>700909615</v>
      </c>
      <c r="L11" s="80">
        <f t="shared" si="2"/>
        <v>18512674290</v>
      </c>
      <c r="M11" s="42">
        <f t="shared" si="3"/>
        <v>0.22914203859824656</v>
      </c>
      <c r="N11" s="107">
        <v>17108361912</v>
      </c>
      <c r="O11" s="108">
        <v>1679956203</v>
      </c>
      <c r="P11" s="109">
        <f t="shared" si="4"/>
        <v>18788318115</v>
      </c>
      <c r="Q11" s="42">
        <f t="shared" si="5"/>
        <v>0.2325538410746525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34920126587</v>
      </c>
      <c r="AA11" s="80">
        <f t="shared" si="11"/>
        <v>2380865818</v>
      </c>
      <c r="AB11" s="80">
        <f t="shared" si="12"/>
        <v>37300992405</v>
      </c>
      <c r="AC11" s="42">
        <f t="shared" si="13"/>
        <v>0.46169587967289905</v>
      </c>
      <c r="AD11" s="79">
        <v>14649071941</v>
      </c>
      <c r="AE11" s="80">
        <v>1852129987</v>
      </c>
      <c r="AF11" s="80">
        <f t="shared" si="14"/>
        <v>16501201928</v>
      </c>
      <c r="AG11" s="42">
        <f t="shared" si="15"/>
        <v>0.46931401381891436</v>
      </c>
      <c r="AH11" s="42">
        <f t="shared" si="16"/>
        <v>0.13860300582826723</v>
      </c>
      <c r="AI11" s="14">
        <v>72310883685</v>
      </c>
      <c r="AJ11" s="14">
        <v>75371396134</v>
      </c>
      <c r="AK11" s="14">
        <v>33936511065</v>
      </c>
      <c r="AL11" s="14"/>
    </row>
    <row r="12" spans="1:38" s="15" customFormat="1" ht="12.75">
      <c r="A12" s="31"/>
      <c r="B12" s="40" t="s">
        <v>26</v>
      </c>
      <c r="C12" s="41" t="s">
        <v>27</v>
      </c>
      <c r="D12" s="79">
        <v>36782516536</v>
      </c>
      <c r="E12" s="80">
        <v>9715874969</v>
      </c>
      <c r="F12" s="82">
        <f t="shared" si="0"/>
        <v>46498391505</v>
      </c>
      <c r="G12" s="79">
        <v>36751099304</v>
      </c>
      <c r="H12" s="80">
        <v>9614508628</v>
      </c>
      <c r="I12" s="82">
        <f t="shared" si="1"/>
        <v>46365607932</v>
      </c>
      <c r="J12" s="79">
        <v>9586194542</v>
      </c>
      <c r="K12" s="80">
        <v>1286100632</v>
      </c>
      <c r="L12" s="80">
        <f t="shared" si="2"/>
        <v>10872295174</v>
      </c>
      <c r="M12" s="42">
        <f t="shared" si="3"/>
        <v>0.2338208876070669</v>
      </c>
      <c r="N12" s="107">
        <v>7889883702</v>
      </c>
      <c r="O12" s="108">
        <v>1996020177</v>
      </c>
      <c r="P12" s="109">
        <f t="shared" si="4"/>
        <v>9885903879</v>
      </c>
      <c r="Q12" s="42">
        <f t="shared" si="5"/>
        <v>0.21260743778496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17476078244</v>
      </c>
      <c r="AA12" s="80">
        <f t="shared" si="11"/>
        <v>3282120809</v>
      </c>
      <c r="AB12" s="80">
        <f t="shared" si="12"/>
        <v>20758199053</v>
      </c>
      <c r="AC12" s="42">
        <f t="shared" si="13"/>
        <v>0.4464283253920269</v>
      </c>
      <c r="AD12" s="79">
        <v>7425228465</v>
      </c>
      <c r="AE12" s="80">
        <v>2815001303</v>
      </c>
      <c r="AF12" s="80">
        <f t="shared" si="14"/>
        <v>10240229768</v>
      </c>
      <c r="AG12" s="42">
        <f t="shared" si="15"/>
        <v>0.48655971002963144</v>
      </c>
      <c r="AH12" s="42">
        <f t="shared" si="16"/>
        <v>-0.03460136120258195</v>
      </c>
      <c r="AI12" s="14">
        <v>42771584636</v>
      </c>
      <c r="AJ12" s="14">
        <v>43061726524</v>
      </c>
      <c r="AK12" s="14">
        <v>20810929818</v>
      </c>
      <c r="AL12" s="14"/>
    </row>
    <row r="13" spans="1:38" s="15" customFormat="1" ht="12.75">
      <c r="A13" s="31"/>
      <c r="B13" s="40" t="s">
        <v>28</v>
      </c>
      <c r="C13" s="41" t="s">
        <v>29</v>
      </c>
      <c r="D13" s="79">
        <v>9117951197</v>
      </c>
      <c r="E13" s="80">
        <v>3297292071</v>
      </c>
      <c r="F13" s="82">
        <f t="shared" si="0"/>
        <v>12415243268</v>
      </c>
      <c r="G13" s="79">
        <v>9117951197</v>
      </c>
      <c r="H13" s="80">
        <v>3297292071</v>
      </c>
      <c r="I13" s="82">
        <f t="shared" si="1"/>
        <v>12415243268</v>
      </c>
      <c r="J13" s="79">
        <v>3310738692</v>
      </c>
      <c r="K13" s="80">
        <v>363758285</v>
      </c>
      <c r="L13" s="80">
        <f t="shared" si="2"/>
        <v>3674496977</v>
      </c>
      <c r="M13" s="42">
        <f t="shared" si="3"/>
        <v>0.2959665709065025</v>
      </c>
      <c r="N13" s="107">
        <v>3705891089</v>
      </c>
      <c r="O13" s="108">
        <v>818646835</v>
      </c>
      <c r="P13" s="109">
        <f t="shared" si="4"/>
        <v>4524537924</v>
      </c>
      <c r="Q13" s="42">
        <f t="shared" si="5"/>
        <v>0.3644340933424874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7016629781</v>
      </c>
      <c r="AA13" s="80">
        <f t="shared" si="11"/>
        <v>1182405120</v>
      </c>
      <c r="AB13" s="80">
        <f t="shared" si="12"/>
        <v>8199034901</v>
      </c>
      <c r="AC13" s="42">
        <f t="shared" si="13"/>
        <v>0.6604006642489899</v>
      </c>
      <c r="AD13" s="79">
        <v>2226815539</v>
      </c>
      <c r="AE13" s="80">
        <v>779000025</v>
      </c>
      <c r="AF13" s="80">
        <f t="shared" si="14"/>
        <v>3005815564</v>
      </c>
      <c r="AG13" s="42">
        <f t="shared" si="15"/>
        <v>0.577624742959884</v>
      </c>
      <c r="AH13" s="42">
        <f t="shared" si="16"/>
        <v>0.5052613268057453</v>
      </c>
      <c r="AI13" s="14">
        <v>10527796368</v>
      </c>
      <c r="AJ13" s="14">
        <v>10203194378</v>
      </c>
      <c r="AK13" s="14">
        <v>6081115671</v>
      </c>
      <c r="AL13" s="14"/>
    </row>
    <row r="14" spans="1:38" s="15" customFormat="1" ht="12.75">
      <c r="A14" s="31"/>
      <c r="B14" s="40" t="s">
        <v>30</v>
      </c>
      <c r="C14" s="41" t="s">
        <v>31</v>
      </c>
      <c r="D14" s="79">
        <v>8208719623</v>
      </c>
      <c r="E14" s="80">
        <v>1958344251</v>
      </c>
      <c r="F14" s="82">
        <f t="shared" si="0"/>
        <v>10167063874</v>
      </c>
      <c r="G14" s="79">
        <v>8119103647</v>
      </c>
      <c r="H14" s="80">
        <v>2105000816</v>
      </c>
      <c r="I14" s="82">
        <f t="shared" si="1"/>
        <v>10224104463</v>
      </c>
      <c r="J14" s="79">
        <v>2399802474</v>
      </c>
      <c r="K14" s="80">
        <v>222705746</v>
      </c>
      <c r="L14" s="80">
        <f t="shared" si="2"/>
        <v>2622508220</v>
      </c>
      <c r="M14" s="42">
        <f t="shared" si="3"/>
        <v>0.2579415505302844</v>
      </c>
      <c r="N14" s="107">
        <v>2325499611</v>
      </c>
      <c r="O14" s="108">
        <v>545615683</v>
      </c>
      <c r="P14" s="109">
        <f t="shared" si="4"/>
        <v>2871115294</v>
      </c>
      <c r="Q14" s="42">
        <f t="shared" si="5"/>
        <v>0.282393750012945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4725302085</v>
      </c>
      <c r="AA14" s="80">
        <f t="shared" si="11"/>
        <v>768321429</v>
      </c>
      <c r="AB14" s="80">
        <f t="shared" si="12"/>
        <v>5493623514</v>
      </c>
      <c r="AC14" s="42">
        <f t="shared" si="13"/>
        <v>0.5403353005432294</v>
      </c>
      <c r="AD14" s="79">
        <v>1452760345</v>
      </c>
      <c r="AE14" s="80">
        <v>536383508</v>
      </c>
      <c r="AF14" s="80">
        <f t="shared" si="14"/>
        <v>1989143853</v>
      </c>
      <c r="AG14" s="42">
        <f t="shared" si="15"/>
        <v>0.4387535990404456</v>
      </c>
      <c r="AH14" s="42">
        <f t="shared" si="16"/>
        <v>0.4433924875115607</v>
      </c>
      <c r="AI14" s="14">
        <v>9495305559</v>
      </c>
      <c r="AJ14" s="14">
        <v>9893299937</v>
      </c>
      <c r="AK14" s="14">
        <v>4166099488</v>
      </c>
      <c r="AL14" s="14"/>
    </row>
    <row r="15" spans="1:38" s="15" customFormat="1" ht="12.75">
      <c r="A15" s="31"/>
      <c r="B15" s="40" t="s">
        <v>32</v>
      </c>
      <c r="C15" s="41" t="s">
        <v>33</v>
      </c>
      <c r="D15" s="79">
        <v>8402224826</v>
      </c>
      <c r="E15" s="80">
        <v>2154762456</v>
      </c>
      <c r="F15" s="82">
        <f t="shared" si="0"/>
        <v>10556987282</v>
      </c>
      <c r="G15" s="79">
        <v>8153334036</v>
      </c>
      <c r="H15" s="80">
        <v>2154762456</v>
      </c>
      <c r="I15" s="82">
        <f t="shared" si="1"/>
        <v>10308096492</v>
      </c>
      <c r="J15" s="79">
        <v>2354411576</v>
      </c>
      <c r="K15" s="80">
        <v>426404760</v>
      </c>
      <c r="L15" s="80">
        <f t="shared" si="2"/>
        <v>2780816336</v>
      </c>
      <c r="M15" s="42">
        <f t="shared" si="3"/>
        <v>0.26341002993736484</v>
      </c>
      <c r="N15" s="107">
        <v>1899810993</v>
      </c>
      <c r="O15" s="108">
        <v>471175904</v>
      </c>
      <c r="P15" s="109">
        <f t="shared" si="4"/>
        <v>2370986897</v>
      </c>
      <c r="Q15" s="42">
        <f t="shared" si="5"/>
        <v>0.2245893486148845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4254222569</v>
      </c>
      <c r="AA15" s="80">
        <f t="shared" si="11"/>
        <v>897580664</v>
      </c>
      <c r="AB15" s="80">
        <f t="shared" si="12"/>
        <v>5151803233</v>
      </c>
      <c r="AC15" s="42">
        <f t="shared" si="13"/>
        <v>0.48799937855224934</v>
      </c>
      <c r="AD15" s="79">
        <v>1898714855</v>
      </c>
      <c r="AE15" s="80">
        <v>313508930</v>
      </c>
      <c r="AF15" s="80">
        <f t="shared" si="14"/>
        <v>2212223785</v>
      </c>
      <c r="AG15" s="42">
        <f t="shared" si="15"/>
        <v>0.47554388688195426</v>
      </c>
      <c r="AH15" s="42">
        <f t="shared" si="16"/>
        <v>0.0717662982725773</v>
      </c>
      <c r="AI15" s="14">
        <v>9909075221</v>
      </c>
      <c r="AJ15" s="14">
        <v>10240267152</v>
      </c>
      <c r="AK15" s="14">
        <v>4712200146</v>
      </c>
      <c r="AL15" s="14"/>
    </row>
    <row r="16" spans="1:38" s="15" customFormat="1" ht="12.75">
      <c r="A16" s="31"/>
      <c r="B16" s="40" t="s">
        <v>34</v>
      </c>
      <c r="C16" s="41" t="s">
        <v>35</v>
      </c>
      <c r="D16" s="79">
        <v>3388360834</v>
      </c>
      <c r="E16" s="80">
        <v>809659446</v>
      </c>
      <c r="F16" s="82">
        <f t="shared" si="0"/>
        <v>4198020280</v>
      </c>
      <c r="G16" s="79">
        <v>3388360834</v>
      </c>
      <c r="H16" s="80">
        <v>809659446</v>
      </c>
      <c r="I16" s="82">
        <f t="shared" si="1"/>
        <v>4198020280</v>
      </c>
      <c r="J16" s="79">
        <v>1094226333</v>
      </c>
      <c r="K16" s="80">
        <v>67295326</v>
      </c>
      <c r="L16" s="80">
        <f t="shared" si="2"/>
        <v>1161521659</v>
      </c>
      <c r="M16" s="42">
        <f t="shared" si="3"/>
        <v>0.27668319386965895</v>
      </c>
      <c r="N16" s="107">
        <v>970852488</v>
      </c>
      <c r="O16" s="108">
        <v>107281773</v>
      </c>
      <c r="P16" s="109">
        <f t="shared" si="4"/>
        <v>1078134261</v>
      </c>
      <c r="Q16" s="42">
        <f t="shared" si="5"/>
        <v>0.25681968858902227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2065078821</v>
      </c>
      <c r="AA16" s="80">
        <f t="shared" si="11"/>
        <v>174577099</v>
      </c>
      <c r="AB16" s="80">
        <f t="shared" si="12"/>
        <v>2239655920</v>
      </c>
      <c r="AC16" s="42">
        <f t="shared" si="13"/>
        <v>0.5335028824586812</v>
      </c>
      <c r="AD16" s="79">
        <v>767158941</v>
      </c>
      <c r="AE16" s="80">
        <v>73186332</v>
      </c>
      <c r="AF16" s="80">
        <f t="shared" si="14"/>
        <v>840345273</v>
      </c>
      <c r="AG16" s="42">
        <f t="shared" si="15"/>
        <v>0.5686018616300781</v>
      </c>
      <c r="AH16" s="42">
        <f t="shared" si="16"/>
        <v>0.2829658185035093</v>
      </c>
      <c r="AI16" s="14">
        <v>3311839593</v>
      </c>
      <c r="AJ16" s="14">
        <v>3227401251</v>
      </c>
      <c r="AK16" s="14">
        <v>1883118158</v>
      </c>
      <c r="AL16" s="14"/>
    </row>
    <row r="17" spans="1:38" s="15" customFormat="1" ht="12.75">
      <c r="A17" s="31"/>
      <c r="B17" s="43" t="s">
        <v>36</v>
      </c>
      <c r="C17" s="41" t="s">
        <v>37</v>
      </c>
      <c r="D17" s="79">
        <v>38772212186</v>
      </c>
      <c r="E17" s="80">
        <v>6079762851</v>
      </c>
      <c r="F17" s="82">
        <f t="shared" si="0"/>
        <v>44851975037</v>
      </c>
      <c r="G17" s="79">
        <v>39045175570</v>
      </c>
      <c r="H17" s="80">
        <v>6539112292</v>
      </c>
      <c r="I17" s="82">
        <f t="shared" si="1"/>
        <v>45584287862</v>
      </c>
      <c r="J17" s="79">
        <v>10637818856</v>
      </c>
      <c r="K17" s="80">
        <v>631290121</v>
      </c>
      <c r="L17" s="80">
        <f t="shared" si="2"/>
        <v>11269108977</v>
      </c>
      <c r="M17" s="42">
        <f t="shared" si="3"/>
        <v>0.2512511203286747</v>
      </c>
      <c r="N17" s="107">
        <v>8026118142</v>
      </c>
      <c r="O17" s="108">
        <v>1090431311</v>
      </c>
      <c r="P17" s="109">
        <f t="shared" si="4"/>
        <v>9116549453</v>
      </c>
      <c r="Q17" s="42">
        <f t="shared" si="5"/>
        <v>0.20325859553518952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18663936998</v>
      </c>
      <c r="AA17" s="80">
        <f t="shared" si="11"/>
        <v>1721721432</v>
      </c>
      <c r="AB17" s="80">
        <f t="shared" si="12"/>
        <v>20385658430</v>
      </c>
      <c r="AC17" s="42">
        <f t="shared" si="13"/>
        <v>0.4545097158638642</v>
      </c>
      <c r="AD17" s="79">
        <v>7802043028</v>
      </c>
      <c r="AE17" s="80">
        <v>1761439359</v>
      </c>
      <c r="AF17" s="80">
        <f t="shared" si="14"/>
        <v>9563482387</v>
      </c>
      <c r="AG17" s="42">
        <f t="shared" si="15"/>
        <v>0.4582577885688128</v>
      </c>
      <c r="AH17" s="42">
        <f t="shared" si="16"/>
        <v>-0.0467332835377553</v>
      </c>
      <c r="AI17" s="14">
        <v>42198427805</v>
      </c>
      <c r="AJ17" s="14">
        <v>42775093510</v>
      </c>
      <c r="AK17" s="14">
        <v>19337758207</v>
      </c>
      <c r="AL17" s="14"/>
    </row>
    <row r="18" spans="1:38" s="15" customFormat="1" ht="12.75">
      <c r="A18" s="44"/>
      <c r="B18" s="45" t="s">
        <v>665</v>
      </c>
      <c r="C18" s="44"/>
      <c r="D18" s="83">
        <f>SUM(D9:D17)</f>
        <v>205721669060</v>
      </c>
      <c r="E18" s="84">
        <f>SUM(E9:E17)</f>
        <v>38807921896</v>
      </c>
      <c r="F18" s="85">
        <f t="shared" si="0"/>
        <v>244529590956</v>
      </c>
      <c r="G18" s="83">
        <f>SUM(G9:G17)</f>
        <v>205173282996</v>
      </c>
      <c r="H18" s="84">
        <f>SUM(H9:H17)</f>
        <v>38307819851</v>
      </c>
      <c r="I18" s="85">
        <f t="shared" si="1"/>
        <v>243481102847</v>
      </c>
      <c r="J18" s="83">
        <f>SUM(J9:J17)</f>
        <v>55386613446</v>
      </c>
      <c r="K18" s="84">
        <f>SUM(K9:K17)</f>
        <v>4607737861</v>
      </c>
      <c r="L18" s="84">
        <f t="shared" si="2"/>
        <v>59994351307</v>
      </c>
      <c r="M18" s="46">
        <f t="shared" si="3"/>
        <v>0.2453459766257705</v>
      </c>
      <c r="N18" s="110">
        <f>SUM(N9:N17)</f>
        <v>48989210363</v>
      </c>
      <c r="O18" s="111">
        <f>SUM(O9:O17)</f>
        <v>7951332262</v>
      </c>
      <c r="P18" s="112">
        <f t="shared" si="4"/>
        <v>56940542625</v>
      </c>
      <c r="Q18" s="46">
        <f t="shared" si="5"/>
        <v>0.23285747300516169</v>
      </c>
      <c r="R18" s="110">
        <f>SUM(R9:R17)</f>
        <v>0</v>
      </c>
      <c r="S18" s="112">
        <f>SUM(S9:S17)</f>
        <v>0</v>
      </c>
      <c r="T18" s="112">
        <f t="shared" si="6"/>
        <v>0</v>
      </c>
      <c r="U18" s="46">
        <f t="shared" si="7"/>
        <v>0</v>
      </c>
      <c r="V18" s="110">
        <f>SUM(V9:V17)</f>
        <v>0</v>
      </c>
      <c r="W18" s="112">
        <f>SUM(W9:W17)</f>
        <v>0</v>
      </c>
      <c r="X18" s="112">
        <f t="shared" si="8"/>
        <v>0</v>
      </c>
      <c r="Y18" s="46">
        <f t="shared" si="9"/>
        <v>0</v>
      </c>
      <c r="Z18" s="83">
        <f t="shared" si="10"/>
        <v>104375823809</v>
      </c>
      <c r="AA18" s="84">
        <f t="shared" si="11"/>
        <v>12559070123</v>
      </c>
      <c r="AB18" s="84">
        <f t="shared" si="12"/>
        <v>116934893932</v>
      </c>
      <c r="AC18" s="46">
        <f t="shared" si="13"/>
        <v>0.4782034496309322</v>
      </c>
      <c r="AD18" s="83">
        <f>SUM(AD9:AD17)</f>
        <v>41232234388</v>
      </c>
      <c r="AE18" s="84">
        <f>SUM(AE9:AE17)</f>
        <v>9483910510</v>
      </c>
      <c r="AF18" s="84">
        <f t="shared" si="14"/>
        <v>50716144898</v>
      </c>
      <c r="AG18" s="46">
        <f t="shared" si="15"/>
        <v>0.4825298481043426</v>
      </c>
      <c r="AH18" s="46">
        <f t="shared" si="16"/>
        <v>0.1227301037868409</v>
      </c>
      <c r="AI18" s="14">
        <f>SUM(AI9:AI17)</f>
        <v>218150135944</v>
      </c>
      <c r="AJ18" s="14">
        <f>SUM(AJ9:AJ17)</f>
        <v>224046671993</v>
      </c>
      <c r="AK18" s="14">
        <f>SUM(AK9:AK17)</f>
        <v>105263951961</v>
      </c>
      <c r="AL18" s="14"/>
    </row>
    <row r="19" spans="1:38" s="15" customFormat="1" ht="12.75">
      <c r="A19" s="47"/>
      <c r="B19" s="48"/>
      <c r="C19" s="49"/>
      <c r="D19" s="86"/>
      <c r="E19" s="87"/>
      <c r="F19" s="88"/>
      <c r="G19" s="86"/>
      <c r="H19" s="87"/>
      <c r="I19" s="88"/>
      <c r="J19" s="89"/>
      <c r="K19" s="87"/>
      <c r="L19" s="88"/>
      <c r="M19" s="50"/>
      <c r="N19" s="89"/>
      <c r="O19" s="88"/>
      <c r="P19" s="87"/>
      <c r="Q19" s="50"/>
      <c r="R19" s="89"/>
      <c r="S19" s="87"/>
      <c r="T19" s="87"/>
      <c r="U19" s="50"/>
      <c r="V19" s="89"/>
      <c r="W19" s="87"/>
      <c r="X19" s="87"/>
      <c r="Y19" s="50"/>
      <c r="Z19" s="89"/>
      <c r="AA19" s="87"/>
      <c r="AB19" s="88"/>
      <c r="AC19" s="50"/>
      <c r="AD19" s="89"/>
      <c r="AE19" s="87"/>
      <c r="AF19" s="87"/>
      <c r="AG19" s="50"/>
      <c r="AH19" s="50"/>
      <c r="AI19" s="14"/>
      <c r="AJ19" s="14"/>
      <c r="AK19" s="14"/>
      <c r="AL19" s="14"/>
    </row>
    <row r="20" spans="1:38" s="15" customFormat="1" ht="12.75">
      <c r="A20" s="14"/>
      <c r="B20" s="120" t="s">
        <v>668</v>
      </c>
      <c r="C20" s="14"/>
      <c r="D20" s="90"/>
      <c r="E20" s="90"/>
      <c r="F20" s="90"/>
      <c r="G20" s="90"/>
      <c r="H20" s="90"/>
      <c r="I20" s="90"/>
      <c r="J20" s="90"/>
      <c r="K20" s="90"/>
      <c r="L20" s="90"/>
      <c r="M20" s="14"/>
      <c r="N20" s="90"/>
      <c r="O20" s="90"/>
      <c r="P20" s="90"/>
      <c r="Q20" s="14"/>
      <c r="R20" s="90"/>
      <c r="S20" s="90"/>
      <c r="T20" s="90"/>
      <c r="U20" s="14"/>
      <c r="V20" s="90"/>
      <c r="W20" s="90"/>
      <c r="X20" s="90"/>
      <c r="Y20" s="14"/>
      <c r="Z20" s="90"/>
      <c r="AA20" s="90"/>
      <c r="AB20" s="90"/>
      <c r="AC20" s="14"/>
      <c r="AD20" s="90"/>
      <c r="AE20" s="90"/>
      <c r="AF20" s="90"/>
      <c r="AG20" s="14"/>
      <c r="AH20" s="14"/>
      <c r="AI20" s="14"/>
      <c r="AJ20" s="14"/>
      <c r="AK20" s="14"/>
      <c r="AL20" s="14"/>
    </row>
    <row r="21" spans="1:38" ht="12.75">
      <c r="A21" s="2"/>
      <c r="B21" s="2"/>
      <c r="C21" s="2"/>
      <c r="D21" s="91"/>
      <c r="E21" s="91"/>
      <c r="F21" s="91"/>
      <c r="G21" s="91"/>
      <c r="H21" s="91"/>
      <c r="I21" s="91"/>
      <c r="J21" s="91"/>
      <c r="K21" s="91"/>
      <c r="L21" s="91"/>
      <c r="M21" s="2"/>
      <c r="N21" s="91"/>
      <c r="O21" s="91"/>
      <c r="P21" s="91"/>
      <c r="Q21" s="2"/>
      <c r="R21" s="91"/>
      <c r="S21" s="91"/>
      <c r="T21" s="91"/>
      <c r="U21" s="2"/>
      <c r="V21" s="91"/>
      <c r="W21" s="91"/>
      <c r="X21" s="91"/>
      <c r="Y21" s="2"/>
      <c r="Z21" s="91"/>
      <c r="AA21" s="91"/>
      <c r="AB21" s="91"/>
      <c r="AC21" s="2"/>
      <c r="AD21" s="91"/>
      <c r="AE21" s="91"/>
      <c r="AF21" s="91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1"/>
      <c r="E22" s="91"/>
      <c r="F22" s="91"/>
      <c r="G22" s="91"/>
      <c r="H22" s="91"/>
      <c r="I22" s="91"/>
      <c r="J22" s="91"/>
      <c r="K22" s="91"/>
      <c r="L22" s="91"/>
      <c r="M22" s="2"/>
      <c r="N22" s="91"/>
      <c r="O22" s="91"/>
      <c r="P22" s="91"/>
      <c r="Q22" s="2"/>
      <c r="R22" s="91"/>
      <c r="S22" s="91"/>
      <c r="T22" s="91"/>
      <c r="U22" s="2"/>
      <c r="V22" s="91"/>
      <c r="W22" s="91"/>
      <c r="X22" s="91"/>
      <c r="Y22" s="2"/>
      <c r="Z22" s="91"/>
      <c r="AA22" s="91"/>
      <c r="AB22" s="91"/>
      <c r="AC22" s="2"/>
      <c r="AD22" s="91"/>
      <c r="AE22" s="91"/>
      <c r="AF22" s="91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1"/>
      <c r="E23" s="91"/>
      <c r="F23" s="91"/>
      <c r="G23" s="91"/>
      <c r="H23" s="91"/>
      <c r="I23" s="91"/>
      <c r="J23" s="91"/>
      <c r="K23" s="91"/>
      <c r="L23" s="91"/>
      <c r="M23" s="2"/>
      <c r="N23" s="91"/>
      <c r="O23" s="91"/>
      <c r="P23" s="91"/>
      <c r="Q23" s="2"/>
      <c r="R23" s="91"/>
      <c r="S23" s="91"/>
      <c r="T23" s="91"/>
      <c r="U23" s="2"/>
      <c r="V23" s="91"/>
      <c r="W23" s="91"/>
      <c r="X23" s="91"/>
      <c r="Y23" s="2"/>
      <c r="Z23" s="91"/>
      <c r="AA23" s="91"/>
      <c r="AB23" s="91"/>
      <c r="AC23" s="2"/>
      <c r="AD23" s="91"/>
      <c r="AE23" s="91"/>
      <c r="AF23" s="91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1"/>
      <c r="E24" s="91"/>
      <c r="F24" s="91"/>
      <c r="G24" s="91"/>
      <c r="H24" s="91"/>
      <c r="I24" s="91"/>
      <c r="J24" s="91"/>
      <c r="K24" s="91"/>
      <c r="L24" s="91"/>
      <c r="M24" s="2"/>
      <c r="N24" s="91"/>
      <c r="O24" s="91"/>
      <c r="P24" s="91"/>
      <c r="Q24" s="2"/>
      <c r="R24" s="91"/>
      <c r="S24" s="91"/>
      <c r="T24" s="91"/>
      <c r="U24" s="2"/>
      <c r="V24" s="91"/>
      <c r="W24" s="91"/>
      <c r="X24" s="91"/>
      <c r="Y24" s="2"/>
      <c r="Z24" s="91"/>
      <c r="AA24" s="91"/>
      <c r="AB24" s="91"/>
      <c r="AC24" s="2"/>
      <c r="AD24" s="91"/>
      <c r="AE24" s="91"/>
      <c r="AF24" s="91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1"/>
      <c r="E25" s="91"/>
      <c r="F25" s="91"/>
      <c r="G25" s="91"/>
      <c r="H25" s="91"/>
      <c r="I25" s="91"/>
      <c r="J25" s="91"/>
      <c r="K25" s="91"/>
      <c r="L25" s="91"/>
      <c r="M25" s="2"/>
      <c r="N25" s="91"/>
      <c r="O25" s="91"/>
      <c r="P25" s="91"/>
      <c r="Q25" s="2"/>
      <c r="R25" s="91"/>
      <c r="S25" s="91"/>
      <c r="T25" s="91"/>
      <c r="U25" s="2"/>
      <c r="V25" s="91"/>
      <c r="W25" s="91"/>
      <c r="X25" s="91"/>
      <c r="Y25" s="2"/>
      <c r="Z25" s="91"/>
      <c r="AA25" s="91"/>
      <c r="AB25" s="91"/>
      <c r="AC25" s="2"/>
      <c r="AD25" s="91"/>
      <c r="AE25" s="91"/>
      <c r="AF25" s="91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1"/>
      <c r="E26" s="91"/>
      <c r="F26" s="91"/>
      <c r="G26" s="91"/>
      <c r="H26" s="91"/>
      <c r="I26" s="91"/>
      <c r="J26" s="91"/>
      <c r="K26" s="91"/>
      <c r="L26" s="91"/>
      <c r="M26" s="2"/>
      <c r="N26" s="91"/>
      <c r="O26" s="91"/>
      <c r="P26" s="91"/>
      <c r="Q26" s="2"/>
      <c r="R26" s="91"/>
      <c r="S26" s="91"/>
      <c r="T26" s="91"/>
      <c r="U26" s="2"/>
      <c r="V26" s="91"/>
      <c r="W26" s="91"/>
      <c r="X26" s="91"/>
      <c r="Y26" s="2"/>
      <c r="Z26" s="91"/>
      <c r="AA26" s="91"/>
      <c r="AB26" s="91"/>
      <c r="AC26" s="2"/>
      <c r="AD26" s="91"/>
      <c r="AE26" s="91"/>
      <c r="AF26" s="91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1"/>
      <c r="E27" s="91"/>
      <c r="F27" s="91"/>
      <c r="G27" s="91"/>
      <c r="H27" s="91"/>
      <c r="I27" s="91"/>
      <c r="J27" s="91"/>
      <c r="K27" s="91"/>
      <c r="L27" s="91"/>
      <c r="M27" s="2"/>
      <c r="N27" s="91"/>
      <c r="O27" s="91"/>
      <c r="P27" s="91"/>
      <c r="Q27" s="2"/>
      <c r="R27" s="91"/>
      <c r="S27" s="91"/>
      <c r="T27" s="91"/>
      <c r="U27" s="2"/>
      <c r="V27" s="91"/>
      <c r="W27" s="91"/>
      <c r="X27" s="91"/>
      <c r="Y27" s="2"/>
      <c r="Z27" s="91"/>
      <c r="AA27" s="91"/>
      <c r="AB27" s="91"/>
      <c r="AC27" s="2"/>
      <c r="AD27" s="91"/>
      <c r="AE27" s="91"/>
      <c r="AF27" s="91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1"/>
      <c r="E28" s="91"/>
      <c r="F28" s="91"/>
      <c r="G28" s="91"/>
      <c r="H28" s="91"/>
      <c r="I28" s="91"/>
      <c r="J28" s="91"/>
      <c r="K28" s="91"/>
      <c r="L28" s="91"/>
      <c r="M28" s="2"/>
      <c r="N28" s="91"/>
      <c r="O28" s="91"/>
      <c r="P28" s="91"/>
      <c r="Q28" s="2"/>
      <c r="R28" s="91"/>
      <c r="S28" s="91"/>
      <c r="T28" s="91"/>
      <c r="U28" s="2"/>
      <c r="V28" s="91"/>
      <c r="W28" s="91"/>
      <c r="X28" s="91"/>
      <c r="Y28" s="2"/>
      <c r="Z28" s="91"/>
      <c r="AA28" s="91"/>
      <c r="AB28" s="91"/>
      <c r="AC28" s="2"/>
      <c r="AD28" s="91"/>
      <c r="AE28" s="91"/>
      <c r="AF28" s="91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1"/>
      <c r="E29" s="91"/>
      <c r="F29" s="91"/>
      <c r="G29" s="91"/>
      <c r="H29" s="91"/>
      <c r="I29" s="91"/>
      <c r="J29" s="91"/>
      <c r="K29" s="91"/>
      <c r="L29" s="91"/>
      <c r="M29" s="2"/>
      <c r="N29" s="91"/>
      <c r="O29" s="91"/>
      <c r="P29" s="91"/>
      <c r="Q29" s="2"/>
      <c r="R29" s="91"/>
      <c r="S29" s="91"/>
      <c r="T29" s="91"/>
      <c r="U29" s="2"/>
      <c r="V29" s="91"/>
      <c r="W29" s="91"/>
      <c r="X29" s="91"/>
      <c r="Y29" s="2"/>
      <c r="Z29" s="91"/>
      <c r="AA29" s="91"/>
      <c r="AB29" s="91"/>
      <c r="AC29" s="2"/>
      <c r="AD29" s="91"/>
      <c r="AE29" s="91"/>
      <c r="AF29" s="91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1"/>
      <c r="E30" s="91"/>
      <c r="F30" s="91"/>
      <c r="G30" s="91"/>
      <c r="H30" s="91"/>
      <c r="I30" s="91"/>
      <c r="J30" s="91"/>
      <c r="K30" s="91"/>
      <c r="L30" s="91"/>
      <c r="M30" s="2"/>
      <c r="N30" s="91"/>
      <c r="O30" s="91"/>
      <c r="P30" s="91"/>
      <c r="Q30" s="2"/>
      <c r="R30" s="91"/>
      <c r="S30" s="91"/>
      <c r="T30" s="91"/>
      <c r="U30" s="2"/>
      <c r="V30" s="91"/>
      <c r="W30" s="91"/>
      <c r="X30" s="91"/>
      <c r="Y30" s="2"/>
      <c r="Z30" s="91"/>
      <c r="AA30" s="91"/>
      <c r="AB30" s="91"/>
      <c r="AC30" s="2"/>
      <c r="AD30" s="91"/>
      <c r="AE30" s="91"/>
      <c r="AF30" s="91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34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494</v>
      </c>
      <c r="C9" s="124" t="s">
        <v>495</v>
      </c>
      <c r="D9" s="79">
        <v>53509469</v>
      </c>
      <c r="E9" s="80">
        <v>43776488</v>
      </c>
      <c r="F9" s="81">
        <f>$D9+$E9</f>
        <v>97285957</v>
      </c>
      <c r="G9" s="79">
        <v>53509469</v>
      </c>
      <c r="H9" s="80">
        <v>43776488</v>
      </c>
      <c r="I9" s="82">
        <f>$G9+$H9</f>
        <v>97285957</v>
      </c>
      <c r="J9" s="79">
        <v>20155997</v>
      </c>
      <c r="K9" s="80">
        <v>0</v>
      </c>
      <c r="L9" s="80">
        <f>$J9+$K9</f>
        <v>20155997</v>
      </c>
      <c r="M9" s="42">
        <f>IF($F9=0,0,$L9/$F9)</f>
        <v>0.20718300586794866</v>
      </c>
      <c r="N9" s="107">
        <v>0</v>
      </c>
      <c r="O9" s="108">
        <v>0</v>
      </c>
      <c r="P9" s="109">
        <f>$N9+$O9</f>
        <v>0</v>
      </c>
      <c r="Q9" s="42">
        <f>IF($F9=0,0,$P9/$F9)</f>
        <v>0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20155997</v>
      </c>
      <c r="AA9" s="80">
        <f>$K9+$O9</f>
        <v>0</v>
      </c>
      <c r="AB9" s="80">
        <f>$Z9+$AA9</f>
        <v>20155997</v>
      </c>
      <c r="AC9" s="42">
        <f>IF($F9=0,0,$AB9/$F9)</f>
        <v>0.20718300586794866</v>
      </c>
      <c r="AD9" s="79">
        <v>0</v>
      </c>
      <c r="AE9" s="80">
        <v>0</v>
      </c>
      <c r="AF9" s="80">
        <f>$AD9+$AE9</f>
        <v>0</v>
      </c>
      <c r="AG9" s="42">
        <f>IF($AI9=0,0,$AK9/$AI9)</f>
        <v>0</v>
      </c>
      <c r="AH9" s="42">
        <f>IF($AF9=0,0,$P9/$AF9-1)</f>
        <v>0</v>
      </c>
      <c r="AI9" s="14">
        <v>0</v>
      </c>
      <c r="AJ9" s="14">
        <v>0</v>
      </c>
      <c r="AK9" s="14">
        <v>0</v>
      </c>
      <c r="AL9" s="14"/>
    </row>
    <row r="10" spans="1:38" s="15" customFormat="1" ht="12.75">
      <c r="A10" s="31" t="s">
        <v>96</v>
      </c>
      <c r="B10" s="62" t="s">
        <v>496</v>
      </c>
      <c r="C10" s="124" t="s">
        <v>497</v>
      </c>
      <c r="D10" s="79">
        <v>147669079</v>
      </c>
      <c r="E10" s="80">
        <v>20855250</v>
      </c>
      <c r="F10" s="82">
        <f aca="true" t="shared" si="0" ref="F10:F46">$D10+$E10</f>
        <v>168524329</v>
      </c>
      <c r="G10" s="79">
        <v>147669079</v>
      </c>
      <c r="H10" s="80">
        <v>20855250</v>
      </c>
      <c r="I10" s="82">
        <f aca="true" t="shared" si="1" ref="I10:I46">$G10+$H10</f>
        <v>168524329</v>
      </c>
      <c r="J10" s="79">
        <v>56458907</v>
      </c>
      <c r="K10" s="80">
        <v>2122762</v>
      </c>
      <c r="L10" s="80">
        <f aca="true" t="shared" si="2" ref="L10:L46">$J10+$K10</f>
        <v>58581669</v>
      </c>
      <c r="M10" s="42">
        <f aca="true" t="shared" si="3" ref="M10:M46">IF($F10=0,0,$L10/$F10)</f>
        <v>0.34761550066756236</v>
      </c>
      <c r="N10" s="107">
        <v>37801059</v>
      </c>
      <c r="O10" s="108">
        <v>13458656</v>
      </c>
      <c r="P10" s="109">
        <f aca="true" t="shared" si="4" ref="P10:P46">$N10+$O10</f>
        <v>51259715</v>
      </c>
      <c r="Q10" s="42">
        <f aca="true" t="shared" si="5" ref="Q10:Q46">IF($F10=0,0,$P10/$F10)</f>
        <v>0.3041680409242276</v>
      </c>
      <c r="R10" s="107">
        <v>0</v>
      </c>
      <c r="S10" s="109">
        <v>0</v>
      </c>
      <c r="T10" s="109">
        <f aca="true" t="shared" si="6" ref="T10:T46">$R10+$S10</f>
        <v>0</v>
      </c>
      <c r="U10" s="42">
        <f aca="true" t="shared" si="7" ref="U10:U46">IF($I10=0,0,$T10/$I10)</f>
        <v>0</v>
      </c>
      <c r="V10" s="107">
        <v>0</v>
      </c>
      <c r="W10" s="109">
        <v>0</v>
      </c>
      <c r="X10" s="109">
        <f aca="true" t="shared" si="8" ref="X10:X46">$V10+$W10</f>
        <v>0</v>
      </c>
      <c r="Y10" s="42">
        <f aca="true" t="shared" si="9" ref="Y10:Y46">IF($I10=0,0,$X10/$I10)</f>
        <v>0</v>
      </c>
      <c r="Z10" s="79">
        <f aca="true" t="shared" si="10" ref="Z10:Z46">$J10+$N10</f>
        <v>94259966</v>
      </c>
      <c r="AA10" s="80">
        <f aca="true" t="shared" si="11" ref="AA10:AA46">$K10+$O10</f>
        <v>15581418</v>
      </c>
      <c r="AB10" s="80">
        <f aca="true" t="shared" si="12" ref="AB10:AB46">$Z10+$AA10</f>
        <v>109841384</v>
      </c>
      <c r="AC10" s="42">
        <f aca="true" t="shared" si="13" ref="AC10:AC46">IF($F10=0,0,$AB10/$F10)</f>
        <v>0.65178354159179</v>
      </c>
      <c r="AD10" s="79">
        <v>31177960</v>
      </c>
      <c r="AE10" s="80">
        <v>8180579</v>
      </c>
      <c r="AF10" s="80">
        <f aca="true" t="shared" si="14" ref="AF10:AF46">$AD10+$AE10</f>
        <v>39358539</v>
      </c>
      <c r="AG10" s="42">
        <f aca="true" t="shared" si="15" ref="AG10:AG46">IF($AI10=0,0,$AK10/$AI10)</f>
        <v>0.4828837532539491</v>
      </c>
      <c r="AH10" s="42">
        <f aca="true" t="shared" si="16" ref="AH10:AH46">IF($AF10=0,0,$P10/$AF10-1)</f>
        <v>0.3023785003808195</v>
      </c>
      <c r="AI10" s="14">
        <v>181440683</v>
      </c>
      <c r="AJ10" s="14">
        <v>181440683</v>
      </c>
      <c r="AK10" s="14">
        <v>87614758</v>
      </c>
      <c r="AL10" s="14"/>
    </row>
    <row r="11" spans="1:38" s="15" customFormat="1" ht="12.75">
      <c r="A11" s="31" t="s">
        <v>96</v>
      </c>
      <c r="B11" s="62" t="s">
        <v>498</v>
      </c>
      <c r="C11" s="124" t="s">
        <v>499</v>
      </c>
      <c r="D11" s="79">
        <v>139347811</v>
      </c>
      <c r="E11" s="80">
        <v>48211794</v>
      </c>
      <c r="F11" s="81">
        <f t="shared" si="0"/>
        <v>187559605</v>
      </c>
      <c r="G11" s="79">
        <v>139347811</v>
      </c>
      <c r="H11" s="80">
        <v>48211794</v>
      </c>
      <c r="I11" s="82">
        <f t="shared" si="1"/>
        <v>187559605</v>
      </c>
      <c r="J11" s="79">
        <v>52224828</v>
      </c>
      <c r="K11" s="80">
        <v>8451529</v>
      </c>
      <c r="L11" s="80">
        <f t="shared" si="2"/>
        <v>60676357</v>
      </c>
      <c r="M11" s="42">
        <f t="shared" si="3"/>
        <v>0.3235043974420825</v>
      </c>
      <c r="N11" s="107">
        <v>52006513</v>
      </c>
      <c r="O11" s="108">
        <v>12079553</v>
      </c>
      <c r="P11" s="109">
        <f t="shared" si="4"/>
        <v>64086066</v>
      </c>
      <c r="Q11" s="42">
        <f t="shared" si="5"/>
        <v>0.34168373301916477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104231341</v>
      </c>
      <c r="AA11" s="80">
        <f t="shared" si="11"/>
        <v>20531082</v>
      </c>
      <c r="AB11" s="80">
        <f t="shared" si="12"/>
        <v>124762423</v>
      </c>
      <c r="AC11" s="42">
        <f t="shared" si="13"/>
        <v>0.6651881304612473</v>
      </c>
      <c r="AD11" s="79">
        <v>27144890</v>
      </c>
      <c r="AE11" s="80">
        <v>4563885</v>
      </c>
      <c r="AF11" s="80">
        <f t="shared" si="14"/>
        <v>31708775</v>
      </c>
      <c r="AG11" s="42">
        <f t="shared" si="15"/>
        <v>0.17296605198884576</v>
      </c>
      <c r="AH11" s="42">
        <f t="shared" si="16"/>
        <v>1.021082996741438</v>
      </c>
      <c r="AI11" s="14">
        <v>262768442</v>
      </c>
      <c r="AJ11" s="14">
        <v>169583677</v>
      </c>
      <c r="AK11" s="14">
        <v>45450020</v>
      </c>
      <c r="AL11" s="14"/>
    </row>
    <row r="12" spans="1:38" s="15" customFormat="1" ht="12.75">
      <c r="A12" s="31" t="s">
        <v>115</v>
      </c>
      <c r="B12" s="62" t="s">
        <v>500</v>
      </c>
      <c r="C12" s="124" t="s">
        <v>501</v>
      </c>
      <c r="D12" s="79">
        <v>163580908</v>
      </c>
      <c r="E12" s="80">
        <v>0</v>
      </c>
      <c r="F12" s="81">
        <f t="shared" si="0"/>
        <v>163580908</v>
      </c>
      <c r="G12" s="79">
        <v>163580908</v>
      </c>
      <c r="H12" s="80">
        <v>0</v>
      </c>
      <c r="I12" s="82">
        <f t="shared" si="1"/>
        <v>163580908</v>
      </c>
      <c r="J12" s="79">
        <v>39996914</v>
      </c>
      <c r="K12" s="80">
        <v>0</v>
      </c>
      <c r="L12" s="80">
        <f t="shared" si="2"/>
        <v>39996914</v>
      </c>
      <c r="M12" s="42">
        <f t="shared" si="3"/>
        <v>0.244508448382008</v>
      </c>
      <c r="N12" s="107">
        <v>51530407</v>
      </c>
      <c r="O12" s="108">
        <v>1692266</v>
      </c>
      <c r="P12" s="109">
        <f t="shared" si="4"/>
        <v>53222673</v>
      </c>
      <c r="Q12" s="42">
        <f t="shared" si="5"/>
        <v>0.3253599313680298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91527321</v>
      </c>
      <c r="AA12" s="80">
        <f t="shared" si="11"/>
        <v>1692266</v>
      </c>
      <c r="AB12" s="80">
        <f t="shared" si="12"/>
        <v>93219587</v>
      </c>
      <c r="AC12" s="42">
        <f t="shared" si="13"/>
        <v>0.5698683797500378</v>
      </c>
      <c r="AD12" s="79">
        <v>56626504</v>
      </c>
      <c r="AE12" s="80">
        <v>3884013</v>
      </c>
      <c r="AF12" s="80">
        <f t="shared" si="14"/>
        <v>60510517</v>
      </c>
      <c r="AG12" s="42">
        <f t="shared" si="15"/>
        <v>0</v>
      </c>
      <c r="AH12" s="42">
        <f t="shared" si="16"/>
        <v>-0.12043929487497185</v>
      </c>
      <c r="AI12" s="14">
        <v>0</v>
      </c>
      <c r="AJ12" s="14">
        <v>0</v>
      </c>
      <c r="AK12" s="14">
        <v>123078308</v>
      </c>
      <c r="AL12" s="14"/>
    </row>
    <row r="13" spans="1:38" s="59" customFormat="1" ht="12.75">
      <c r="A13" s="63"/>
      <c r="B13" s="64" t="s">
        <v>502</v>
      </c>
      <c r="C13" s="125"/>
      <c r="D13" s="83">
        <f>SUM(D9:D12)</f>
        <v>504107267</v>
      </c>
      <c r="E13" s="84">
        <f>SUM(E9:E12)</f>
        <v>112843532</v>
      </c>
      <c r="F13" s="92">
        <f t="shared" si="0"/>
        <v>616950799</v>
      </c>
      <c r="G13" s="83">
        <f>SUM(G9:G12)</f>
        <v>504107267</v>
      </c>
      <c r="H13" s="84">
        <f>SUM(H9:H12)</f>
        <v>112843532</v>
      </c>
      <c r="I13" s="85">
        <f t="shared" si="1"/>
        <v>616950799</v>
      </c>
      <c r="J13" s="83">
        <f>SUM(J9:J12)</f>
        <v>168836646</v>
      </c>
      <c r="K13" s="84">
        <f>SUM(K9:K12)</f>
        <v>10574291</v>
      </c>
      <c r="L13" s="84">
        <f t="shared" si="2"/>
        <v>179410937</v>
      </c>
      <c r="M13" s="46">
        <f t="shared" si="3"/>
        <v>0.2908026657730287</v>
      </c>
      <c r="N13" s="113">
        <f>SUM(N9:N12)</f>
        <v>141337979</v>
      </c>
      <c r="O13" s="114">
        <f>SUM(O9:O12)</f>
        <v>27230475</v>
      </c>
      <c r="P13" s="115">
        <f t="shared" si="4"/>
        <v>168568454</v>
      </c>
      <c r="Q13" s="46">
        <f t="shared" si="5"/>
        <v>0.27322835836055054</v>
      </c>
      <c r="R13" s="113">
        <f>SUM(R9:R12)</f>
        <v>0</v>
      </c>
      <c r="S13" s="115">
        <f>SUM(S9:S12)</f>
        <v>0</v>
      </c>
      <c r="T13" s="115">
        <f t="shared" si="6"/>
        <v>0</v>
      </c>
      <c r="U13" s="46">
        <f t="shared" si="7"/>
        <v>0</v>
      </c>
      <c r="V13" s="113">
        <f>SUM(V9:V12)</f>
        <v>0</v>
      </c>
      <c r="W13" s="115">
        <f>SUM(W9:W12)</f>
        <v>0</v>
      </c>
      <c r="X13" s="115">
        <f t="shared" si="8"/>
        <v>0</v>
      </c>
      <c r="Y13" s="46">
        <f t="shared" si="9"/>
        <v>0</v>
      </c>
      <c r="Z13" s="83">
        <f t="shared" si="10"/>
        <v>310174625</v>
      </c>
      <c r="AA13" s="84">
        <f t="shared" si="11"/>
        <v>37804766</v>
      </c>
      <c r="AB13" s="84">
        <f t="shared" si="12"/>
        <v>347979391</v>
      </c>
      <c r="AC13" s="46">
        <f t="shared" si="13"/>
        <v>0.5640310241335792</v>
      </c>
      <c r="AD13" s="83">
        <f>SUM(AD9:AD12)</f>
        <v>114949354</v>
      </c>
      <c r="AE13" s="84">
        <f>SUM(AE9:AE12)</f>
        <v>16628477</v>
      </c>
      <c r="AF13" s="84">
        <f t="shared" si="14"/>
        <v>131577831</v>
      </c>
      <c r="AG13" s="46">
        <f t="shared" si="15"/>
        <v>0.5766272496090664</v>
      </c>
      <c r="AH13" s="46">
        <f t="shared" si="16"/>
        <v>0.28113112002887486</v>
      </c>
      <c r="AI13" s="65">
        <f>SUM(AI9:AI12)</f>
        <v>444209125</v>
      </c>
      <c r="AJ13" s="65">
        <f>SUM(AJ9:AJ12)</f>
        <v>351024360</v>
      </c>
      <c r="AK13" s="65">
        <f>SUM(AK9:AK12)</f>
        <v>256143086</v>
      </c>
      <c r="AL13" s="65"/>
    </row>
    <row r="14" spans="1:38" s="15" customFormat="1" ht="12.75">
      <c r="A14" s="31" t="s">
        <v>96</v>
      </c>
      <c r="B14" s="62" t="s">
        <v>503</v>
      </c>
      <c r="C14" s="124" t="s">
        <v>504</v>
      </c>
      <c r="D14" s="79">
        <v>51793309</v>
      </c>
      <c r="E14" s="80">
        <v>0</v>
      </c>
      <c r="F14" s="81">
        <f t="shared" si="0"/>
        <v>51793309</v>
      </c>
      <c r="G14" s="79">
        <v>51793309</v>
      </c>
      <c r="H14" s="80">
        <v>0</v>
      </c>
      <c r="I14" s="82">
        <f t="shared" si="1"/>
        <v>51793309</v>
      </c>
      <c r="J14" s="79">
        <v>14157470</v>
      </c>
      <c r="K14" s="80">
        <v>627565</v>
      </c>
      <c r="L14" s="80">
        <f t="shared" si="2"/>
        <v>14785035</v>
      </c>
      <c r="M14" s="42">
        <f t="shared" si="3"/>
        <v>0.28546225922734536</v>
      </c>
      <c r="N14" s="107">
        <v>0</v>
      </c>
      <c r="O14" s="108">
        <v>17803</v>
      </c>
      <c r="P14" s="109">
        <f t="shared" si="4"/>
        <v>17803</v>
      </c>
      <c r="Q14" s="42">
        <f t="shared" si="5"/>
        <v>0.00034373165846576824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14157470</v>
      </c>
      <c r="AA14" s="80">
        <f t="shared" si="11"/>
        <v>645368</v>
      </c>
      <c r="AB14" s="80">
        <f t="shared" si="12"/>
        <v>14802838</v>
      </c>
      <c r="AC14" s="42">
        <f t="shared" si="13"/>
        <v>0.28580599088581116</v>
      </c>
      <c r="AD14" s="79">
        <v>5025740</v>
      </c>
      <c r="AE14" s="80">
        <v>989301</v>
      </c>
      <c r="AF14" s="80">
        <f t="shared" si="14"/>
        <v>6015041</v>
      </c>
      <c r="AG14" s="42">
        <f t="shared" si="15"/>
        <v>0.359530289399103</v>
      </c>
      <c r="AH14" s="42">
        <f t="shared" si="16"/>
        <v>-0.9970402529259568</v>
      </c>
      <c r="AI14" s="14">
        <v>51572862</v>
      </c>
      <c r="AJ14" s="14">
        <v>51576024</v>
      </c>
      <c r="AK14" s="14">
        <v>18542006</v>
      </c>
      <c r="AL14" s="14"/>
    </row>
    <row r="15" spans="1:38" s="15" customFormat="1" ht="12.75">
      <c r="A15" s="31" t="s">
        <v>96</v>
      </c>
      <c r="B15" s="62" t="s">
        <v>505</v>
      </c>
      <c r="C15" s="124" t="s">
        <v>506</v>
      </c>
      <c r="D15" s="79">
        <v>124241123</v>
      </c>
      <c r="E15" s="80">
        <v>18226000</v>
      </c>
      <c r="F15" s="81">
        <f t="shared" si="0"/>
        <v>142467123</v>
      </c>
      <c r="G15" s="79">
        <v>124241123</v>
      </c>
      <c r="H15" s="80">
        <v>18226000</v>
      </c>
      <c r="I15" s="82">
        <f t="shared" si="1"/>
        <v>142467123</v>
      </c>
      <c r="J15" s="79">
        <v>52070544</v>
      </c>
      <c r="K15" s="80">
        <v>5649131</v>
      </c>
      <c r="L15" s="80">
        <f t="shared" si="2"/>
        <v>57719675</v>
      </c>
      <c r="M15" s="42">
        <f t="shared" si="3"/>
        <v>0.40514382395438703</v>
      </c>
      <c r="N15" s="107">
        <v>23920166</v>
      </c>
      <c r="O15" s="108">
        <v>1318994</v>
      </c>
      <c r="P15" s="109">
        <f t="shared" si="4"/>
        <v>25239160</v>
      </c>
      <c r="Q15" s="42">
        <f t="shared" si="5"/>
        <v>0.17715778537901689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75990710</v>
      </c>
      <c r="AA15" s="80">
        <f t="shared" si="11"/>
        <v>6968125</v>
      </c>
      <c r="AB15" s="80">
        <f t="shared" si="12"/>
        <v>82958835</v>
      </c>
      <c r="AC15" s="42">
        <f t="shared" si="13"/>
        <v>0.5823016093334039</v>
      </c>
      <c r="AD15" s="79">
        <v>16619761</v>
      </c>
      <c r="AE15" s="80">
        <v>2183457</v>
      </c>
      <c r="AF15" s="80">
        <f t="shared" si="14"/>
        <v>18803218</v>
      </c>
      <c r="AG15" s="42">
        <f t="shared" si="15"/>
        <v>0.4387387681983092</v>
      </c>
      <c r="AH15" s="42">
        <f t="shared" si="16"/>
        <v>0.3422787524986415</v>
      </c>
      <c r="AI15" s="14">
        <v>153118689</v>
      </c>
      <c r="AJ15" s="14">
        <v>133220591</v>
      </c>
      <c r="AK15" s="14">
        <v>67179105</v>
      </c>
      <c r="AL15" s="14"/>
    </row>
    <row r="16" spans="1:38" s="15" customFormat="1" ht="12.75">
      <c r="A16" s="31" t="s">
        <v>96</v>
      </c>
      <c r="B16" s="62" t="s">
        <v>507</v>
      </c>
      <c r="C16" s="124" t="s">
        <v>508</v>
      </c>
      <c r="D16" s="79">
        <v>29565686</v>
      </c>
      <c r="E16" s="80">
        <v>0</v>
      </c>
      <c r="F16" s="81">
        <f t="shared" si="0"/>
        <v>29565686</v>
      </c>
      <c r="G16" s="79">
        <v>29565686</v>
      </c>
      <c r="H16" s="80">
        <v>0</v>
      </c>
      <c r="I16" s="82">
        <f t="shared" si="1"/>
        <v>29565686</v>
      </c>
      <c r="J16" s="79">
        <v>16681396</v>
      </c>
      <c r="K16" s="80">
        <v>0</v>
      </c>
      <c r="L16" s="80">
        <f t="shared" si="2"/>
        <v>16681396</v>
      </c>
      <c r="M16" s="42">
        <f t="shared" si="3"/>
        <v>0.564214745431579</v>
      </c>
      <c r="N16" s="107">
        <v>1747634</v>
      </c>
      <c r="O16" s="108">
        <v>0</v>
      </c>
      <c r="P16" s="109">
        <f t="shared" si="4"/>
        <v>1747634</v>
      </c>
      <c r="Q16" s="42">
        <f t="shared" si="5"/>
        <v>0.05911021310312232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18429030</v>
      </c>
      <c r="AA16" s="80">
        <f t="shared" si="11"/>
        <v>0</v>
      </c>
      <c r="AB16" s="80">
        <f t="shared" si="12"/>
        <v>18429030</v>
      </c>
      <c r="AC16" s="42">
        <f t="shared" si="13"/>
        <v>0.6233249585347014</v>
      </c>
      <c r="AD16" s="79">
        <v>12249788</v>
      </c>
      <c r="AE16" s="80">
        <v>0</v>
      </c>
      <c r="AF16" s="80">
        <f t="shared" si="14"/>
        <v>12249788</v>
      </c>
      <c r="AG16" s="42">
        <f t="shared" si="15"/>
        <v>0.45872411439078703</v>
      </c>
      <c r="AH16" s="42">
        <f t="shared" si="16"/>
        <v>-0.8573335309966181</v>
      </c>
      <c r="AI16" s="14">
        <v>40740204</v>
      </c>
      <c r="AJ16" s="14">
        <v>40740204</v>
      </c>
      <c r="AK16" s="14">
        <v>18688514</v>
      </c>
      <c r="AL16" s="14"/>
    </row>
    <row r="17" spans="1:38" s="15" customFormat="1" ht="12.75">
      <c r="A17" s="31" t="s">
        <v>96</v>
      </c>
      <c r="B17" s="62" t="s">
        <v>509</v>
      </c>
      <c r="C17" s="124" t="s">
        <v>510</v>
      </c>
      <c r="D17" s="79">
        <v>48538437</v>
      </c>
      <c r="E17" s="80">
        <v>0</v>
      </c>
      <c r="F17" s="81">
        <f t="shared" si="0"/>
        <v>48538437</v>
      </c>
      <c r="G17" s="79">
        <v>48538437</v>
      </c>
      <c r="H17" s="80">
        <v>0</v>
      </c>
      <c r="I17" s="82">
        <f t="shared" si="1"/>
        <v>48538437</v>
      </c>
      <c r="J17" s="79">
        <v>17122455</v>
      </c>
      <c r="K17" s="80">
        <v>0</v>
      </c>
      <c r="L17" s="80">
        <f t="shared" si="2"/>
        <v>17122455</v>
      </c>
      <c r="M17" s="42">
        <f t="shared" si="3"/>
        <v>0.35276074093609566</v>
      </c>
      <c r="N17" s="107">
        <v>11766675</v>
      </c>
      <c r="O17" s="108">
        <v>712717</v>
      </c>
      <c r="P17" s="109">
        <f t="shared" si="4"/>
        <v>12479392</v>
      </c>
      <c r="Q17" s="42">
        <f t="shared" si="5"/>
        <v>0.25710329321069814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28889130</v>
      </c>
      <c r="AA17" s="80">
        <f t="shared" si="11"/>
        <v>712717</v>
      </c>
      <c r="AB17" s="80">
        <f t="shared" si="12"/>
        <v>29601847</v>
      </c>
      <c r="AC17" s="42">
        <f t="shared" si="13"/>
        <v>0.6098640341467938</v>
      </c>
      <c r="AD17" s="79">
        <v>5787073</v>
      </c>
      <c r="AE17" s="80">
        <v>0</v>
      </c>
      <c r="AF17" s="80">
        <f t="shared" si="14"/>
        <v>5787073</v>
      </c>
      <c r="AG17" s="42">
        <f t="shared" si="15"/>
        <v>0.38877425508328267</v>
      </c>
      <c r="AH17" s="42">
        <f t="shared" si="16"/>
        <v>1.1564255367091447</v>
      </c>
      <c r="AI17" s="14">
        <v>42059534</v>
      </c>
      <c r="AJ17" s="14">
        <v>40334268</v>
      </c>
      <c r="AK17" s="14">
        <v>16351664</v>
      </c>
      <c r="AL17" s="14"/>
    </row>
    <row r="18" spans="1:38" s="15" customFormat="1" ht="12.75">
      <c r="A18" s="31" t="s">
        <v>96</v>
      </c>
      <c r="B18" s="62" t="s">
        <v>511</v>
      </c>
      <c r="C18" s="124" t="s">
        <v>512</v>
      </c>
      <c r="D18" s="79">
        <v>32560569</v>
      </c>
      <c r="E18" s="80">
        <v>0</v>
      </c>
      <c r="F18" s="81">
        <f t="shared" si="0"/>
        <v>32560569</v>
      </c>
      <c r="G18" s="79">
        <v>32560569</v>
      </c>
      <c r="H18" s="80">
        <v>0</v>
      </c>
      <c r="I18" s="82">
        <f t="shared" si="1"/>
        <v>32560569</v>
      </c>
      <c r="J18" s="79">
        <v>13518368</v>
      </c>
      <c r="K18" s="80">
        <v>1295203</v>
      </c>
      <c r="L18" s="80">
        <f t="shared" si="2"/>
        <v>14813571</v>
      </c>
      <c r="M18" s="42">
        <f t="shared" si="3"/>
        <v>0.4549543037776766</v>
      </c>
      <c r="N18" s="107">
        <v>6589853</v>
      </c>
      <c r="O18" s="108">
        <v>7973952</v>
      </c>
      <c r="P18" s="109">
        <f t="shared" si="4"/>
        <v>14563805</v>
      </c>
      <c r="Q18" s="42">
        <f t="shared" si="5"/>
        <v>0.4472834918824668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20108221</v>
      </c>
      <c r="AA18" s="80">
        <f t="shared" si="11"/>
        <v>9269155</v>
      </c>
      <c r="AB18" s="80">
        <f t="shared" si="12"/>
        <v>29377376</v>
      </c>
      <c r="AC18" s="42">
        <f t="shared" si="13"/>
        <v>0.9022377956601434</v>
      </c>
      <c r="AD18" s="79">
        <v>2525196</v>
      </c>
      <c r="AE18" s="80">
        <v>1500000</v>
      </c>
      <c r="AF18" s="80">
        <f t="shared" si="14"/>
        <v>4025196</v>
      </c>
      <c r="AG18" s="42">
        <f t="shared" si="15"/>
        <v>0</v>
      </c>
      <c r="AH18" s="42">
        <f t="shared" si="16"/>
        <v>2.618160457279596</v>
      </c>
      <c r="AI18" s="14">
        <v>0</v>
      </c>
      <c r="AJ18" s="14">
        <v>0</v>
      </c>
      <c r="AK18" s="14">
        <v>15961287</v>
      </c>
      <c r="AL18" s="14"/>
    </row>
    <row r="19" spans="1:38" s="15" customFormat="1" ht="12.75">
      <c r="A19" s="31" t="s">
        <v>96</v>
      </c>
      <c r="B19" s="62" t="s">
        <v>513</v>
      </c>
      <c r="C19" s="124" t="s">
        <v>514</v>
      </c>
      <c r="D19" s="79">
        <v>47080970</v>
      </c>
      <c r="E19" s="80">
        <v>12138000</v>
      </c>
      <c r="F19" s="81">
        <f t="shared" si="0"/>
        <v>59218970</v>
      </c>
      <c r="G19" s="79">
        <v>47080970</v>
      </c>
      <c r="H19" s="80">
        <v>12138000</v>
      </c>
      <c r="I19" s="82">
        <f t="shared" si="1"/>
        <v>59218970</v>
      </c>
      <c r="J19" s="79">
        <v>8511934</v>
      </c>
      <c r="K19" s="80">
        <v>754715</v>
      </c>
      <c r="L19" s="80">
        <f t="shared" si="2"/>
        <v>9266649</v>
      </c>
      <c r="M19" s="42">
        <f t="shared" si="3"/>
        <v>0.15648109043436587</v>
      </c>
      <c r="N19" s="107">
        <v>3936625</v>
      </c>
      <c r="O19" s="108">
        <v>119103</v>
      </c>
      <c r="P19" s="109">
        <f t="shared" si="4"/>
        <v>4055728</v>
      </c>
      <c r="Q19" s="42">
        <f t="shared" si="5"/>
        <v>0.06848697300881795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12448559</v>
      </c>
      <c r="AA19" s="80">
        <f t="shared" si="11"/>
        <v>873818</v>
      </c>
      <c r="AB19" s="80">
        <f t="shared" si="12"/>
        <v>13322377</v>
      </c>
      <c r="AC19" s="42">
        <f t="shared" si="13"/>
        <v>0.22496806344318382</v>
      </c>
      <c r="AD19" s="79">
        <v>5644409</v>
      </c>
      <c r="AE19" s="80">
        <v>15450</v>
      </c>
      <c r="AF19" s="80">
        <f t="shared" si="14"/>
        <v>5659859</v>
      </c>
      <c r="AG19" s="42">
        <f t="shared" si="15"/>
        <v>0.21927604258746117</v>
      </c>
      <c r="AH19" s="42">
        <f t="shared" si="16"/>
        <v>-0.28342243154820645</v>
      </c>
      <c r="AI19" s="14">
        <v>43497310</v>
      </c>
      <c r="AJ19" s="14">
        <v>44593090</v>
      </c>
      <c r="AK19" s="14">
        <v>9537918</v>
      </c>
      <c r="AL19" s="14"/>
    </row>
    <row r="20" spans="1:38" s="15" customFormat="1" ht="12.75">
      <c r="A20" s="31" t="s">
        <v>115</v>
      </c>
      <c r="B20" s="62" t="s">
        <v>515</v>
      </c>
      <c r="C20" s="124" t="s">
        <v>516</v>
      </c>
      <c r="D20" s="79">
        <v>102032521</v>
      </c>
      <c r="E20" s="80">
        <v>1837177</v>
      </c>
      <c r="F20" s="81">
        <f t="shared" si="0"/>
        <v>103869698</v>
      </c>
      <c r="G20" s="79">
        <v>102032521</v>
      </c>
      <c r="H20" s="80">
        <v>1837177</v>
      </c>
      <c r="I20" s="82">
        <f t="shared" si="1"/>
        <v>103869698</v>
      </c>
      <c r="J20" s="79">
        <v>14671347</v>
      </c>
      <c r="K20" s="80">
        <v>-24725</v>
      </c>
      <c r="L20" s="80">
        <f t="shared" si="2"/>
        <v>14646622</v>
      </c>
      <c r="M20" s="42">
        <f t="shared" si="3"/>
        <v>0.14100957528537342</v>
      </c>
      <c r="N20" s="107">
        <v>19792511</v>
      </c>
      <c r="O20" s="108">
        <v>24151</v>
      </c>
      <c r="P20" s="109">
        <f t="shared" si="4"/>
        <v>19816662</v>
      </c>
      <c r="Q20" s="42">
        <f t="shared" si="5"/>
        <v>0.1907838607560022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34463858</v>
      </c>
      <c r="AA20" s="80">
        <f t="shared" si="11"/>
        <v>-574</v>
      </c>
      <c r="AB20" s="80">
        <f t="shared" si="12"/>
        <v>34463284</v>
      </c>
      <c r="AC20" s="42">
        <f t="shared" si="13"/>
        <v>0.3317934360413756</v>
      </c>
      <c r="AD20" s="79">
        <v>6456350</v>
      </c>
      <c r="AE20" s="80">
        <v>907635</v>
      </c>
      <c r="AF20" s="80">
        <f t="shared" si="14"/>
        <v>7363985</v>
      </c>
      <c r="AG20" s="42">
        <f t="shared" si="15"/>
        <v>0</v>
      </c>
      <c r="AH20" s="42">
        <f t="shared" si="16"/>
        <v>1.6910242212606352</v>
      </c>
      <c r="AI20" s="14">
        <v>0</v>
      </c>
      <c r="AJ20" s="14">
        <v>0</v>
      </c>
      <c r="AK20" s="14">
        <v>26016946</v>
      </c>
      <c r="AL20" s="14"/>
    </row>
    <row r="21" spans="1:38" s="59" customFormat="1" ht="12.75">
      <c r="A21" s="63"/>
      <c r="B21" s="64" t="s">
        <v>517</v>
      </c>
      <c r="C21" s="125"/>
      <c r="D21" s="83">
        <f>SUM(D14:D20)</f>
        <v>435812615</v>
      </c>
      <c r="E21" s="84">
        <f>SUM(E14:E20)</f>
        <v>32201177</v>
      </c>
      <c r="F21" s="85">
        <f t="shared" si="0"/>
        <v>468013792</v>
      </c>
      <c r="G21" s="83">
        <f>SUM(G14:G20)</f>
        <v>435812615</v>
      </c>
      <c r="H21" s="84">
        <f>SUM(H14:H20)</f>
        <v>32201177</v>
      </c>
      <c r="I21" s="85">
        <f t="shared" si="1"/>
        <v>468013792</v>
      </c>
      <c r="J21" s="83">
        <f>SUM(J14:J20)</f>
        <v>136733514</v>
      </c>
      <c r="K21" s="84">
        <f>SUM(K14:K20)</f>
        <v>8301889</v>
      </c>
      <c r="L21" s="84">
        <f t="shared" si="2"/>
        <v>145035403</v>
      </c>
      <c r="M21" s="46">
        <f t="shared" si="3"/>
        <v>0.3098955746158865</v>
      </c>
      <c r="N21" s="113">
        <f>SUM(N14:N20)</f>
        <v>67753464</v>
      </c>
      <c r="O21" s="114">
        <f>SUM(O14:O20)</f>
        <v>10166720</v>
      </c>
      <c r="P21" s="115">
        <f t="shared" si="4"/>
        <v>77920184</v>
      </c>
      <c r="Q21" s="46">
        <f t="shared" si="5"/>
        <v>0.16649121314783819</v>
      </c>
      <c r="R21" s="113">
        <f>SUM(R14:R20)</f>
        <v>0</v>
      </c>
      <c r="S21" s="115">
        <f>SUM(S14:S20)</f>
        <v>0</v>
      </c>
      <c r="T21" s="115">
        <f t="shared" si="6"/>
        <v>0</v>
      </c>
      <c r="U21" s="46">
        <f t="shared" si="7"/>
        <v>0</v>
      </c>
      <c r="V21" s="113">
        <f>SUM(V14:V20)</f>
        <v>0</v>
      </c>
      <c r="W21" s="115">
        <f>SUM(W14:W20)</f>
        <v>0</v>
      </c>
      <c r="X21" s="115">
        <f t="shared" si="8"/>
        <v>0</v>
      </c>
      <c r="Y21" s="46">
        <f t="shared" si="9"/>
        <v>0</v>
      </c>
      <c r="Z21" s="83">
        <f t="shared" si="10"/>
        <v>204486978</v>
      </c>
      <c r="AA21" s="84">
        <f t="shared" si="11"/>
        <v>18468609</v>
      </c>
      <c r="AB21" s="84">
        <f t="shared" si="12"/>
        <v>222955587</v>
      </c>
      <c r="AC21" s="46">
        <f t="shared" si="13"/>
        <v>0.47638678776372473</v>
      </c>
      <c r="AD21" s="83">
        <f>SUM(AD14:AD20)</f>
        <v>54308317</v>
      </c>
      <c r="AE21" s="84">
        <f>SUM(AE14:AE20)</f>
        <v>5595843</v>
      </c>
      <c r="AF21" s="84">
        <f t="shared" si="14"/>
        <v>59904160</v>
      </c>
      <c r="AG21" s="46">
        <f t="shared" si="15"/>
        <v>0.5204935774842202</v>
      </c>
      <c r="AH21" s="46">
        <f t="shared" si="16"/>
        <v>0.300747460610415</v>
      </c>
      <c r="AI21" s="65">
        <f>SUM(AI14:AI20)</f>
        <v>330988599</v>
      </c>
      <c r="AJ21" s="65">
        <f>SUM(AJ14:AJ20)</f>
        <v>310464177</v>
      </c>
      <c r="AK21" s="65">
        <f>SUM(AK14:AK20)</f>
        <v>172277440</v>
      </c>
      <c r="AL21" s="65"/>
    </row>
    <row r="22" spans="1:38" s="15" customFormat="1" ht="12.75">
      <c r="A22" s="31" t="s">
        <v>96</v>
      </c>
      <c r="B22" s="62" t="s">
        <v>518</v>
      </c>
      <c r="C22" s="124" t="s">
        <v>519</v>
      </c>
      <c r="D22" s="79">
        <v>43083070</v>
      </c>
      <c r="E22" s="80">
        <v>7881000</v>
      </c>
      <c r="F22" s="81">
        <f t="shared" si="0"/>
        <v>50964070</v>
      </c>
      <c r="G22" s="79">
        <v>43083070</v>
      </c>
      <c r="H22" s="80">
        <v>7881000</v>
      </c>
      <c r="I22" s="82">
        <f t="shared" si="1"/>
        <v>50964070</v>
      </c>
      <c r="J22" s="79">
        <v>13045026</v>
      </c>
      <c r="K22" s="80">
        <v>529430</v>
      </c>
      <c r="L22" s="80">
        <f t="shared" si="2"/>
        <v>13574456</v>
      </c>
      <c r="M22" s="42">
        <f t="shared" si="3"/>
        <v>0.26635345254019155</v>
      </c>
      <c r="N22" s="107">
        <v>6266434</v>
      </c>
      <c r="O22" s="108">
        <v>2132609</v>
      </c>
      <c r="P22" s="109">
        <f t="shared" si="4"/>
        <v>8399043</v>
      </c>
      <c r="Q22" s="42">
        <f t="shared" si="5"/>
        <v>0.16480322313347423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19311460</v>
      </c>
      <c r="AA22" s="80">
        <f t="shared" si="11"/>
        <v>2662039</v>
      </c>
      <c r="AB22" s="80">
        <f t="shared" si="12"/>
        <v>21973499</v>
      </c>
      <c r="AC22" s="42">
        <f t="shared" si="13"/>
        <v>0.4311566756736658</v>
      </c>
      <c r="AD22" s="79">
        <v>9110159</v>
      </c>
      <c r="AE22" s="80">
        <v>1106889</v>
      </c>
      <c r="AF22" s="80">
        <f t="shared" si="14"/>
        <v>10217048</v>
      </c>
      <c r="AG22" s="42">
        <f t="shared" si="15"/>
        <v>0.6122017531174414</v>
      </c>
      <c r="AH22" s="42">
        <f t="shared" si="16"/>
        <v>-0.17793838298498743</v>
      </c>
      <c r="AI22" s="14">
        <v>50964070</v>
      </c>
      <c r="AJ22" s="14">
        <v>61687805</v>
      </c>
      <c r="AK22" s="14">
        <v>31200293</v>
      </c>
      <c r="AL22" s="14"/>
    </row>
    <row r="23" spans="1:38" s="15" customFormat="1" ht="12.75">
      <c r="A23" s="31" t="s">
        <v>96</v>
      </c>
      <c r="B23" s="62" t="s">
        <v>520</v>
      </c>
      <c r="C23" s="124" t="s">
        <v>521</v>
      </c>
      <c r="D23" s="79">
        <v>65145987</v>
      </c>
      <c r="E23" s="80">
        <v>44526750</v>
      </c>
      <c r="F23" s="81">
        <f t="shared" si="0"/>
        <v>109672737</v>
      </c>
      <c r="G23" s="79">
        <v>65145987</v>
      </c>
      <c r="H23" s="80">
        <v>44526750</v>
      </c>
      <c r="I23" s="82">
        <f t="shared" si="1"/>
        <v>109672737</v>
      </c>
      <c r="J23" s="79">
        <v>23238265</v>
      </c>
      <c r="K23" s="80">
        <v>42059</v>
      </c>
      <c r="L23" s="80">
        <f t="shared" si="2"/>
        <v>23280324</v>
      </c>
      <c r="M23" s="42">
        <f t="shared" si="3"/>
        <v>0.2122708399262435</v>
      </c>
      <c r="N23" s="107">
        <v>17093479</v>
      </c>
      <c r="O23" s="108">
        <v>0</v>
      </c>
      <c r="P23" s="109">
        <f t="shared" si="4"/>
        <v>17093479</v>
      </c>
      <c r="Q23" s="42">
        <f t="shared" si="5"/>
        <v>0.15585896246940567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40331744</v>
      </c>
      <c r="AA23" s="80">
        <f t="shared" si="11"/>
        <v>42059</v>
      </c>
      <c r="AB23" s="80">
        <f t="shared" si="12"/>
        <v>40373803</v>
      </c>
      <c r="AC23" s="42">
        <f t="shared" si="13"/>
        <v>0.36812980239564913</v>
      </c>
      <c r="AD23" s="79">
        <v>10500033</v>
      </c>
      <c r="AE23" s="80">
        <v>0</v>
      </c>
      <c r="AF23" s="80">
        <f t="shared" si="14"/>
        <v>10500033</v>
      </c>
      <c r="AG23" s="42">
        <f t="shared" si="15"/>
        <v>0.40129685195026676</v>
      </c>
      <c r="AH23" s="42">
        <f t="shared" si="16"/>
        <v>0.6279452645529782</v>
      </c>
      <c r="AI23" s="14">
        <v>77523267</v>
      </c>
      <c r="AJ23" s="14">
        <v>84869138</v>
      </c>
      <c r="AK23" s="14">
        <v>31109843</v>
      </c>
      <c r="AL23" s="14"/>
    </row>
    <row r="24" spans="1:38" s="15" customFormat="1" ht="12.75">
      <c r="A24" s="31" t="s">
        <v>96</v>
      </c>
      <c r="B24" s="62" t="s">
        <v>522</v>
      </c>
      <c r="C24" s="124" t="s">
        <v>523</v>
      </c>
      <c r="D24" s="79">
        <v>144258918</v>
      </c>
      <c r="E24" s="80">
        <v>26459000</v>
      </c>
      <c r="F24" s="81">
        <f t="shared" si="0"/>
        <v>170717918</v>
      </c>
      <c r="G24" s="79">
        <v>144258918</v>
      </c>
      <c r="H24" s="80">
        <v>26459000</v>
      </c>
      <c r="I24" s="82">
        <f t="shared" si="1"/>
        <v>170717918</v>
      </c>
      <c r="J24" s="79">
        <v>37532266</v>
      </c>
      <c r="K24" s="80">
        <v>0</v>
      </c>
      <c r="L24" s="80">
        <f t="shared" si="2"/>
        <v>37532266</v>
      </c>
      <c r="M24" s="42">
        <f t="shared" si="3"/>
        <v>0.21984960008708634</v>
      </c>
      <c r="N24" s="107">
        <v>32099206</v>
      </c>
      <c r="O24" s="108">
        <v>0</v>
      </c>
      <c r="P24" s="109">
        <f t="shared" si="4"/>
        <v>32099206</v>
      </c>
      <c r="Q24" s="42">
        <f t="shared" si="5"/>
        <v>0.1880248211555626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69631472</v>
      </c>
      <c r="AA24" s="80">
        <f t="shared" si="11"/>
        <v>0</v>
      </c>
      <c r="AB24" s="80">
        <f t="shared" si="12"/>
        <v>69631472</v>
      </c>
      <c r="AC24" s="42">
        <f t="shared" si="13"/>
        <v>0.40787442124264894</v>
      </c>
      <c r="AD24" s="79">
        <v>26165585</v>
      </c>
      <c r="AE24" s="80">
        <v>0</v>
      </c>
      <c r="AF24" s="80">
        <f t="shared" si="14"/>
        <v>26165585</v>
      </c>
      <c r="AG24" s="42">
        <f t="shared" si="15"/>
        <v>0.4655208280785593</v>
      </c>
      <c r="AH24" s="42">
        <f t="shared" si="16"/>
        <v>0.2267719601912206</v>
      </c>
      <c r="AI24" s="14">
        <v>130179243</v>
      </c>
      <c r="AJ24" s="14">
        <v>130179243</v>
      </c>
      <c r="AK24" s="14">
        <v>60601149</v>
      </c>
      <c r="AL24" s="14"/>
    </row>
    <row r="25" spans="1:38" s="15" customFormat="1" ht="12.75">
      <c r="A25" s="31" t="s">
        <v>96</v>
      </c>
      <c r="B25" s="62" t="s">
        <v>524</v>
      </c>
      <c r="C25" s="124" t="s">
        <v>525</v>
      </c>
      <c r="D25" s="79">
        <v>41331016</v>
      </c>
      <c r="E25" s="80">
        <v>6622000</v>
      </c>
      <c r="F25" s="81">
        <f t="shared" si="0"/>
        <v>47953016</v>
      </c>
      <c r="G25" s="79">
        <v>41331016</v>
      </c>
      <c r="H25" s="80">
        <v>6622000</v>
      </c>
      <c r="I25" s="82">
        <f t="shared" si="1"/>
        <v>47953016</v>
      </c>
      <c r="J25" s="79">
        <v>11668471</v>
      </c>
      <c r="K25" s="80">
        <v>45872</v>
      </c>
      <c r="L25" s="80">
        <f t="shared" si="2"/>
        <v>11714343</v>
      </c>
      <c r="M25" s="42">
        <f t="shared" si="3"/>
        <v>0.2442879296684905</v>
      </c>
      <c r="N25" s="107">
        <v>7051729</v>
      </c>
      <c r="O25" s="108">
        <v>775793</v>
      </c>
      <c r="P25" s="109">
        <f t="shared" si="4"/>
        <v>7827522</v>
      </c>
      <c r="Q25" s="42">
        <f t="shared" si="5"/>
        <v>0.16323315305131172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18720200</v>
      </c>
      <c r="AA25" s="80">
        <f t="shared" si="11"/>
        <v>821665</v>
      </c>
      <c r="AB25" s="80">
        <f t="shared" si="12"/>
        <v>19541865</v>
      </c>
      <c r="AC25" s="42">
        <f t="shared" si="13"/>
        <v>0.40752108271980225</v>
      </c>
      <c r="AD25" s="79">
        <v>5758272</v>
      </c>
      <c r="AE25" s="80">
        <v>1260451</v>
      </c>
      <c r="AF25" s="80">
        <f t="shared" si="14"/>
        <v>7018723</v>
      </c>
      <c r="AG25" s="42">
        <f t="shared" si="15"/>
        <v>0.4017702452750834</v>
      </c>
      <c r="AH25" s="42">
        <f t="shared" si="16"/>
        <v>0.1152344949359021</v>
      </c>
      <c r="AI25" s="14">
        <v>47953016</v>
      </c>
      <c r="AJ25" s="14">
        <v>59559016</v>
      </c>
      <c r="AK25" s="14">
        <v>19266095</v>
      </c>
      <c r="AL25" s="14"/>
    </row>
    <row r="26" spans="1:38" s="15" customFormat="1" ht="12.75">
      <c r="A26" s="31" t="s">
        <v>96</v>
      </c>
      <c r="B26" s="62" t="s">
        <v>526</v>
      </c>
      <c r="C26" s="124" t="s">
        <v>527</v>
      </c>
      <c r="D26" s="79">
        <v>30332992</v>
      </c>
      <c r="E26" s="80">
        <v>9203000</v>
      </c>
      <c r="F26" s="81">
        <f t="shared" si="0"/>
        <v>39535992</v>
      </c>
      <c r="G26" s="79">
        <v>30332992</v>
      </c>
      <c r="H26" s="80">
        <v>9203000</v>
      </c>
      <c r="I26" s="82">
        <f t="shared" si="1"/>
        <v>39535992</v>
      </c>
      <c r="J26" s="79">
        <v>952512</v>
      </c>
      <c r="K26" s="80">
        <v>0</v>
      </c>
      <c r="L26" s="80">
        <f t="shared" si="2"/>
        <v>952512</v>
      </c>
      <c r="M26" s="42">
        <f t="shared" si="3"/>
        <v>0.0240922752109015</v>
      </c>
      <c r="N26" s="107">
        <v>10634493</v>
      </c>
      <c r="O26" s="108">
        <v>0</v>
      </c>
      <c r="P26" s="109">
        <f t="shared" si="4"/>
        <v>10634493</v>
      </c>
      <c r="Q26" s="42">
        <f t="shared" si="5"/>
        <v>0.2689825766860738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11587005</v>
      </c>
      <c r="AA26" s="80">
        <f t="shared" si="11"/>
        <v>0</v>
      </c>
      <c r="AB26" s="80">
        <f t="shared" si="12"/>
        <v>11587005</v>
      </c>
      <c r="AC26" s="42">
        <f t="shared" si="13"/>
        <v>0.2930748518969753</v>
      </c>
      <c r="AD26" s="79">
        <v>3597059</v>
      </c>
      <c r="AE26" s="80">
        <v>801046</v>
      </c>
      <c r="AF26" s="80">
        <f t="shared" si="14"/>
        <v>4398105</v>
      </c>
      <c r="AG26" s="42">
        <f t="shared" si="15"/>
        <v>0.6755346206342658</v>
      </c>
      <c r="AH26" s="42">
        <f t="shared" si="16"/>
        <v>1.417971603679312</v>
      </c>
      <c r="AI26" s="14">
        <v>38428932</v>
      </c>
      <c r="AJ26" s="14">
        <v>38428932</v>
      </c>
      <c r="AK26" s="14">
        <v>25960074</v>
      </c>
      <c r="AL26" s="14"/>
    </row>
    <row r="27" spans="1:38" s="15" customFormat="1" ht="12.75">
      <c r="A27" s="31" t="s">
        <v>96</v>
      </c>
      <c r="B27" s="62" t="s">
        <v>528</v>
      </c>
      <c r="C27" s="124" t="s">
        <v>529</v>
      </c>
      <c r="D27" s="79">
        <v>38885267</v>
      </c>
      <c r="E27" s="80">
        <v>12180211</v>
      </c>
      <c r="F27" s="81">
        <f t="shared" si="0"/>
        <v>51065478</v>
      </c>
      <c r="G27" s="79">
        <v>38885267</v>
      </c>
      <c r="H27" s="80">
        <v>12180211</v>
      </c>
      <c r="I27" s="82">
        <f t="shared" si="1"/>
        <v>51065478</v>
      </c>
      <c r="J27" s="79">
        <v>11849228</v>
      </c>
      <c r="K27" s="80">
        <v>2796688</v>
      </c>
      <c r="L27" s="80">
        <f t="shared" si="2"/>
        <v>14645916</v>
      </c>
      <c r="M27" s="42">
        <f t="shared" si="3"/>
        <v>0.28680659760004595</v>
      </c>
      <c r="N27" s="107">
        <v>6139684</v>
      </c>
      <c r="O27" s="108">
        <v>3412594</v>
      </c>
      <c r="P27" s="109">
        <f t="shared" si="4"/>
        <v>9552278</v>
      </c>
      <c r="Q27" s="42">
        <f t="shared" si="5"/>
        <v>0.18705940635667798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17988912</v>
      </c>
      <c r="AA27" s="80">
        <f t="shared" si="11"/>
        <v>6209282</v>
      </c>
      <c r="AB27" s="80">
        <f t="shared" si="12"/>
        <v>24198194</v>
      </c>
      <c r="AC27" s="42">
        <f t="shared" si="13"/>
        <v>0.47386600395672396</v>
      </c>
      <c r="AD27" s="79">
        <v>6825369</v>
      </c>
      <c r="AE27" s="80">
        <v>1530000</v>
      </c>
      <c r="AF27" s="80">
        <f t="shared" si="14"/>
        <v>8355369</v>
      </c>
      <c r="AG27" s="42">
        <f t="shared" si="15"/>
        <v>0.7397638280912954</v>
      </c>
      <c r="AH27" s="42">
        <f t="shared" si="16"/>
        <v>0.1432502861333833</v>
      </c>
      <c r="AI27" s="14">
        <v>43120539</v>
      </c>
      <c r="AJ27" s="14">
        <v>43120539</v>
      </c>
      <c r="AK27" s="14">
        <v>31899015</v>
      </c>
      <c r="AL27" s="14"/>
    </row>
    <row r="28" spans="1:38" s="15" customFormat="1" ht="12.75">
      <c r="A28" s="31" t="s">
        <v>96</v>
      </c>
      <c r="B28" s="62" t="s">
        <v>530</v>
      </c>
      <c r="C28" s="124" t="s">
        <v>531</v>
      </c>
      <c r="D28" s="79">
        <v>47096980</v>
      </c>
      <c r="E28" s="80">
        <v>7156000</v>
      </c>
      <c r="F28" s="81">
        <f t="shared" si="0"/>
        <v>54252980</v>
      </c>
      <c r="G28" s="79">
        <v>47096980</v>
      </c>
      <c r="H28" s="80">
        <v>7156000</v>
      </c>
      <c r="I28" s="82">
        <f t="shared" si="1"/>
        <v>54252980</v>
      </c>
      <c r="J28" s="79">
        <v>11535013</v>
      </c>
      <c r="K28" s="80">
        <v>952150</v>
      </c>
      <c r="L28" s="80">
        <f t="shared" si="2"/>
        <v>12487163</v>
      </c>
      <c r="M28" s="42">
        <f t="shared" si="3"/>
        <v>0.23016547662450984</v>
      </c>
      <c r="N28" s="107">
        <v>15352267</v>
      </c>
      <c r="O28" s="108">
        <v>5000000</v>
      </c>
      <c r="P28" s="109">
        <f t="shared" si="4"/>
        <v>20352267</v>
      </c>
      <c r="Q28" s="42">
        <f t="shared" si="5"/>
        <v>0.37513638882140665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26887280</v>
      </c>
      <c r="AA28" s="80">
        <f t="shared" si="11"/>
        <v>5952150</v>
      </c>
      <c r="AB28" s="80">
        <f t="shared" si="12"/>
        <v>32839430</v>
      </c>
      <c r="AC28" s="42">
        <f t="shared" si="13"/>
        <v>0.6053018654459165</v>
      </c>
      <c r="AD28" s="79">
        <v>8045728</v>
      </c>
      <c r="AE28" s="80">
        <v>2814870</v>
      </c>
      <c r="AF28" s="80">
        <f t="shared" si="14"/>
        <v>10860598</v>
      </c>
      <c r="AG28" s="42">
        <f t="shared" si="15"/>
        <v>0.518254492545739</v>
      </c>
      <c r="AH28" s="42">
        <f t="shared" si="16"/>
        <v>0.8739545465176042</v>
      </c>
      <c r="AI28" s="14">
        <v>59442244</v>
      </c>
      <c r="AJ28" s="14">
        <v>46584742</v>
      </c>
      <c r="AK28" s="14">
        <v>30806210</v>
      </c>
      <c r="AL28" s="14"/>
    </row>
    <row r="29" spans="1:38" s="15" customFormat="1" ht="12.75">
      <c r="A29" s="31" t="s">
        <v>96</v>
      </c>
      <c r="B29" s="62" t="s">
        <v>532</v>
      </c>
      <c r="C29" s="124" t="s">
        <v>533</v>
      </c>
      <c r="D29" s="79">
        <v>0</v>
      </c>
      <c r="E29" s="80">
        <v>0</v>
      </c>
      <c r="F29" s="81">
        <f t="shared" si="0"/>
        <v>0</v>
      </c>
      <c r="G29" s="79">
        <v>0</v>
      </c>
      <c r="H29" s="80">
        <v>0</v>
      </c>
      <c r="I29" s="82">
        <f t="shared" si="1"/>
        <v>0</v>
      </c>
      <c r="J29" s="79">
        <v>12909900</v>
      </c>
      <c r="K29" s="80">
        <v>0</v>
      </c>
      <c r="L29" s="80">
        <f t="shared" si="2"/>
        <v>12909900</v>
      </c>
      <c r="M29" s="42">
        <f t="shared" si="3"/>
        <v>0</v>
      </c>
      <c r="N29" s="107">
        <v>15015957</v>
      </c>
      <c r="O29" s="108">
        <v>0</v>
      </c>
      <c r="P29" s="109">
        <f t="shared" si="4"/>
        <v>15015957</v>
      </c>
      <c r="Q29" s="42">
        <f t="shared" si="5"/>
        <v>0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27925857</v>
      </c>
      <c r="AA29" s="80">
        <f t="shared" si="11"/>
        <v>0</v>
      </c>
      <c r="AB29" s="80">
        <f t="shared" si="12"/>
        <v>27925857</v>
      </c>
      <c r="AC29" s="42">
        <f t="shared" si="13"/>
        <v>0</v>
      </c>
      <c r="AD29" s="79">
        <v>13946603</v>
      </c>
      <c r="AE29" s="80">
        <v>0</v>
      </c>
      <c r="AF29" s="80">
        <f t="shared" si="14"/>
        <v>13946603</v>
      </c>
      <c r="AG29" s="42">
        <f t="shared" si="15"/>
        <v>0.4199694067662551</v>
      </c>
      <c r="AH29" s="42">
        <f t="shared" si="16"/>
        <v>0.07667487201005141</v>
      </c>
      <c r="AI29" s="14">
        <v>84563143</v>
      </c>
      <c r="AJ29" s="14">
        <v>84563143</v>
      </c>
      <c r="AK29" s="14">
        <v>35513933</v>
      </c>
      <c r="AL29" s="14"/>
    </row>
    <row r="30" spans="1:38" s="15" customFormat="1" ht="12.75">
      <c r="A30" s="31" t="s">
        <v>115</v>
      </c>
      <c r="B30" s="62" t="s">
        <v>534</v>
      </c>
      <c r="C30" s="124" t="s">
        <v>535</v>
      </c>
      <c r="D30" s="79">
        <v>63802300</v>
      </c>
      <c r="E30" s="80">
        <v>780000</v>
      </c>
      <c r="F30" s="81">
        <f t="shared" si="0"/>
        <v>64582300</v>
      </c>
      <c r="G30" s="79">
        <v>63802300</v>
      </c>
      <c r="H30" s="80">
        <v>780000</v>
      </c>
      <c r="I30" s="82">
        <f t="shared" si="1"/>
        <v>64582300</v>
      </c>
      <c r="J30" s="79">
        <v>18410222</v>
      </c>
      <c r="K30" s="80">
        <v>195000</v>
      </c>
      <c r="L30" s="80">
        <f t="shared" si="2"/>
        <v>18605222</v>
      </c>
      <c r="M30" s="42">
        <f t="shared" si="3"/>
        <v>0.2880854661416518</v>
      </c>
      <c r="N30" s="107">
        <v>4439169</v>
      </c>
      <c r="O30" s="108">
        <v>65000</v>
      </c>
      <c r="P30" s="109">
        <f t="shared" si="4"/>
        <v>4504169</v>
      </c>
      <c r="Q30" s="42">
        <f t="shared" si="5"/>
        <v>0.06974308750230326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22849391</v>
      </c>
      <c r="AA30" s="80">
        <f t="shared" si="11"/>
        <v>260000</v>
      </c>
      <c r="AB30" s="80">
        <f t="shared" si="12"/>
        <v>23109391</v>
      </c>
      <c r="AC30" s="42">
        <f t="shared" si="13"/>
        <v>0.3578285536439551</v>
      </c>
      <c r="AD30" s="79">
        <v>26707699</v>
      </c>
      <c r="AE30" s="80">
        <v>324999</v>
      </c>
      <c r="AF30" s="80">
        <f t="shared" si="14"/>
        <v>27032698</v>
      </c>
      <c r="AG30" s="42">
        <f t="shared" si="15"/>
        <v>0</v>
      </c>
      <c r="AH30" s="42">
        <f t="shared" si="16"/>
        <v>-0.8333807080595507</v>
      </c>
      <c r="AI30" s="14">
        <v>0</v>
      </c>
      <c r="AJ30" s="14">
        <v>0</v>
      </c>
      <c r="AK30" s="14">
        <v>38525550</v>
      </c>
      <c r="AL30" s="14"/>
    </row>
    <row r="31" spans="1:38" s="59" customFormat="1" ht="12.75">
      <c r="A31" s="63"/>
      <c r="B31" s="64" t="s">
        <v>536</v>
      </c>
      <c r="C31" s="125"/>
      <c r="D31" s="83">
        <f>SUM(D22:D30)</f>
        <v>473936530</v>
      </c>
      <c r="E31" s="84">
        <f>SUM(E22:E30)</f>
        <v>114807961</v>
      </c>
      <c r="F31" s="85">
        <f t="shared" si="0"/>
        <v>588744491</v>
      </c>
      <c r="G31" s="83">
        <f>SUM(G22:G30)</f>
        <v>473936530</v>
      </c>
      <c r="H31" s="84">
        <f>SUM(H22:H30)</f>
        <v>114807961</v>
      </c>
      <c r="I31" s="85">
        <f t="shared" si="1"/>
        <v>588744491</v>
      </c>
      <c r="J31" s="83">
        <f>SUM(J22:J30)</f>
        <v>141140903</v>
      </c>
      <c r="K31" s="84">
        <f>SUM(K22:K30)</f>
        <v>4561199</v>
      </c>
      <c r="L31" s="84">
        <f t="shared" si="2"/>
        <v>145702102</v>
      </c>
      <c r="M31" s="46">
        <f t="shared" si="3"/>
        <v>0.24747934668997182</v>
      </c>
      <c r="N31" s="113">
        <f>SUM(N22:N30)</f>
        <v>114092418</v>
      </c>
      <c r="O31" s="114">
        <f>SUM(O22:O30)</f>
        <v>11385996</v>
      </c>
      <c r="P31" s="115">
        <f t="shared" si="4"/>
        <v>125478414</v>
      </c>
      <c r="Q31" s="46">
        <f t="shared" si="5"/>
        <v>0.2131288121046724</v>
      </c>
      <c r="R31" s="113">
        <f>SUM(R22:R30)</f>
        <v>0</v>
      </c>
      <c r="S31" s="115">
        <f>SUM(S22:S30)</f>
        <v>0</v>
      </c>
      <c r="T31" s="115">
        <f t="shared" si="6"/>
        <v>0</v>
      </c>
      <c r="U31" s="46">
        <f t="shared" si="7"/>
        <v>0</v>
      </c>
      <c r="V31" s="113">
        <f>SUM(V22:V30)</f>
        <v>0</v>
      </c>
      <c r="W31" s="115">
        <f>SUM(W22:W30)</f>
        <v>0</v>
      </c>
      <c r="X31" s="115">
        <f t="shared" si="8"/>
        <v>0</v>
      </c>
      <c r="Y31" s="46">
        <f t="shared" si="9"/>
        <v>0</v>
      </c>
      <c r="Z31" s="83">
        <f t="shared" si="10"/>
        <v>255233321</v>
      </c>
      <c r="AA31" s="84">
        <f t="shared" si="11"/>
        <v>15947195</v>
      </c>
      <c r="AB31" s="84">
        <f t="shared" si="12"/>
        <v>271180516</v>
      </c>
      <c r="AC31" s="46">
        <f t="shared" si="13"/>
        <v>0.46060815879464423</v>
      </c>
      <c r="AD31" s="83">
        <f>SUM(AD22:AD30)</f>
        <v>110656507</v>
      </c>
      <c r="AE31" s="84">
        <f>SUM(AE22:AE30)</f>
        <v>7838255</v>
      </c>
      <c r="AF31" s="84">
        <f t="shared" si="14"/>
        <v>118494762</v>
      </c>
      <c r="AG31" s="46">
        <f t="shared" si="15"/>
        <v>0.5728989050646914</v>
      </c>
      <c r="AH31" s="46">
        <f t="shared" si="16"/>
        <v>0.058936377288980824</v>
      </c>
      <c r="AI31" s="65">
        <f>SUM(AI22:AI30)</f>
        <v>532174454</v>
      </c>
      <c r="AJ31" s="65">
        <f>SUM(AJ22:AJ30)</f>
        <v>548992558</v>
      </c>
      <c r="AK31" s="65">
        <f>SUM(AK22:AK30)</f>
        <v>304882162</v>
      </c>
      <c r="AL31" s="65"/>
    </row>
    <row r="32" spans="1:38" s="15" customFormat="1" ht="12.75">
      <c r="A32" s="31" t="s">
        <v>96</v>
      </c>
      <c r="B32" s="62" t="s">
        <v>537</v>
      </c>
      <c r="C32" s="124" t="s">
        <v>538</v>
      </c>
      <c r="D32" s="79">
        <v>14001605</v>
      </c>
      <c r="E32" s="80">
        <v>6420000</v>
      </c>
      <c r="F32" s="81">
        <f t="shared" si="0"/>
        <v>20421605</v>
      </c>
      <c r="G32" s="79">
        <v>14001605</v>
      </c>
      <c r="H32" s="80">
        <v>6420000</v>
      </c>
      <c r="I32" s="82">
        <f t="shared" si="1"/>
        <v>20421605</v>
      </c>
      <c r="J32" s="79">
        <v>6126456</v>
      </c>
      <c r="K32" s="80">
        <v>0</v>
      </c>
      <c r="L32" s="80">
        <f t="shared" si="2"/>
        <v>6126456</v>
      </c>
      <c r="M32" s="42">
        <f t="shared" si="3"/>
        <v>0.29999875132243525</v>
      </c>
      <c r="N32" s="107">
        <v>4481980</v>
      </c>
      <c r="O32" s="108">
        <v>0</v>
      </c>
      <c r="P32" s="109">
        <f t="shared" si="4"/>
        <v>4481980</v>
      </c>
      <c r="Q32" s="42">
        <f t="shared" si="5"/>
        <v>0.2194724655579226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10608436</v>
      </c>
      <c r="AA32" s="80">
        <f t="shared" si="11"/>
        <v>0</v>
      </c>
      <c r="AB32" s="80">
        <f t="shared" si="12"/>
        <v>10608436</v>
      </c>
      <c r="AC32" s="42">
        <f t="shared" si="13"/>
        <v>0.5194712168803578</v>
      </c>
      <c r="AD32" s="79">
        <v>3217379</v>
      </c>
      <c r="AE32" s="80">
        <v>0</v>
      </c>
      <c r="AF32" s="80">
        <f t="shared" si="14"/>
        <v>3217379</v>
      </c>
      <c r="AG32" s="42">
        <f t="shared" si="15"/>
        <v>0.7111158022567358</v>
      </c>
      <c r="AH32" s="42">
        <f t="shared" si="16"/>
        <v>0.39305316532494317</v>
      </c>
      <c r="AI32" s="14">
        <v>12141076</v>
      </c>
      <c r="AJ32" s="14">
        <v>12141076</v>
      </c>
      <c r="AK32" s="14">
        <v>8633711</v>
      </c>
      <c r="AL32" s="14"/>
    </row>
    <row r="33" spans="1:38" s="15" customFormat="1" ht="12.75">
      <c r="A33" s="31" t="s">
        <v>96</v>
      </c>
      <c r="B33" s="62" t="s">
        <v>539</v>
      </c>
      <c r="C33" s="124" t="s">
        <v>540</v>
      </c>
      <c r="D33" s="79">
        <v>123591000</v>
      </c>
      <c r="E33" s="80">
        <v>87752750</v>
      </c>
      <c r="F33" s="81">
        <f t="shared" si="0"/>
        <v>211343750</v>
      </c>
      <c r="G33" s="79">
        <v>123591000</v>
      </c>
      <c r="H33" s="80">
        <v>87752750</v>
      </c>
      <c r="I33" s="82">
        <f t="shared" si="1"/>
        <v>211343750</v>
      </c>
      <c r="J33" s="79">
        <v>28197182</v>
      </c>
      <c r="K33" s="80">
        <v>24097418</v>
      </c>
      <c r="L33" s="80">
        <f t="shared" si="2"/>
        <v>52294600</v>
      </c>
      <c r="M33" s="42">
        <f t="shared" si="3"/>
        <v>0.24743859234067722</v>
      </c>
      <c r="N33" s="107">
        <v>101308827</v>
      </c>
      <c r="O33" s="108">
        <v>24752622</v>
      </c>
      <c r="P33" s="109">
        <f t="shared" si="4"/>
        <v>126061449</v>
      </c>
      <c r="Q33" s="42">
        <f t="shared" si="5"/>
        <v>0.5964758787520331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129506009</v>
      </c>
      <c r="AA33" s="80">
        <f t="shared" si="11"/>
        <v>48850040</v>
      </c>
      <c r="AB33" s="80">
        <f t="shared" si="12"/>
        <v>178356049</v>
      </c>
      <c r="AC33" s="42">
        <f t="shared" si="13"/>
        <v>0.8439144710927103</v>
      </c>
      <c r="AD33" s="79">
        <v>77474890</v>
      </c>
      <c r="AE33" s="80">
        <v>0</v>
      </c>
      <c r="AF33" s="80">
        <f t="shared" si="14"/>
        <v>77474890</v>
      </c>
      <c r="AG33" s="42">
        <f t="shared" si="15"/>
        <v>0.8000986573639582</v>
      </c>
      <c r="AH33" s="42">
        <f t="shared" si="16"/>
        <v>0.6271265309315057</v>
      </c>
      <c r="AI33" s="14">
        <v>179396644</v>
      </c>
      <c r="AJ33" s="14">
        <v>179409559</v>
      </c>
      <c r="AK33" s="14">
        <v>143535014</v>
      </c>
      <c r="AL33" s="14"/>
    </row>
    <row r="34" spans="1:38" s="15" customFormat="1" ht="12.75">
      <c r="A34" s="31" t="s">
        <v>96</v>
      </c>
      <c r="B34" s="62" t="s">
        <v>541</v>
      </c>
      <c r="C34" s="124" t="s">
        <v>542</v>
      </c>
      <c r="D34" s="79">
        <v>347424701</v>
      </c>
      <c r="E34" s="80">
        <v>0</v>
      </c>
      <c r="F34" s="81">
        <f t="shared" si="0"/>
        <v>347424701</v>
      </c>
      <c r="G34" s="79">
        <v>347424701</v>
      </c>
      <c r="H34" s="80">
        <v>0</v>
      </c>
      <c r="I34" s="82">
        <f t="shared" si="1"/>
        <v>347424701</v>
      </c>
      <c r="J34" s="79">
        <v>81521616</v>
      </c>
      <c r="K34" s="80">
        <v>2084107</v>
      </c>
      <c r="L34" s="80">
        <f t="shared" si="2"/>
        <v>83605723</v>
      </c>
      <c r="M34" s="42">
        <f t="shared" si="3"/>
        <v>0.24064415327797892</v>
      </c>
      <c r="N34" s="107">
        <v>78290130</v>
      </c>
      <c r="O34" s="108">
        <v>6453619</v>
      </c>
      <c r="P34" s="109">
        <f t="shared" si="4"/>
        <v>84743749</v>
      </c>
      <c r="Q34" s="42">
        <f t="shared" si="5"/>
        <v>0.24391975802549515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159811746</v>
      </c>
      <c r="AA34" s="80">
        <f t="shared" si="11"/>
        <v>8537726</v>
      </c>
      <c r="AB34" s="80">
        <f t="shared" si="12"/>
        <v>168349472</v>
      </c>
      <c r="AC34" s="42">
        <f t="shared" si="13"/>
        <v>0.4845639113034741</v>
      </c>
      <c r="AD34" s="79">
        <v>72818180</v>
      </c>
      <c r="AE34" s="80">
        <v>6345521</v>
      </c>
      <c r="AF34" s="80">
        <f t="shared" si="14"/>
        <v>79163701</v>
      </c>
      <c r="AG34" s="42">
        <f t="shared" si="15"/>
        <v>0.49664211586532425</v>
      </c>
      <c r="AH34" s="42">
        <f t="shared" si="16"/>
        <v>0.07048745737645601</v>
      </c>
      <c r="AI34" s="14">
        <v>299809630</v>
      </c>
      <c r="AJ34" s="14">
        <v>304682970</v>
      </c>
      <c r="AK34" s="14">
        <v>148898089</v>
      </c>
      <c r="AL34" s="14"/>
    </row>
    <row r="35" spans="1:38" s="15" customFormat="1" ht="12.75">
      <c r="A35" s="31" t="s">
        <v>96</v>
      </c>
      <c r="B35" s="62" t="s">
        <v>543</v>
      </c>
      <c r="C35" s="124" t="s">
        <v>544</v>
      </c>
      <c r="D35" s="79">
        <v>21269275</v>
      </c>
      <c r="E35" s="80">
        <v>0</v>
      </c>
      <c r="F35" s="81">
        <f t="shared" si="0"/>
        <v>21269275</v>
      </c>
      <c r="G35" s="79">
        <v>21269275</v>
      </c>
      <c r="H35" s="80">
        <v>0</v>
      </c>
      <c r="I35" s="82">
        <f t="shared" si="1"/>
        <v>21269275</v>
      </c>
      <c r="J35" s="79">
        <v>9493545</v>
      </c>
      <c r="K35" s="80">
        <v>2097338</v>
      </c>
      <c r="L35" s="80">
        <f t="shared" si="2"/>
        <v>11590883</v>
      </c>
      <c r="M35" s="42">
        <f t="shared" si="3"/>
        <v>0.5449590077705987</v>
      </c>
      <c r="N35" s="107">
        <v>2259165</v>
      </c>
      <c r="O35" s="108">
        <v>2834233</v>
      </c>
      <c r="P35" s="109">
        <f t="shared" si="4"/>
        <v>5093398</v>
      </c>
      <c r="Q35" s="42">
        <f t="shared" si="5"/>
        <v>0.23947210236362076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11752710</v>
      </c>
      <c r="AA35" s="80">
        <f t="shared" si="11"/>
        <v>4931571</v>
      </c>
      <c r="AB35" s="80">
        <f t="shared" si="12"/>
        <v>16684281</v>
      </c>
      <c r="AC35" s="42">
        <f t="shared" si="13"/>
        <v>0.7844311101342194</v>
      </c>
      <c r="AD35" s="79">
        <v>1738935</v>
      </c>
      <c r="AE35" s="80">
        <v>327826</v>
      </c>
      <c r="AF35" s="80">
        <f t="shared" si="14"/>
        <v>2066761</v>
      </c>
      <c r="AG35" s="42">
        <f t="shared" si="15"/>
        <v>0.2573995453700133</v>
      </c>
      <c r="AH35" s="42">
        <f t="shared" si="16"/>
        <v>1.4644349298249772</v>
      </c>
      <c r="AI35" s="14">
        <v>37516663</v>
      </c>
      <c r="AJ35" s="14">
        <v>37216108</v>
      </c>
      <c r="AK35" s="14">
        <v>9656772</v>
      </c>
      <c r="AL35" s="14"/>
    </row>
    <row r="36" spans="1:38" s="15" customFormat="1" ht="12.75">
      <c r="A36" s="31" t="s">
        <v>96</v>
      </c>
      <c r="B36" s="62" t="s">
        <v>545</v>
      </c>
      <c r="C36" s="124" t="s">
        <v>546</v>
      </c>
      <c r="D36" s="79">
        <v>112973300</v>
      </c>
      <c r="E36" s="80">
        <v>37001988</v>
      </c>
      <c r="F36" s="81">
        <f t="shared" si="0"/>
        <v>149975288</v>
      </c>
      <c r="G36" s="79">
        <v>112973300</v>
      </c>
      <c r="H36" s="80">
        <v>37001988</v>
      </c>
      <c r="I36" s="82">
        <f t="shared" si="1"/>
        <v>149975288</v>
      </c>
      <c r="J36" s="79">
        <v>50928291</v>
      </c>
      <c r="K36" s="80">
        <v>5582940</v>
      </c>
      <c r="L36" s="80">
        <f t="shared" si="2"/>
        <v>56511231</v>
      </c>
      <c r="M36" s="42">
        <f t="shared" si="3"/>
        <v>0.37680361713991173</v>
      </c>
      <c r="N36" s="107">
        <v>111333269</v>
      </c>
      <c r="O36" s="108">
        <v>5417645</v>
      </c>
      <c r="P36" s="109">
        <f t="shared" si="4"/>
        <v>116750914</v>
      </c>
      <c r="Q36" s="42">
        <f t="shared" si="5"/>
        <v>0.7784676766214979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162261560</v>
      </c>
      <c r="AA36" s="80">
        <f t="shared" si="11"/>
        <v>11000585</v>
      </c>
      <c r="AB36" s="80">
        <f t="shared" si="12"/>
        <v>173262145</v>
      </c>
      <c r="AC36" s="42">
        <f t="shared" si="13"/>
        <v>1.1552712937614096</v>
      </c>
      <c r="AD36" s="79">
        <v>108005260</v>
      </c>
      <c r="AE36" s="80">
        <v>9280854</v>
      </c>
      <c r="AF36" s="80">
        <f t="shared" si="14"/>
        <v>117286114</v>
      </c>
      <c r="AG36" s="42">
        <f t="shared" si="15"/>
        <v>0.6818196874635906</v>
      </c>
      <c r="AH36" s="42">
        <f t="shared" si="16"/>
        <v>-0.004563200039179427</v>
      </c>
      <c r="AI36" s="14">
        <v>172019254</v>
      </c>
      <c r="AJ36" s="14">
        <v>172019254</v>
      </c>
      <c r="AK36" s="14">
        <v>117286114</v>
      </c>
      <c r="AL36" s="14"/>
    </row>
    <row r="37" spans="1:38" s="15" customFormat="1" ht="12.75">
      <c r="A37" s="31" t="s">
        <v>96</v>
      </c>
      <c r="B37" s="62" t="s">
        <v>547</v>
      </c>
      <c r="C37" s="124" t="s">
        <v>548</v>
      </c>
      <c r="D37" s="79">
        <v>43652355</v>
      </c>
      <c r="E37" s="80">
        <v>22882600</v>
      </c>
      <c r="F37" s="81">
        <f t="shared" si="0"/>
        <v>66534955</v>
      </c>
      <c r="G37" s="79">
        <v>43652355</v>
      </c>
      <c r="H37" s="80">
        <v>22882600</v>
      </c>
      <c r="I37" s="82">
        <f t="shared" si="1"/>
        <v>66534955</v>
      </c>
      <c r="J37" s="79">
        <v>21840451</v>
      </c>
      <c r="K37" s="80">
        <v>1547234</v>
      </c>
      <c r="L37" s="80">
        <f t="shared" si="2"/>
        <v>23387685</v>
      </c>
      <c r="M37" s="42">
        <f t="shared" si="3"/>
        <v>0.3515097440135039</v>
      </c>
      <c r="N37" s="107">
        <v>11410233</v>
      </c>
      <c r="O37" s="108">
        <v>5344026</v>
      </c>
      <c r="P37" s="109">
        <f t="shared" si="4"/>
        <v>16754259</v>
      </c>
      <c r="Q37" s="42">
        <f t="shared" si="5"/>
        <v>0.25181138245302787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33250684</v>
      </c>
      <c r="AA37" s="80">
        <f t="shared" si="11"/>
        <v>6891260</v>
      </c>
      <c r="AB37" s="80">
        <f t="shared" si="12"/>
        <v>40141944</v>
      </c>
      <c r="AC37" s="42">
        <f t="shared" si="13"/>
        <v>0.6033211264665318</v>
      </c>
      <c r="AD37" s="79">
        <v>11852909</v>
      </c>
      <c r="AE37" s="80">
        <v>4732128</v>
      </c>
      <c r="AF37" s="80">
        <f t="shared" si="14"/>
        <v>16585037</v>
      </c>
      <c r="AG37" s="42">
        <f t="shared" si="15"/>
        <v>0.485918713768173</v>
      </c>
      <c r="AH37" s="42">
        <f t="shared" si="16"/>
        <v>0.010203293486773735</v>
      </c>
      <c r="AI37" s="14">
        <v>68568168</v>
      </c>
      <c r="AJ37" s="14">
        <v>70846792</v>
      </c>
      <c r="AK37" s="14">
        <v>33318556</v>
      </c>
      <c r="AL37" s="14"/>
    </row>
    <row r="38" spans="1:38" s="15" customFormat="1" ht="12.75">
      <c r="A38" s="31" t="s">
        <v>115</v>
      </c>
      <c r="B38" s="62" t="s">
        <v>549</v>
      </c>
      <c r="C38" s="124" t="s">
        <v>550</v>
      </c>
      <c r="D38" s="79">
        <v>110598000</v>
      </c>
      <c r="E38" s="80">
        <v>30193</v>
      </c>
      <c r="F38" s="81">
        <f t="shared" si="0"/>
        <v>110628193</v>
      </c>
      <c r="G38" s="79">
        <v>110598000</v>
      </c>
      <c r="H38" s="80">
        <v>30193</v>
      </c>
      <c r="I38" s="82">
        <f t="shared" si="1"/>
        <v>110628193</v>
      </c>
      <c r="J38" s="79">
        <v>32281318</v>
      </c>
      <c r="K38" s="80">
        <v>0</v>
      </c>
      <c r="L38" s="80">
        <f t="shared" si="2"/>
        <v>32281318</v>
      </c>
      <c r="M38" s="42">
        <f t="shared" si="3"/>
        <v>0.29180010198666084</v>
      </c>
      <c r="N38" s="107">
        <v>12152967</v>
      </c>
      <c r="O38" s="108">
        <v>0</v>
      </c>
      <c r="P38" s="109">
        <f t="shared" si="4"/>
        <v>12152967</v>
      </c>
      <c r="Q38" s="42">
        <f t="shared" si="5"/>
        <v>0.10985415806258356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44434285</v>
      </c>
      <c r="AA38" s="80">
        <f t="shared" si="11"/>
        <v>0</v>
      </c>
      <c r="AB38" s="80">
        <f t="shared" si="12"/>
        <v>44434285</v>
      </c>
      <c r="AC38" s="42">
        <f t="shared" si="13"/>
        <v>0.4016542600492444</v>
      </c>
      <c r="AD38" s="79">
        <v>17385705</v>
      </c>
      <c r="AE38" s="80">
        <v>0</v>
      </c>
      <c r="AF38" s="80">
        <f t="shared" si="14"/>
        <v>17385705</v>
      </c>
      <c r="AG38" s="42">
        <f t="shared" si="15"/>
        <v>0.39041179057713205</v>
      </c>
      <c r="AH38" s="42">
        <f t="shared" si="16"/>
        <v>-0.30097933906045227</v>
      </c>
      <c r="AI38" s="14">
        <v>104847251</v>
      </c>
      <c r="AJ38" s="14">
        <v>180970</v>
      </c>
      <c r="AK38" s="14">
        <v>40933603</v>
      </c>
      <c r="AL38" s="14"/>
    </row>
    <row r="39" spans="1:38" s="59" customFormat="1" ht="12.75">
      <c r="A39" s="63"/>
      <c r="B39" s="64" t="s">
        <v>551</v>
      </c>
      <c r="C39" s="125"/>
      <c r="D39" s="83">
        <f>SUM(D32:D38)</f>
        <v>773510236</v>
      </c>
      <c r="E39" s="84">
        <f>SUM(E32:E38)</f>
        <v>154087531</v>
      </c>
      <c r="F39" s="92">
        <f t="shared" si="0"/>
        <v>927597767</v>
      </c>
      <c r="G39" s="83">
        <f>SUM(G32:G38)</f>
        <v>773510236</v>
      </c>
      <c r="H39" s="84">
        <f>SUM(H32:H38)</f>
        <v>154087531</v>
      </c>
      <c r="I39" s="85">
        <f t="shared" si="1"/>
        <v>927597767</v>
      </c>
      <c r="J39" s="83">
        <f>SUM(J32:J38)</f>
        <v>230388859</v>
      </c>
      <c r="K39" s="84">
        <f>SUM(K32:K38)</f>
        <v>35409037</v>
      </c>
      <c r="L39" s="84">
        <f t="shared" si="2"/>
        <v>265797896</v>
      </c>
      <c r="M39" s="46">
        <f t="shared" si="3"/>
        <v>0.28654434654325767</v>
      </c>
      <c r="N39" s="113">
        <f>SUM(N32:N38)</f>
        <v>321236571</v>
      </c>
      <c r="O39" s="114">
        <f>SUM(O32:O38)</f>
        <v>44802145</v>
      </c>
      <c r="P39" s="115">
        <f t="shared" si="4"/>
        <v>366038716</v>
      </c>
      <c r="Q39" s="46">
        <f t="shared" si="5"/>
        <v>0.3946093113007677</v>
      </c>
      <c r="R39" s="113">
        <f>SUM(R32:R38)</f>
        <v>0</v>
      </c>
      <c r="S39" s="115">
        <f>SUM(S32:S38)</f>
        <v>0</v>
      </c>
      <c r="T39" s="115">
        <f t="shared" si="6"/>
        <v>0</v>
      </c>
      <c r="U39" s="46">
        <f t="shared" si="7"/>
        <v>0</v>
      </c>
      <c r="V39" s="113">
        <f>SUM(V32:V38)</f>
        <v>0</v>
      </c>
      <c r="W39" s="115">
        <f>SUM(W32:W38)</f>
        <v>0</v>
      </c>
      <c r="X39" s="115">
        <f t="shared" si="8"/>
        <v>0</v>
      </c>
      <c r="Y39" s="46">
        <f t="shared" si="9"/>
        <v>0</v>
      </c>
      <c r="Z39" s="83">
        <f t="shared" si="10"/>
        <v>551625430</v>
      </c>
      <c r="AA39" s="84">
        <f t="shared" si="11"/>
        <v>80211182</v>
      </c>
      <c r="AB39" s="84">
        <f t="shared" si="12"/>
        <v>631836612</v>
      </c>
      <c r="AC39" s="46">
        <f t="shared" si="13"/>
        <v>0.6811536578440254</v>
      </c>
      <c r="AD39" s="83">
        <f>SUM(AD32:AD38)</f>
        <v>292493258</v>
      </c>
      <c r="AE39" s="84">
        <f>SUM(AE32:AE38)</f>
        <v>20686329</v>
      </c>
      <c r="AF39" s="84">
        <f t="shared" si="14"/>
        <v>313179587</v>
      </c>
      <c r="AG39" s="46">
        <f t="shared" si="15"/>
        <v>0.57447399503469</v>
      </c>
      <c r="AH39" s="46">
        <f t="shared" si="16"/>
        <v>0.16878216586957828</v>
      </c>
      <c r="AI39" s="65">
        <f>SUM(AI32:AI38)</f>
        <v>874298686</v>
      </c>
      <c r="AJ39" s="65">
        <f>SUM(AJ32:AJ38)</f>
        <v>776496729</v>
      </c>
      <c r="AK39" s="65">
        <f>SUM(AK32:AK38)</f>
        <v>502261859</v>
      </c>
      <c r="AL39" s="65"/>
    </row>
    <row r="40" spans="1:38" s="15" customFormat="1" ht="12.75">
      <c r="A40" s="31" t="s">
        <v>96</v>
      </c>
      <c r="B40" s="62" t="s">
        <v>84</v>
      </c>
      <c r="C40" s="124" t="s">
        <v>85</v>
      </c>
      <c r="D40" s="79">
        <v>1018429956</v>
      </c>
      <c r="E40" s="80">
        <v>304672645</v>
      </c>
      <c r="F40" s="81">
        <f t="shared" si="0"/>
        <v>1323102601</v>
      </c>
      <c r="G40" s="79">
        <v>1018429956</v>
      </c>
      <c r="H40" s="80">
        <v>304672645</v>
      </c>
      <c r="I40" s="82">
        <f t="shared" si="1"/>
        <v>1323102601</v>
      </c>
      <c r="J40" s="79">
        <v>321322171</v>
      </c>
      <c r="K40" s="80">
        <v>9257004</v>
      </c>
      <c r="L40" s="80">
        <f t="shared" si="2"/>
        <v>330579175</v>
      </c>
      <c r="M40" s="42">
        <f t="shared" si="3"/>
        <v>0.2498515041465027</v>
      </c>
      <c r="N40" s="107">
        <v>240297790</v>
      </c>
      <c r="O40" s="108">
        <v>20336480</v>
      </c>
      <c r="P40" s="109">
        <f t="shared" si="4"/>
        <v>260634270</v>
      </c>
      <c r="Q40" s="42">
        <f t="shared" si="5"/>
        <v>0.19698719494845887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561619961</v>
      </c>
      <c r="AA40" s="80">
        <f t="shared" si="11"/>
        <v>29593484</v>
      </c>
      <c r="AB40" s="80">
        <f t="shared" si="12"/>
        <v>591213445</v>
      </c>
      <c r="AC40" s="42">
        <f t="shared" si="13"/>
        <v>0.44683869909496154</v>
      </c>
      <c r="AD40" s="79">
        <v>136325557</v>
      </c>
      <c r="AE40" s="80">
        <v>20517197</v>
      </c>
      <c r="AF40" s="80">
        <f t="shared" si="14"/>
        <v>156842754</v>
      </c>
      <c r="AG40" s="42">
        <f t="shared" si="15"/>
        <v>0.557257108526538</v>
      </c>
      <c r="AH40" s="42">
        <f t="shared" si="16"/>
        <v>0.6617552507398587</v>
      </c>
      <c r="AI40" s="14">
        <v>975775741</v>
      </c>
      <c r="AJ40" s="14">
        <v>1062957904</v>
      </c>
      <c r="AK40" s="14">
        <v>543757968</v>
      </c>
      <c r="AL40" s="14"/>
    </row>
    <row r="41" spans="1:38" s="15" customFormat="1" ht="12.75">
      <c r="A41" s="31" t="s">
        <v>96</v>
      </c>
      <c r="B41" s="62" t="s">
        <v>552</v>
      </c>
      <c r="C41" s="124" t="s">
        <v>553</v>
      </c>
      <c r="D41" s="79">
        <v>0</v>
      </c>
      <c r="E41" s="80">
        <v>0</v>
      </c>
      <c r="F41" s="81">
        <f t="shared" si="0"/>
        <v>0</v>
      </c>
      <c r="G41" s="79">
        <v>0</v>
      </c>
      <c r="H41" s="80">
        <v>0</v>
      </c>
      <c r="I41" s="82">
        <f t="shared" si="1"/>
        <v>0</v>
      </c>
      <c r="J41" s="79">
        <v>298717</v>
      </c>
      <c r="K41" s="80">
        <v>0</v>
      </c>
      <c r="L41" s="80">
        <f t="shared" si="2"/>
        <v>298717</v>
      </c>
      <c r="M41" s="42">
        <f t="shared" si="3"/>
        <v>0</v>
      </c>
      <c r="N41" s="107">
        <v>2886841</v>
      </c>
      <c r="O41" s="108">
        <v>0</v>
      </c>
      <c r="P41" s="109">
        <f t="shared" si="4"/>
        <v>2886841</v>
      </c>
      <c r="Q41" s="42">
        <f t="shared" si="5"/>
        <v>0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3185558</v>
      </c>
      <c r="AA41" s="80">
        <f t="shared" si="11"/>
        <v>0</v>
      </c>
      <c r="AB41" s="80">
        <f t="shared" si="12"/>
        <v>3185558</v>
      </c>
      <c r="AC41" s="42">
        <f t="shared" si="13"/>
        <v>0</v>
      </c>
      <c r="AD41" s="79">
        <v>20539508</v>
      </c>
      <c r="AE41" s="80">
        <v>0</v>
      </c>
      <c r="AF41" s="80">
        <f t="shared" si="14"/>
        <v>20539508</v>
      </c>
      <c r="AG41" s="42">
        <f t="shared" si="15"/>
        <v>0</v>
      </c>
      <c r="AH41" s="42">
        <f t="shared" si="16"/>
        <v>-0.8594493597412363</v>
      </c>
      <c r="AI41" s="14">
        <v>0</v>
      </c>
      <c r="AJ41" s="14">
        <v>0</v>
      </c>
      <c r="AK41" s="14">
        <v>30478059</v>
      </c>
      <c r="AL41" s="14"/>
    </row>
    <row r="42" spans="1:38" s="15" customFormat="1" ht="12.75">
      <c r="A42" s="31" t="s">
        <v>96</v>
      </c>
      <c r="B42" s="62" t="s">
        <v>554</v>
      </c>
      <c r="C42" s="124" t="s">
        <v>555</v>
      </c>
      <c r="D42" s="79">
        <v>75489720</v>
      </c>
      <c r="E42" s="80">
        <v>17178000</v>
      </c>
      <c r="F42" s="81">
        <f t="shared" si="0"/>
        <v>92667720</v>
      </c>
      <c r="G42" s="79">
        <v>75489720</v>
      </c>
      <c r="H42" s="80">
        <v>17178000</v>
      </c>
      <c r="I42" s="82">
        <f t="shared" si="1"/>
        <v>92667720</v>
      </c>
      <c r="J42" s="79">
        <v>16634358</v>
      </c>
      <c r="K42" s="80">
        <v>7439358</v>
      </c>
      <c r="L42" s="80">
        <f t="shared" si="2"/>
        <v>24073716</v>
      </c>
      <c r="M42" s="42">
        <f t="shared" si="3"/>
        <v>0.25978534920250546</v>
      </c>
      <c r="N42" s="107">
        <v>36529115</v>
      </c>
      <c r="O42" s="108">
        <v>5905635</v>
      </c>
      <c r="P42" s="109">
        <f t="shared" si="4"/>
        <v>42434750</v>
      </c>
      <c r="Q42" s="42">
        <f t="shared" si="5"/>
        <v>0.4579237516580747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53163473</v>
      </c>
      <c r="AA42" s="80">
        <f t="shared" si="11"/>
        <v>13344993</v>
      </c>
      <c r="AB42" s="80">
        <f t="shared" si="12"/>
        <v>66508466</v>
      </c>
      <c r="AC42" s="42">
        <f t="shared" si="13"/>
        <v>0.7177091008605802</v>
      </c>
      <c r="AD42" s="79">
        <v>15443656</v>
      </c>
      <c r="AE42" s="80">
        <v>0</v>
      </c>
      <c r="AF42" s="80">
        <f t="shared" si="14"/>
        <v>15443656</v>
      </c>
      <c r="AG42" s="42">
        <f t="shared" si="15"/>
        <v>0.36207217943168646</v>
      </c>
      <c r="AH42" s="42">
        <f t="shared" si="16"/>
        <v>1.7477140127959339</v>
      </c>
      <c r="AI42" s="14">
        <v>47208518</v>
      </c>
      <c r="AJ42" s="14">
        <v>63771963</v>
      </c>
      <c r="AK42" s="14">
        <v>17092891</v>
      </c>
      <c r="AL42" s="14"/>
    </row>
    <row r="43" spans="1:38" s="15" customFormat="1" ht="12.75">
      <c r="A43" s="31" t="s">
        <v>96</v>
      </c>
      <c r="B43" s="62" t="s">
        <v>556</v>
      </c>
      <c r="C43" s="124" t="s">
        <v>557</v>
      </c>
      <c r="D43" s="79">
        <v>0</v>
      </c>
      <c r="E43" s="80">
        <v>70881000</v>
      </c>
      <c r="F43" s="82">
        <f t="shared" si="0"/>
        <v>70881000</v>
      </c>
      <c r="G43" s="79">
        <v>0</v>
      </c>
      <c r="H43" s="80">
        <v>70881000</v>
      </c>
      <c r="I43" s="81">
        <f t="shared" si="1"/>
        <v>70881000</v>
      </c>
      <c r="J43" s="79">
        <v>45748980</v>
      </c>
      <c r="K43" s="93">
        <v>-8527814</v>
      </c>
      <c r="L43" s="80">
        <f t="shared" si="2"/>
        <v>37221166</v>
      </c>
      <c r="M43" s="42">
        <f t="shared" si="3"/>
        <v>0.5251219085509516</v>
      </c>
      <c r="N43" s="107">
        <v>22055492</v>
      </c>
      <c r="O43" s="108">
        <v>-13501457</v>
      </c>
      <c r="P43" s="109">
        <f t="shared" si="4"/>
        <v>8554035</v>
      </c>
      <c r="Q43" s="42">
        <f t="shared" si="5"/>
        <v>0.12068163541710755</v>
      </c>
      <c r="R43" s="107">
        <v>0</v>
      </c>
      <c r="S43" s="109">
        <v>0</v>
      </c>
      <c r="T43" s="109">
        <f t="shared" si="6"/>
        <v>0</v>
      </c>
      <c r="U43" s="42">
        <f t="shared" si="7"/>
        <v>0</v>
      </c>
      <c r="V43" s="107">
        <v>0</v>
      </c>
      <c r="W43" s="109">
        <v>0</v>
      </c>
      <c r="X43" s="109">
        <f t="shared" si="8"/>
        <v>0</v>
      </c>
      <c r="Y43" s="42">
        <f t="shared" si="9"/>
        <v>0</v>
      </c>
      <c r="Z43" s="79">
        <f t="shared" si="10"/>
        <v>67804472</v>
      </c>
      <c r="AA43" s="80">
        <f t="shared" si="11"/>
        <v>-22029271</v>
      </c>
      <c r="AB43" s="80">
        <f t="shared" si="12"/>
        <v>45775201</v>
      </c>
      <c r="AC43" s="42">
        <f t="shared" si="13"/>
        <v>0.6458035439680592</v>
      </c>
      <c r="AD43" s="79">
        <v>0</v>
      </c>
      <c r="AE43" s="80">
        <v>0</v>
      </c>
      <c r="AF43" s="80">
        <f t="shared" si="14"/>
        <v>0</v>
      </c>
      <c r="AG43" s="42">
        <f t="shared" si="15"/>
        <v>0</v>
      </c>
      <c r="AH43" s="42">
        <f t="shared" si="16"/>
        <v>0</v>
      </c>
      <c r="AI43" s="14">
        <v>0</v>
      </c>
      <c r="AJ43" s="14">
        <v>0</v>
      </c>
      <c r="AK43" s="14">
        <v>0</v>
      </c>
      <c r="AL43" s="14"/>
    </row>
    <row r="44" spans="1:38" s="15" customFormat="1" ht="12.75">
      <c r="A44" s="31" t="s">
        <v>115</v>
      </c>
      <c r="B44" s="62" t="s">
        <v>558</v>
      </c>
      <c r="C44" s="124" t="s">
        <v>559</v>
      </c>
      <c r="D44" s="79">
        <v>107074510</v>
      </c>
      <c r="E44" s="80">
        <v>2987600</v>
      </c>
      <c r="F44" s="82">
        <f t="shared" si="0"/>
        <v>110062110</v>
      </c>
      <c r="G44" s="79">
        <v>107074510</v>
      </c>
      <c r="H44" s="80">
        <v>2987600</v>
      </c>
      <c r="I44" s="81">
        <f t="shared" si="1"/>
        <v>110062110</v>
      </c>
      <c r="J44" s="79">
        <v>33122185</v>
      </c>
      <c r="K44" s="93">
        <v>280362</v>
      </c>
      <c r="L44" s="80">
        <f t="shared" si="2"/>
        <v>33402547</v>
      </c>
      <c r="M44" s="42">
        <f t="shared" si="3"/>
        <v>0.3034881577320297</v>
      </c>
      <c r="N44" s="107">
        <v>24662818</v>
      </c>
      <c r="O44" s="108">
        <v>955779</v>
      </c>
      <c r="P44" s="109">
        <f t="shared" si="4"/>
        <v>25618597</v>
      </c>
      <c r="Q44" s="42">
        <f t="shared" si="5"/>
        <v>0.23276490883193135</v>
      </c>
      <c r="R44" s="107">
        <v>0</v>
      </c>
      <c r="S44" s="109">
        <v>0</v>
      </c>
      <c r="T44" s="109">
        <f t="shared" si="6"/>
        <v>0</v>
      </c>
      <c r="U44" s="42">
        <f t="shared" si="7"/>
        <v>0</v>
      </c>
      <c r="V44" s="107">
        <v>0</v>
      </c>
      <c r="W44" s="109">
        <v>0</v>
      </c>
      <c r="X44" s="109">
        <f t="shared" si="8"/>
        <v>0</v>
      </c>
      <c r="Y44" s="42">
        <f t="shared" si="9"/>
        <v>0</v>
      </c>
      <c r="Z44" s="79">
        <f t="shared" si="10"/>
        <v>57785003</v>
      </c>
      <c r="AA44" s="80">
        <f t="shared" si="11"/>
        <v>1236141</v>
      </c>
      <c r="AB44" s="80">
        <f t="shared" si="12"/>
        <v>59021144</v>
      </c>
      <c r="AC44" s="42">
        <f t="shared" si="13"/>
        <v>0.536253066563961</v>
      </c>
      <c r="AD44" s="79">
        <v>22442784</v>
      </c>
      <c r="AE44" s="80">
        <v>1920231</v>
      </c>
      <c r="AF44" s="80">
        <f t="shared" si="14"/>
        <v>24363015</v>
      </c>
      <c r="AG44" s="42">
        <f t="shared" si="15"/>
        <v>0.5245600691965916</v>
      </c>
      <c r="AH44" s="42">
        <f t="shared" si="16"/>
        <v>0.051536396459962</v>
      </c>
      <c r="AI44" s="14">
        <v>107184470</v>
      </c>
      <c r="AJ44" s="14">
        <v>113693560</v>
      </c>
      <c r="AK44" s="14">
        <v>56224693</v>
      </c>
      <c r="AL44" s="14"/>
    </row>
    <row r="45" spans="1:38" s="59" customFormat="1" ht="12.75">
      <c r="A45" s="63"/>
      <c r="B45" s="64" t="s">
        <v>560</v>
      </c>
      <c r="C45" s="125"/>
      <c r="D45" s="83">
        <f>SUM(D40:D44)</f>
        <v>1200994186</v>
      </c>
      <c r="E45" s="84">
        <f>SUM(E40:E44)</f>
        <v>395719245</v>
      </c>
      <c r="F45" s="92">
        <f t="shared" si="0"/>
        <v>1596713431</v>
      </c>
      <c r="G45" s="83">
        <f>SUM(G40:G44)</f>
        <v>1200994186</v>
      </c>
      <c r="H45" s="84">
        <f>SUM(H40:H44)</f>
        <v>395719245</v>
      </c>
      <c r="I45" s="85">
        <f t="shared" si="1"/>
        <v>1596713431</v>
      </c>
      <c r="J45" s="83">
        <f>SUM(J40:J44)</f>
        <v>417126411</v>
      </c>
      <c r="K45" s="84">
        <f>SUM(K40:K44)</f>
        <v>8448910</v>
      </c>
      <c r="L45" s="84">
        <f t="shared" si="2"/>
        <v>425575321</v>
      </c>
      <c r="M45" s="46">
        <f t="shared" si="3"/>
        <v>0.2665320606299829</v>
      </c>
      <c r="N45" s="113">
        <f>SUM(N40:N44)</f>
        <v>326432056</v>
      </c>
      <c r="O45" s="114">
        <f>SUM(O40:O44)</f>
        <v>13696437</v>
      </c>
      <c r="P45" s="115">
        <f t="shared" si="4"/>
        <v>340128493</v>
      </c>
      <c r="Q45" s="46">
        <f t="shared" si="5"/>
        <v>0.2130178693286134</v>
      </c>
      <c r="R45" s="113">
        <f>SUM(R40:R44)</f>
        <v>0</v>
      </c>
      <c r="S45" s="115">
        <f>SUM(S40:S44)</f>
        <v>0</v>
      </c>
      <c r="T45" s="115">
        <f t="shared" si="6"/>
        <v>0</v>
      </c>
      <c r="U45" s="46">
        <f t="shared" si="7"/>
        <v>0</v>
      </c>
      <c r="V45" s="113">
        <f>SUM(V40:V44)</f>
        <v>0</v>
      </c>
      <c r="W45" s="115">
        <f>SUM(W40:W44)</f>
        <v>0</v>
      </c>
      <c r="X45" s="115">
        <f t="shared" si="8"/>
        <v>0</v>
      </c>
      <c r="Y45" s="46">
        <f t="shared" si="9"/>
        <v>0</v>
      </c>
      <c r="Z45" s="83">
        <f t="shared" si="10"/>
        <v>743558467</v>
      </c>
      <c r="AA45" s="84">
        <f t="shared" si="11"/>
        <v>22145347</v>
      </c>
      <c r="AB45" s="84">
        <f t="shared" si="12"/>
        <v>765703814</v>
      </c>
      <c r="AC45" s="46">
        <f t="shared" si="13"/>
        <v>0.4795499299585963</v>
      </c>
      <c r="AD45" s="83">
        <f>SUM(AD40:AD44)</f>
        <v>194751505</v>
      </c>
      <c r="AE45" s="84">
        <f>SUM(AE40:AE44)</f>
        <v>22437428</v>
      </c>
      <c r="AF45" s="84">
        <f t="shared" si="14"/>
        <v>217188933</v>
      </c>
      <c r="AG45" s="46">
        <f t="shared" si="15"/>
        <v>0.5729707382480586</v>
      </c>
      <c r="AH45" s="46">
        <f t="shared" si="16"/>
        <v>0.5660489155771118</v>
      </c>
      <c r="AI45" s="65">
        <f>SUM(AI40:AI44)</f>
        <v>1130168729</v>
      </c>
      <c r="AJ45" s="65">
        <f>SUM(AJ40:AJ44)</f>
        <v>1240423427</v>
      </c>
      <c r="AK45" s="65">
        <f>SUM(AK40:AK44)</f>
        <v>647553611</v>
      </c>
      <c r="AL45" s="65"/>
    </row>
    <row r="46" spans="1:38" s="59" customFormat="1" ht="12.75">
      <c r="A46" s="63"/>
      <c r="B46" s="64" t="s">
        <v>561</v>
      </c>
      <c r="C46" s="125"/>
      <c r="D46" s="83">
        <f>SUM(D9:D12,D14:D20,D22:D30,D32:D38,D40:D44)</f>
        <v>3388360834</v>
      </c>
      <c r="E46" s="84">
        <f>SUM(E9:E12,E14:E20,E22:E30,E32:E38,E40:E44)</f>
        <v>809659446</v>
      </c>
      <c r="F46" s="92">
        <f t="shared" si="0"/>
        <v>4198020280</v>
      </c>
      <c r="G46" s="83">
        <f>SUM(G9:G12,G14:G20,G22:G30,G32:G38,G40:G44)</f>
        <v>3388360834</v>
      </c>
      <c r="H46" s="84">
        <f>SUM(H9:H12,H14:H20,H22:H30,H32:H38,H40:H44)</f>
        <v>809659446</v>
      </c>
      <c r="I46" s="85">
        <f t="shared" si="1"/>
        <v>4198020280</v>
      </c>
      <c r="J46" s="83">
        <f>SUM(J9:J12,J14:J20,J22:J30,J32:J38,J40:J44)</f>
        <v>1094226333</v>
      </c>
      <c r="K46" s="84">
        <f>SUM(K9:K12,K14:K20,K22:K30,K32:K38,K40:K44)</f>
        <v>67295326</v>
      </c>
      <c r="L46" s="84">
        <f t="shared" si="2"/>
        <v>1161521659</v>
      </c>
      <c r="M46" s="46">
        <f t="shared" si="3"/>
        <v>0.27668319386965895</v>
      </c>
      <c r="N46" s="113">
        <f>SUM(N9:N12,N14:N20,N22:N30,N32:N38,N40:N44)</f>
        <v>970852488</v>
      </c>
      <c r="O46" s="114">
        <f>SUM(O9:O12,O14:O20,O22:O30,O32:O38,O40:O44)</f>
        <v>107281773</v>
      </c>
      <c r="P46" s="115">
        <f t="shared" si="4"/>
        <v>1078134261</v>
      </c>
      <c r="Q46" s="46">
        <f t="shared" si="5"/>
        <v>0.25681968858902227</v>
      </c>
      <c r="R46" s="113">
        <f>SUM(R9:R12,R14:R20,R22:R30,R32:R38,R40:R44)</f>
        <v>0</v>
      </c>
      <c r="S46" s="115">
        <f>SUM(S9:S12,S14:S20,S22:S30,S32:S38,S40:S44)</f>
        <v>0</v>
      </c>
      <c r="T46" s="115">
        <f t="shared" si="6"/>
        <v>0</v>
      </c>
      <c r="U46" s="46">
        <f t="shared" si="7"/>
        <v>0</v>
      </c>
      <c r="V46" s="113">
        <f>SUM(V9:V12,V14:V20,V22:V30,V32:V38,V40:V44)</f>
        <v>0</v>
      </c>
      <c r="W46" s="115">
        <f>SUM(W9:W12,W14:W20,W22:W30,W32:W38,W40:W44)</f>
        <v>0</v>
      </c>
      <c r="X46" s="115">
        <f t="shared" si="8"/>
        <v>0</v>
      </c>
      <c r="Y46" s="46">
        <f t="shared" si="9"/>
        <v>0</v>
      </c>
      <c r="Z46" s="83">
        <f t="shared" si="10"/>
        <v>2065078821</v>
      </c>
      <c r="AA46" s="84">
        <f t="shared" si="11"/>
        <v>174577099</v>
      </c>
      <c r="AB46" s="84">
        <f t="shared" si="12"/>
        <v>2239655920</v>
      </c>
      <c r="AC46" s="46">
        <f t="shared" si="13"/>
        <v>0.5335028824586812</v>
      </c>
      <c r="AD46" s="83">
        <f>SUM(AD9:AD12,AD14:AD20,AD22:AD30,AD32:AD38,AD40:AD44)</f>
        <v>767158941</v>
      </c>
      <c r="AE46" s="84">
        <f>SUM(AE9:AE12,AE14:AE20,AE22:AE30,AE32:AE38,AE40:AE44)</f>
        <v>73186332</v>
      </c>
      <c r="AF46" s="84">
        <f t="shared" si="14"/>
        <v>840345273</v>
      </c>
      <c r="AG46" s="46">
        <f t="shared" si="15"/>
        <v>0.5686018616300781</v>
      </c>
      <c r="AH46" s="46">
        <f t="shared" si="16"/>
        <v>0.2829658185035093</v>
      </c>
      <c r="AI46" s="65">
        <f>SUM(AI9:AI12,AI14:AI20,AI22:AI30,AI32:AI38,AI40:AI44)</f>
        <v>3311839593</v>
      </c>
      <c r="AJ46" s="65">
        <f>SUM(AJ9:AJ12,AJ14:AJ20,AJ22:AJ30,AJ32:AJ38,AJ40:AJ44)</f>
        <v>3227401251</v>
      </c>
      <c r="AK46" s="65">
        <f>SUM(AK9:AK12,AK14:AK20,AK22:AK30,AK32:AK38,AK40:AK44)</f>
        <v>1883118158</v>
      </c>
      <c r="AL46" s="65"/>
    </row>
    <row r="47" spans="1:38" s="15" customFormat="1" ht="12.75">
      <c r="A47" s="66"/>
      <c r="B47" s="67"/>
      <c r="C47" s="68"/>
      <c r="D47" s="95"/>
      <c r="E47" s="95"/>
      <c r="F47" s="96"/>
      <c r="G47" s="97"/>
      <c r="H47" s="95"/>
      <c r="I47" s="98"/>
      <c r="J47" s="97"/>
      <c r="K47" s="99"/>
      <c r="L47" s="95"/>
      <c r="M47" s="72"/>
      <c r="N47" s="97"/>
      <c r="O47" s="99"/>
      <c r="P47" s="95"/>
      <c r="Q47" s="72"/>
      <c r="R47" s="97"/>
      <c r="S47" s="99"/>
      <c r="T47" s="95"/>
      <c r="U47" s="72"/>
      <c r="V47" s="97"/>
      <c r="W47" s="99"/>
      <c r="X47" s="95"/>
      <c r="Y47" s="72"/>
      <c r="Z47" s="97"/>
      <c r="AA47" s="99"/>
      <c r="AB47" s="95"/>
      <c r="AC47" s="72"/>
      <c r="AD47" s="97"/>
      <c r="AE47" s="95"/>
      <c r="AF47" s="95"/>
      <c r="AG47" s="72"/>
      <c r="AH47" s="72"/>
      <c r="AI47" s="14"/>
      <c r="AJ47" s="14"/>
      <c r="AK47" s="14"/>
      <c r="AL47" s="14"/>
    </row>
    <row r="48" spans="1:38" s="75" customFormat="1" ht="12.75">
      <c r="A48" s="77"/>
      <c r="B48" s="120" t="s">
        <v>668</v>
      </c>
      <c r="C48" s="126"/>
      <c r="D48" s="100"/>
      <c r="E48" s="100"/>
      <c r="F48" s="100"/>
      <c r="G48" s="100"/>
      <c r="H48" s="100"/>
      <c r="I48" s="100"/>
      <c r="J48" s="100"/>
      <c r="K48" s="100"/>
      <c r="L48" s="100"/>
      <c r="M48" s="77"/>
      <c r="N48" s="100"/>
      <c r="O48" s="100"/>
      <c r="P48" s="100"/>
      <c r="Q48" s="77"/>
      <c r="R48" s="100"/>
      <c r="S48" s="100"/>
      <c r="T48" s="100"/>
      <c r="U48" s="77"/>
      <c r="V48" s="100"/>
      <c r="W48" s="100"/>
      <c r="X48" s="100"/>
      <c r="Y48" s="77"/>
      <c r="Z48" s="100"/>
      <c r="AA48" s="100"/>
      <c r="AB48" s="100"/>
      <c r="AC48" s="77"/>
      <c r="AD48" s="100"/>
      <c r="AE48" s="100"/>
      <c r="AF48" s="100"/>
      <c r="AG48" s="77"/>
      <c r="AH48" s="77"/>
      <c r="AI48" s="77"/>
      <c r="AJ48" s="77"/>
      <c r="AK48" s="77"/>
      <c r="AL48" s="77"/>
    </row>
    <row r="49" spans="1:38" s="75" customFormat="1" ht="12.75">
      <c r="A49" s="77"/>
      <c r="B49" s="77"/>
      <c r="C49" s="126"/>
      <c r="D49" s="100"/>
      <c r="E49" s="100"/>
      <c r="F49" s="100"/>
      <c r="G49" s="100"/>
      <c r="H49" s="100"/>
      <c r="I49" s="100"/>
      <c r="J49" s="100"/>
      <c r="K49" s="100"/>
      <c r="L49" s="100"/>
      <c r="M49" s="77"/>
      <c r="N49" s="100"/>
      <c r="O49" s="100"/>
      <c r="P49" s="100"/>
      <c r="Q49" s="77"/>
      <c r="R49" s="100"/>
      <c r="S49" s="100"/>
      <c r="T49" s="100"/>
      <c r="U49" s="77"/>
      <c r="V49" s="100"/>
      <c r="W49" s="100"/>
      <c r="X49" s="100"/>
      <c r="Y49" s="77"/>
      <c r="Z49" s="100"/>
      <c r="AA49" s="100"/>
      <c r="AB49" s="100"/>
      <c r="AC49" s="77"/>
      <c r="AD49" s="100"/>
      <c r="AE49" s="100"/>
      <c r="AF49" s="100"/>
      <c r="AG49" s="77"/>
      <c r="AH49" s="77"/>
      <c r="AI49" s="77"/>
      <c r="AJ49" s="77"/>
      <c r="AK49" s="77"/>
      <c r="AL49" s="77"/>
    </row>
    <row r="50" spans="1:38" s="75" customFormat="1" ht="12.75">
      <c r="A50" s="77"/>
      <c r="B50" s="77"/>
      <c r="C50" s="126"/>
      <c r="D50" s="100"/>
      <c r="E50" s="100"/>
      <c r="F50" s="100"/>
      <c r="G50" s="100"/>
      <c r="H50" s="100"/>
      <c r="I50" s="100"/>
      <c r="J50" s="100"/>
      <c r="K50" s="100"/>
      <c r="L50" s="100"/>
      <c r="M50" s="77"/>
      <c r="N50" s="100"/>
      <c r="O50" s="100"/>
      <c r="P50" s="100"/>
      <c r="Q50" s="77"/>
      <c r="R50" s="100"/>
      <c r="S50" s="100"/>
      <c r="T50" s="100"/>
      <c r="U50" s="77"/>
      <c r="V50" s="100"/>
      <c r="W50" s="100"/>
      <c r="X50" s="100"/>
      <c r="Y50" s="77"/>
      <c r="Z50" s="100"/>
      <c r="AA50" s="100"/>
      <c r="AB50" s="100"/>
      <c r="AC50" s="77"/>
      <c r="AD50" s="100"/>
      <c r="AE50" s="100"/>
      <c r="AF50" s="100"/>
      <c r="AG50" s="77"/>
      <c r="AH50" s="77"/>
      <c r="AI50" s="77"/>
      <c r="AJ50" s="77"/>
      <c r="AK50" s="77"/>
      <c r="AL50" s="77"/>
    </row>
    <row r="51" spans="1:38" s="76" customFormat="1" ht="12.75">
      <c r="A51" s="78"/>
      <c r="B51" s="78"/>
      <c r="C51" s="121"/>
      <c r="D51" s="101"/>
      <c r="E51" s="101"/>
      <c r="F51" s="101"/>
      <c r="G51" s="101"/>
      <c r="H51" s="101"/>
      <c r="I51" s="101"/>
      <c r="J51" s="101"/>
      <c r="K51" s="101"/>
      <c r="L51" s="101"/>
      <c r="M51" s="78"/>
      <c r="N51" s="101"/>
      <c r="O51" s="101"/>
      <c r="P51" s="101"/>
      <c r="Q51" s="78"/>
      <c r="R51" s="101"/>
      <c r="S51" s="101"/>
      <c r="T51" s="101"/>
      <c r="U51" s="78"/>
      <c r="V51" s="101"/>
      <c r="W51" s="101"/>
      <c r="X51" s="101"/>
      <c r="Y51" s="78"/>
      <c r="Z51" s="101"/>
      <c r="AA51" s="101"/>
      <c r="AB51" s="101"/>
      <c r="AC51" s="78"/>
      <c r="AD51" s="101"/>
      <c r="AE51" s="101"/>
      <c r="AF51" s="101"/>
      <c r="AG51" s="78"/>
      <c r="AH51" s="78"/>
      <c r="AI51" s="78"/>
      <c r="AJ51" s="78"/>
      <c r="AK51" s="78"/>
      <c r="AL51" s="78"/>
    </row>
    <row r="52" spans="1:38" s="76" customFormat="1" ht="12.75">
      <c r="A52" s="78"/>
      <c r="B52" s="78"/>
      <c r="C52" s="121"/>
      <c r="D52" s="101"/>
      <c r="E52" s="101"/>
      <c r="F52" s="101"/>
      <c r="G52" s="101"/>
      <c r="H52" s="101"/>
      <c r="I52" s="101"/>
      <c r="J52" s="101"/>
      <c r="K52" s="101"/>
      <c r="L52" s="101"/>
      <c r="M52" s="78"/>
      <c r="N52" s="101"/>
      <c r="O52" s="101"/>
      <c r="P52" s="101"/>
      <c r="Q52" s="78"/>
      <c r="R52" s="101"/>
      <c r="S52" s="101"/>
      <c r="T52" s="101"/>
      <c r="U52" s="78"/>
      <c r="V52" s="101"/>
      <c r="W52" s="101"/>
      <c r="X52" s="101"/>
      <c r="Y52" s="78"/>
      <c r="Z52" s="101"/>
      <c r="AA52" s="101"/>
      <c r="AB52" s="101"/>
      <c r="AC52" s="78"/>
      <c r="AD52" s="101"/>
      <c r="AE52" s="101"/>
      <c r="AF52" s="101"/>
      <c r="AG52" s="78"/>
      <c r="AH52" s="78"/>
      <c r="AI52" s="78"/>
      <c r="AJ52" s="78"/>
      <c r="AK52" s="78"/>
      <c r="AL52" s="78"/>
    </row>
    <row r="53" spans="1:38" s="76" customFormat="1" ht="12.75">
      <c r="A53" s="78"/>
      <c r="B53" s="78"/>
      <c r="C53" s="121"/>
      <c r="D53" s="101"/>
      <c r="E53" s="101"/>
      <c r="F53" s="101"/>
      <c r="G53" s="101"/>
      <c r="H53" s="101"/>
      <c r="I53" s="101"/>
      <c r="J53" s="101"/>
      <c r="K53" s="101"/>
      <c r="L53" s="101"/>
      <c r="M53" s="78"/>
      <c r="N53" s="101"/>
      <c r="O53" s="101"/>
      <c r="P53" s="101"/>
      <c r="Q53" s="78"/>
      <c r="R53" s="101"/>
      <c r="S53" s="101"/>
      <c r="T53" s="101"/>
      <c r="U53" s="78"/>
      <c r="V53" s="101"/>
      <c r="W53" s="101"/>
      <c r="X53" s="101"/>
      <c r="Y53" s="78"/>
      <c r="Z53" s="101"/>
      <c r="AA53" s="101"/>
      <c r="AB53" s="101"/>
      <c r="AC53" s="78"/>
      <c r="AD53" s="101"/>
      <c r="AE53" s="101"/>
      <c r="AF53" s="101"/>
      <c r="AG53" s="78"/>
      <c r="AH53" s="78"/>
      <c r="AI53" s="78"/>
      <c r="AJ53" s="78"/>
      <c r="AK53" s="78"/>
      <c r="AL53" s="78"/>
    </row>
    <row r="54" spans="1:38" s="76" customFormat="1" ht="12.75">
      <c r="A54" s="78"/>
      <c r="B54" s="78"/>
      <c r="C54" s="121"/>
      <c r="D54" s="101"/>
      <c r="E54" s="101"/>
      <c r="F54" s="101"/>
      <c r="G54" s="101"/>
      <c r="H54" s="101"/>
      <c r="I54" s="101"/>
      <c r="J54" s="101"/>
      <c r="K54" s="101"/>
      <c r="L54" s="101"/>
      <c r="M54" s="78"/>
      <c r="N54" s="101"/>
      <c r="O54" s="101"/>
      <c r="P54" s="101"/>
      <c r="Q54" s="78"/>
      <c r="R54" s="101"/>
      <c r="S54" s="101"/>
      <c r="T54" s="101"/>
      <c r="U54" s="78"/>
      <c r="V54" s="101"/>
      <c r="W54" s="101"/>
      <c r="X54" s="101"/>
      <c r="Y54" s="78"/>
      <c r="Z54" s="101"/>
      <c r="AA54" s="101"/>
      <c r="AB54" s="101"/>
      <c r="AC54" s="78"/>
      <c r="AD54" s="101"/>
      <c r="AE54" s="101"/>
      <c r="AF54" s="101"/>
      <c r="AG54" s="78"/>
      <c r="AH54" s="78"/>
      <c r="AI54" s="78"/>
      <c r="AJ54" s="78"/>
      <c r="AK54" s="78"/>
      <c r="AL54" s="78"/>
    </row>
    <row r="55" spans="1:38" s="76" customFormat="1" ht="12.75">
      <c r="A55" s="78"/>
      <c r="B55" s="78"/>
      <c r="C55" s="121"/>
      <c r="D55" s="101"/>
      <c r="E55" s="101"/>
      <c r="F55" s="101"/>
      <c r="G55" s="101"/>
      <c r="H55" s="101"/>
      <c r="I55" s="101"/>
      <c r="J55" s="101"/>
      <c r="K55" s="101"/>
      <c r="L55" s="101"/>
      <c r="M55" s="78"/>
      <c r="N55" s="101"/>
      <c r="O55" s="101"/>
      <c r="P55" s="101"/>
      <c r="Q55" s="78"/>
      <c r="R55" s="101"/>
      <c r="S55" s="101"/>
      <c r="T55" s="101"/>
      <c r="U55" s="78"/>
      <c r="V55" s="101"/>
      <c r="W55" s="101"/>
      <c r="X55" s="101"/>
      <c r="Y55" s="78"/>
      <c r="Z55" s="101"/>
      <c r="AA55" s="101"/>
      <c r="AB55" s="101"/>
      <c r="AC55" s="78"/>
      <c r="AD55" s="101"/>
      <c r="AE55" s="101"/>
      <c r="AF55" s="101"/>
      <c r="AG55" s="78"/>
      <c r="AH55" s="78"/>
      <c r="AI55" s="78"/>
      <c r="AJ55" s="78"/>
      <c r="AK55" s="78"/>
      <c r="AL55" s="78"/>
    </row>
    <row r="56" spans="1:38" s="76" customFormat="1" ht="12.75">
      <c r="A56" s="78"/>
      <c r="B56" s="78"/>
      <c r="C56" s="121"/>
      <c r="D56" s="101"/>
      <c r="E56" s="101"/>
      <c r="F56" s="101"/>
      <c r="G56" s="101"/>
      <c r="H56" s="101"/>
      <c r="I56" s="101"/>
      <c r="J56" s="101"/>
      <c r="K56" s="101"/>
      <c r="L56" s="101"/>
      <c r="M56" s="78"/>
      <c r="N56" s="101"/>
      <c r="O56" s="101"/>
      <c r="P56" s="101"/>
      <c r="Q56" s="78"/>
      <c r="R56" s="101"/>
      <c r="S56" s="101"/>
      <c r="T56" s="101"/>
      <c r="U56" s="78"/>
      <c r="V56" s="101"/>
      <c r="W56" s="101"/>
      <c r="X56" s="101"/>
      <c r="Y56" s="78"/>
      <c r="Z56" s="101"/>
      <c r="AA56" s="101"/>
      <c r="AB56" s="101"/>
      <c r="AC56" s="78"/>
      <c r="AD56" s="101"/>
      <c r="AE56" s="101"/>
      <c r="AF56" s="101"/>
      <c r="AG56" s="78"/>
      <c r="AH56" s="78"/>
      <c r="AI56" s="78"/>
      <c r="AJ56" s="78"/>
      <c r="AK56" s="78"/>
      <c r="AL56" s="78"/>
    </row>
    <row r="57" spans="1:38" s="76" customFormat="1" ht="12.75">
      <c r="A57" s="78"/>
      <c r="B57" s="78"/>
      <c r="C57" s="121"/>
      <c r="D57" s="101"/>
      <c r="E57" s="101"/>
      <c r="F57" s="101"/>
      <c r="G57" s="101"/>
      <c r="H57" s="101"/>
      <c r="I57" s="101"/>
      <c r="J57" s="101"/>
      <c r="K57" s="101"/>
      <c r="L57" s="101"/>
      <c r="M57" s="78"/>
      <c r="N57" s="101"/>
      <c r="O57" s="101"/>
      <c r="P57" s="101"/>
      <c r="Q57" s="78"/>
      <c r="R57" s="101"/>
      <c r="S57" s="101"/>
      <c r="T57" s="101"/>
      <c r="U57" s="78"/>
      <c r="V57" s="101"/>
      <c r="W57" s="101"/>
      <c r="X57" s="101"/>
      <c r="Y57" s="78"/>
      <c r="Z57" s="101"/>
      <c r="AA57" s="101"/>
      <c r="AB57" s="101"/>
      <c r="AC57" s="78"/>
      <c r="AD57" s="101"/>
      <c r="AE57" s="101"/>
      <c r="AF57" s="101"/>
      <c r="AG57" s="78"/>
      <c r="AH57" s="78"/>
      <c r="AI57" s="78"/>
      <c r="AJ57" s="78"/>
      <c r="AK57" s="78"/>
      <c r="AL57" s="78"/>
    </row>
    <row r="58" spans="1:38" s="76" customFormat="1" ht="12.75">
      <c r="A58" s="78"/>
      <c r="B58" s="78"/>
      <c r="C58" s="121"/>
      <c r="D58" s="101"/>
      <c r="E58" s="101"/>
      <c r="F58" s="101"/>
      <c r="G58" s="101"/>
      <c r="H58" s="101"/>
      <c r="I58" s="101"/>
      <c r="J58" s="101"/>
      <c r="K58" s="101"/>
      <c r="L58" s="101"/>
      <c r="M58" s="78"/>
      <c r="N58" s="101"/>
      <c r="O58" s="101"/>
      <c r="P58" s="101"/>
      <c r="Q58" s="78"/>
      <c r="R58" s="101"/>
      <c r="S58" s="101"/>
      <c r="T58" s="101"/>
      <c r="U58" s="78"/>
      <c r="V58" s="101"/>
      <c r="W58" s="101"/>
      <c r="X58" s="101"/>
      <c r="Y58" s="78"/>
      <c r="Z58" s="101"/>
      <c r="AA58" s="101"/>
      <c r="AB58" s="101"/>
      <c r="AC58" s="78"/>
      <c r="AD58" s="101"/>
      <c r="AE58" s="101"/>
      <c r="AF58" s="101"/>
      <c r="AG58" s="78"/>
      <c r="AH58" s="78"/>
      <c r="AI58" s="78"/>
      <c r="AJ58" s="78"/>
      <c r="AK58" s="78"/>
      <c r="AL58" s="78"/>
    </row>
    <row r="59" spans="1:38" s="76" customFormat="1" ht="12.75">
      <c r="A59" s="78"/>
      <c r="B59" s="78"/>
      <c r="C59" s="121"/>
      <c r="D59" s="101"/>
      <c r="E59" s="101"/>
      <c r="F59" s="101"/>
      <c r="G59" s="101"/>
      <c r="H59" s="101"/>
      <c r="I59" s="101"/>
      <c r="J59" s="101"/>
      <c r="K59" s="101"/>
      <c r="L59" s="101"/>
      <c r="M59" s="78"/>
      <c r="N59" s="101"/>
      <c r="O59" s="101"/>
      <c r="P59" s="101"/>
      <c r="Q59" s="78"/>
      <c r="R59" s="101"/>
      <c r="S59" s="101"/>
      <c r="T59" s="101"/>
      <c r="U59" s="78"/>
      <c r="V59" s="101"/>
      <c r="W59" s="101"/>
      <c r="X59" s="101"/>
      <c r="Y59" s="78"/>
      <c r="Z59" s="101"/>
      <c r="AA59" s="101"/>
      <c r="AB59" s="101"/>
      <c r="AC59" s="78"/>
      <c r="AD59" s="101"/>
      <c r="AE59" s="101"/>
      <c r="AF59" s="101"/>
      <c r="AG59" s="78"/>
      <c r="AH59" s="78"/>
      <c r="AI59" s="78"/>
      <c r="AJ59" s="78"/>
      <c r="AK59" s="78"/>
      <c r="AL59" s="78"/>
    </row>
    <row r="60" spans="1:38" s="76" customFormat="1" ht="12.75">
      <c r="A60" s="78"/>
      <c r="B60" s="78"/>
      <c r="C60" s="121"/>
      <c r="D60" s="101"/>
      <c r="E60" s="101"/>
      <c r="F60" s="101"/>
      <c r="G60" s="101"/>
      <c r="H60" s="101"/>
      <c r="I60" s="101"/>
      <c r="J60" s="101"/>
      <c r="K60" s="101"/>
      <c r="L60" s="101"/>
      <c r="M60" s="78"/>
      <c r="N60" s="101"/>
      <c r="O60" s="101"/>
      <c r="P60" s="101"/>
      <c r="Q60" s="78"/>
      <c r="R60" s="101"/>
      <c r="S60" s="101"/>
      <c r="T60" s="101"/>
      <c r="U60" s="78"/>
      <c r="V60" s="101"/>
      <c r="W60" s="101"/>
      <c r="X60" s="101"/>
      <c r="Y60" s="78"/>
      <c r="Z60" s="101"/>
      <c r="AA60" s="101"/>
      <c r="AB60" s="101"/>
      <c r="AC60" s="78"/>
      <c r="AD60" s="101"/>
      <c r="AE60" s="101"/>
      <c r="AF60" s="101"/>
      <c r="AG60" s="78"/>
      <c r="AH60" s="78"/>
      <c r="AI60" s="78"/>
      <c r="AJ60" s="78"/>
      <c r="AK60" s="78"/>
      <c r="AL60" s="78"/>
    </row>
    <row r="61" spans="1:38" s="76" customFormat="1" ht="12.75">
      <c r="A61" s="78"/>
      <c r="B61" s="78"/>
      <c r="C61" s="121"/>
      <c r="D61" s="101"/>
      <c r="E61" s="101"/>
      <c r="F61" s="101"/>
      <c r="G61" s="101"/>
      <c r="H61" s="101"/>
      <c r="I61" s="101"/>
      <c r="J61" s="101"/>
      <c r="K61" s="101"/>
      <c r="L61" s="101"/>
      <c r="M61" s="78"/>
      <c r="N61" s="101"/>
      <c r="O61" s="101"/>
      <c r="P61" s="101"/>
      <c r="Q61" s="78"/>
      <c r="R61" s="101"/>
      <c r="S61" s="101"/>
      <c r="T61" s="101"/>
      <c r="U61" s="78"/>
      <c r="V61" s="101"/>
      <c r="W61" s="101"/>
      <c r="X61" s="101"/>
      <c r="Y61" s="78"/>
      <c r="Z61" s="101"/>
      <c r="AA61" s="101"/>
      <c r="AB61" s="101"/>
      <c r="AC61" s="78"/>
      <c r="AD61" s="101"/>
      <c r="AE61" s="101"/>
      <c r="AF61" s="101"/>
      <c r="AG61" s="78"/>
      <c r="AH61" s="78"/>
      <c r="AI61" s="78"/>
      <c r="AJ61" s="78"/>
      <c r="AK61" s="78"/>
      <c r="AL61" s="78"/>
    </row>
    <row r="62" spans="1:38" s="76" customFormat="1" ht="12.75">
      <c r="A62" s="78"/>
      <c r="B62" s="78"/>
      <c r="C62" s="121"/>
      <c r="D62" s="101"/>
      <c r="E62" s="101"/>
      <c r="F62" s="101"/>
      <c r="G62" s="101"/>
      <c r="H62" s="101"/>
      <c r="I62" s="101"/>
      <c r="J62" s="101"/>
      <c r="K62" s="101"/>
      <c r="L62" s="101"/>
      <c r="M62" s="78"/>
      <c r="N62" s="101"/>
      <c r="O62" s="101"/>
      <c r="P62" s="101"/>
      <c r="Q62" s="78"/>
      <c r="R62" s="101"/>
      <c r="S62" s="101"/>
      <c r="T62" s="101"/>
      <c r="U62" s="78"/>
      <c r="V62" s="101"/>
      <c r="W62" s="101"/>
      <c r="X62" s="101"/>
      <c r="Y62" s="78"/>
      <c r="Z62" s="101"/>
      <c r="AA62" s="101"/>
      <c r="AB62" s="101"/>
      <c r="AC62" s="78"/>
      <c r="AD62" s="101"/>
      <c r="AE62" s="101"/>
      <c r="AF62" s="101"/>
      <c r="AG62" s="78"/>
      <c r="AH62" s="78"/>
      <c r="AI62" s="78"/>
      <c r="AJ62" s="78"/>
      <c r="AK62" s="78"/>
      <c r="AL62" s="78"/>
    </row>
    <row r="63" spans="1:38" s="76" customFormat="1" ht="12.75">
      <c r="A63" s="78"/>
      <c r="B63" s="78"/>
      <c r="C63" s="121"/>
      <c r="D63" s="101"/>
      <c r="E63" s="101"/>
      <c r="F63" s="101"/>
      <c r="G63" s="101"/>
      <c r="H63" s="101"/>
      <c r="I63" s="101"/>
      <c r="J63" s="101"/>
      <c r="K63" s="101"/>
      <c r="L63" s="101"/>
      <c r="M63" s="78"/>
      <c r="N63" s="101"/>
      <c r="O63" s="101"/>
      <c r="P63" s="101"/>
      <c r="Q63" s="78"/>
      <c r="R63" s="101"/>
      <c r="S63" s="101"/>
      <c r="T63" s="101"/>
      <c r="U63" s="78"/>
      <c r="V63" s="101"/>
      <c r="W63" s="101"/>
      <c r="X63" s="101"/>
      <c r="Y63" s="78"/>
      <c r="Z63" s="101"/>
      <c r="AA63" s="101"/>
      <c r="AB63" s="101"/>
      <c r="AC63" s="78"/>
      <c r="AD63" s="101"/>
      <c r="AE63" s="101"/>
      <c r="AF63" s="101"/>
      <c r="AG63" s="78"/>
      <c r="AH63" s="78"/>
      <c r="AI63" s="78"/>
      <c r="AJ63" s="78"/>
      <c r="AK63" s="78"/>
      <c r="AL63" s="78"/>
    </row>
    <row r="64" spans="1:38" s="76" customFormat="1" ht="12.75">
      <c r="A64" s="78"/>
      <c r="B64" s="78"/>
      <c r="C64" s="121"/>
      <c r="D64" s="101"/>
      <c r="E64" s="101"/>
      <c r="F64" s="101"/>
      <c r="G64" s="101"/>
      <c r="H64" s="101"/>
      <c r="I64" s="101"/>
      <c r="J64" s="101"/>
      <c r="K64" s="101"/>
      <c r="L64" s="101"/>
      <c r="M64" s="78"/>
      <c r="N64" s="101"/>
      <c r="O64" s="101"/>
      <c r="P64" s="101"/>
      <c r="Q64" s="78"/>
      <c r="R64" s="101"/>
      <c r="S64" s="101"/>
      <c r="T64" s="101"/>
      <c r="U64" s="78"/>
      <c r="V64" s="101"/>
      <c r="W64" s="101"/>
      <c r="X64" s="101"/>
      <c r="Y64" s="78"/>
      <c r="Z64" s="101"/>
      <c r="AA64" s="101"/>
      <c r="AB64" s="101"/>
      <c r="AC64" s="78"/>
      <c r="AD64" s="101"/>
      <c r="AE64" s="101"/>
      <c r="AF64" s="101"/>
      <c r="AG64" s="78"/>
      <c r="AH64" s="78"/>
      <c r="AI64" s="78"/>
      <c r="AJ64" s="78"/>
      <c r="AK64" s="78"/>
      <c r="AL64" s="78"/>
    </row>
    <row r="65" spans="1:38" s="76" customFormat="1" ht="12.75">
      <c r="A65" s="78"/>
      <c r="B65" s="78"/>
      <c r="C65" s="121"/>
      <c r="D65" s="101"/>
      <c r="E65" s="101"/>
      <c r="F65" s="101"/>
      <c r="G65" s="101"/>
      <c r="H65" s="101"/>
      <c r="I65" s="101"/>
      <c r="J65" s="101"/>
      <c r="K65" s="101"/>
      <c r="L65" s="101"/>
      <c r="M65" s="78"/>
      <c r="N65" s="101"/>
      <c r="O65" s="101"/>
      <c r="P65" s="101"/>
      <c r="Q65" s="78"/>
      <c r="R65" s="101"/>
      <c r="S65" s="101"/>
      <c r="T65" s="101"/>
      <c r="U65" s="78"/>
      <c r="V65" s="101"/>
      <c r="W65" s="101"/>
      <c r="X65" s="101"/>
      <c r="Y65" s="78"/>
      <c r="Z65" s="101"/>
      <c r="AA65" s="101"/>
      <c r="AB65" s="101"/>
      <c r="AC65" s="78"/>
      <c r="AD65" s="101"/>
      <c r="AE65" s="101"/>
      <c r="AF65" s="101"/>
      <c r="AG65" s="78"/>
      <c r="AH65" s="78"/>
      <c r="AI65" s="78"/>
      <c r="AJ65" s="78"/>
      <c r="AK65" s="78"/>
      <c r="AL65" s="78"/>
    </row>
    <row r="66" spans="1:38" s="76" customFormat="1" ht="12.75">
      <c r="A66" s="78"/>
      <c r="B66" s="78"/>
      <c r="C66" s="121"/>
      <c r="D66" s="101"/>
      <c r="E66" s="101"/>
      <c r="F66" s="101"/>
      <c r="G66" s="101"/>
      <c r="H66" s="101"/>
      <c r="I66" s="101"/>
      <c r="J66" s="101"/>
      <c r="K66" s="101"/>
      <c r="L66" s="101"/>
      <c r="M66" s="78"/>
      <c r="N66" s="101"/>
      <c r="O66" s="101"/>
      <c r="P66" s="101"/>
      <c r="Q66" s="78"/>
      <c r="R66" s="101"/>
      <c r="S66" s="101"/>
      <c r="T66" s="101"/>
      <c r="U66" s="78"/>
      <c r="V66" s="101"/>
      <c r="W66" s="101"/>
      <c r="X66" s="101"/>
      <c r="Y66" s="78"/>
      <c r="Z66" s="101"/>
      <c r="AA66" s="101"/>
      <c r="AB66" s="101"/>
      <c r="AC66" s="78"/>
      <c r="AD66" s="101"/>
      <c r="AE66" s="101"/>
      <c r="AF66" s="101"/>
      <c r="AG66" s="78"/>
      <c r="AH66" s="78"/>
      <c r="AI66" s="78"/>
      <c r="AJ66" s="78"/>
      <c r="AK66" s="78"/>
      <c r="AL66" s="78"/>
    </row>
    <row r="67" spans="1:38" s="76" customFormat="1" ht="12.75">
      <c r="A67" s="78"/>
      <c r="B67" s="78"/>
      <c r="C67" s="121"/>
      <c r="D67" s="101"/>
      <c r="E67" s="101"/>
      <c r="F67" s="101"/>
      <c r="G67" s="101"/>
      <c r="H67" s="101"/>
      <c r="I67" s="101"/>
      <c r="J67" s="101"/>
      <c r="K67" s="101"/>
      <c r="L67" s="101"/>
      <c r="M67" s="78"/>
      <c r="N67" s="101"/>
      <c r="O67" s="101"/>
      <c r="P67" s="101"/>
      <c r="Q67" s="78"/>
      <c r="R67" s="101"/>
      <c r="S67" s="101"/>
      <c r="T67" s="101"/>
      <c r="U67" s="78"/>
      <c r="V67" s="101"/>
      <c r="W67" s="101"/>
      <c r="X67" s="101"/>
      <c r="Y67" s="78"/>
      <c r="Z67" s="101"/>
      <c r="AA67" s="101"/>
      <c r="AB67" s="101"/>
      <c r="AC67" s="78"/>
      <c r="AD67" s="101"/>
      <c r="AE67" s="101"/>
      <c r="AF67" s="101"/>
      <c r="AG67" s="78"/>
      <c r="AH67" s="78"/>
      <c r="AI67" s="78"/>
      <c r="AJ67" s="78"/>
      <c r="AK67" s="78"/>
      <c r="AL67" s="78"/>
    </row>
    <row r="68" spans="1:38" s="76" customFormat="1" ht="12.75">
      <c r="A68" s="78"/>
      <c r="B68" s="78"/>
      <c r="C68" s="121"/>
      <c r="D68" s="101"/>
      <c r="E68" s="101"/>
      <c r="F68" s="101"/>
      <c r="G68" s="101"/>
      <c r="H68" s="101"/>
      <c r="I68" s="101"/>
      <c r="J68" s="101"/>
      <c r="K68" s="101"/>
      <c r="L68" s="101"/>
      <c r="M68" s="78"/>
      <c r="N68" s="101"/>
      <c r="O68" s="101"/>
      <c r="P68" s="101"/>
      <c r="Q68" s="78"/>
      <c r="R68" s="101"/>
      <c r="S68" s="101"/>
      <c r="T68" s="101"/>
      <c r="U68" s="78"/>
      <c r="V68" s="101"/>
      <c r="W68" s="101"/>
      <c r="X68" s="101"/>
      <c r="Y68" s="78"/>
      <c r="Z68" s="101"/>
      <c r="AA68" s="101"/>
      <c r="AB68" s="101"/>
      <c r="AC68" s="78"/>
      <c r="AD68" s="101"/>
      <c r="AE68" s="101"/>
      <c r="AF68" s="101"/>
      <c r="AG68" s="78"/>
      <c r="AH68" s="78"/>
      <c r="AI68" s="78"/>
      <c r="AJ68" s="78"/>
      <c r="AK68" s="78"/>
      <c r="AL68" s="78"/>
    </row>
    <row r="69" spans="1:38" s="76" customFormat="1" ht="12.75">
      <c r="A69" s="78"/>
      <c r="B69" s="78"/>
      <c r="C69" s="121"/>
      <c r="D69" s="101"/>
      <c r="E69" s="101"/>
      <c r="F69" s="101"/>
      <c r="G69" s="101"/>
      <c r="H69" s="101"/>
      <c r="I69" s="101"/>
      <c r="J69" s="101"/>
      <c r="K69" s="101"/>
      <c r="L69" s="101"/>
      <c r="M69" s="78"/>
      <c r="N69" s="101"/>
      <c r="O69" s="101"/>
      <c r="P69" s="101"/>
      <c r="Q69" s="78"/>
      <c r="R69" s="101"/>
      <c r="S69" s="101"/>
      <c r="T69" s="101"/>
      <c r="U69" s="78"/>
      <c r="V69" s="101"/>
      <c r="W69" s="101"/>
      <c r="X69" s="101"/>
      <c r="Y69" s="78"/>
      <c r="Z69" s="101"/>
      <c r="AA69" s="101"/>
      <c r="AB69" s="101"/>
      <c r="AC69" s="78"/>
      <c r="AD69" s="101"/>
      <c r="AE69" s="101"/>
      <c r="AF69" s="101"/>
      <c r="AG69" s="78"/>
      <c r="AH69" s="78"/>
      <c r="AI69" s="78"/>
      <c r="AJ69" s="78"/>
      <c r="AK69" s="78"/>
      <c r="AL69" s="78"/>
    </row>
    <row r="70" spans="1:38" s="76" customFormat="1" ht="12.75">
      <c r="A70" s="78"/>
      <c r="B70" s="78"/>
      <c r="C70" s="121"/>
      <c r="D70" s="101"/>
      <c r="E70" s="101"/>
      <c r="F70" s="101"/>
      <c r="G70" s="101"/>
      <c r="H70" s="101"/>
      <c r="I70" s="101"/>
      <c r="J70" s="101"/>
      <c r="K70" s="101"/>
      <c r="L70" s="101"/>
      <c r="M70" s="78"/>
      <c r="N70" s="101"/>
      <c r="O70" s="101"/>
      <c r="P70" s="101"/>
      <c r="Q70" s="78"/>
      <c r="R70" s="101"/>
      <c r="S70" s="101"/>
      <c r="T70" s="101"/>
      <c r="U70" s="78"/>
      <c r="V70" s="101"/>
      <c r="W70" s="101"/>
      <c r="X70" s="101"/>
      <c r="Y70" s="78"/>
      <c r="Z70" s="101"/>
      <c r="AA70" s="101"/>
      <c r="AB70" s="101"/>
      <c r="AC70" s="78"/>
      <c r="AD70" s="101"/>
      <c r="AE70" s="101"/>
      <c r="AF70" s="101"/>
      <c r="AG70" s="78"/>
      <c r="AH70" s="78"/>
      <c r="AI70" s="78"/>
      <c r="AJ70" s="78"/>
      <c r="AK70" s="78"/>
      <c r="AL70" s="78"/>
    </row>
    <row r="71" spans="1:38" s="76" customFormat="1" ht="12.75">
      <c r="A71" s="78"/>
      <c r="B71" s="78"/>
      <c r="C71" s="121"/>
      <c r="D71" s="101"/>
      <c r="E71" s="101"/>
      <c r="F71" s="101"/>
      <c r="G71" s="101"/>
      <c r="H71" s="101"/>
      <c r="I71" s="101"/>
      <c r="J71" s="101"/>
      <c r="K71" s="101"/>
      <c r="L71" s="101"/>
      <c r="M71" s="78"/>
      <c r="N71" s="101"/>
      <c r="O71" s="101"/>
      <c r="P71" s="101"/>
      <c r="Q71" s="78"/>
      <c r="R71" s="101"/>
      <c r="S71" s="101"/>
      <c r="T71" s="101"/>
      <c r="U71" s="78"/>
      <c r="V71" s="101"/>
      <c r="W71" s="101"/>
      <c r="X71" s="101"/>
      <c r="Y71" s="78"/>
      <c r="Z71" s="101"/>
      <c r="AA71" s="101"/>
      <c r="AB71" s="101"/>
      <c r="AC71" s="78"/>
      <c r="AD71" s="101"/>
      <c r="AE71" s="101"/>
      <c r="AF71" s="101"/>
      <c r="AG71" s="78"/>
      <c r="AH71" s="78"/>
      <c r="AI71" s="78"/>
      <c r="AJ71" s="78"/>
      <c r="AK71" s="78"/>
      <c r="AL71" s="78"/>
    </row>
    <row r="72" spans="1:38" s="76" customFormat="1" ht="12.75">
      <c r="A72" s="78"/>
      <c r="B72" s="78"/>
      <c r="C72" s="121"/>
      <c r="D72" s="101"/>
      <c r="E72" s="101"/>
      <c r="F72" s="101"/>
      <c r="G72" s="101"/>
      <c r="H72" s="101"/>
      <c r="I72" s="101"/>
      <c r="J72" s="101"/>
      <c r="K72" s="101"/>
      <c r="L72" s="101"/>
      <c r="M72" s="78"/>
      <c r="N72" s="101"/>
      <c r="O72" s="101"/>
      <c r="P72" s="101"/>
      <c r="Q72" s="78"/>
      <c r="R72" s="101"/>
      <c r="S72" s="101"/>
      <c r="T72" s="101"/>
      <c r="U72" s="78"/>
      <c r="V72" s="101"/>
      <c r="W72" s="101"/>
      <c r="X72" s="101"/>
      <c r="Y72" s="78"/>
      <c r="Z72" s="101"/>
      <c r="AA72" s="101"/>
      <c r="AB72" s="101"/>
      <c r="AC72" s="78"/>
      <c r="AD72" s="101"/>
      <c r="AE72" s="101"/>
      <c r="AF72" s="101"/>
      <c r="AG72" s="78"/>
      <c r="AH72" s="78"/>
      <c r="AI72" s="78"/>
      <c r="AJ72" s="78"/>
      <c r="AK72" s="78"/>
      <c r="AL72" s="78"/>
    </row>
    <row r="73" spans="1:38" s="76" customFormat="1" ht="12.75">
      <c r="A73" s="78"/>
      <c r="B73" s="78"/>
      <c r="C73" s="121"/>
      <c r="D73" s="101"/>
      <c r="E73" s="101"/>
      <c r="F73" s="101"/>
      <c r="G73" s="101"/>
      <c r="H73" s="101"/>
      <c r="I73" s="101"/>
      <c r="J73" s="101"/>
      <c r="K73" s="101"/>
      <c r="L73" s="101"/>
      <c r="M73" s="78"/>
      <c r="N73" s="101"/>
      <c r="O73" s="101"/>
      <c r="P73" s="101"/>
      <c r="Q73" s="78"/>
      <c r="R73" s="101"/>
      <c r="S73" s="101"/>
      <c r="T73" s="101"/>
      <c r="U73" s="78"/>
      <c r="V73" s="101"/>
      <c r="W73" s="101"/>
      <c r="X73" s="101"/>
      <c r="Y73" s="78"/>
      <c r="Z73" s="101"/>
      <c r="AA73" s="101"/>
      <c r="AB73" s="101"/>
      <c r="AC73" s="78"/>
      <c r="AD73" s="101"/>
      <c r="AE73" s="101"/>
      <c r="AF73" s="101"/>
      <c r="AG73" s="78"/>
      <c r="AH73" s="78"/>
      <c r="AI73" s="78"/>
      <c r="AJ73" s="78"/>
      <c r="AK73" s="78"/>
      <c r="AL73" s="78"/>
    </row>
    <row r="74" spans="1:38" s="76" customFormat="1" ht="12.75">
      <c r="A74" s="78"/>
      <c r="B74" s="78"/>
      <c r="C74" s="121"/>
      <c r="D74" s="101"/>
      <c r="E74" s="101"/>
      <c r="F74" s="101"/>
      <c r="G74" s="101"/>
      <c r="H74" s="101"/>
      <c r="I74" s="101"/>
      <c r="J74" s="101"/>
      <c r="K74" s="101"/>
      <c r="L74" s="101"/>
      <c r="M74" s="78"/>
      <c r="N74" s="101"/>
      <c r="O74" s="101"/>
      <c r="P74" s="101"/>
      <c r="Q74" s="78"/>
      <c r="R74" s="101"/>
      <c r="S74" s="101"/>
      <c r="T74" s="101"/>
      <c r="U74" s="78"/>
      <c r="V74" s="101"/>
      <c r="W74" s="101"/>
      <c r="X74" s="101"/>
      <c r="Y74" s="78"/>
      <c r="Z74" s="101"/>
      <c r="AA74" s="101"/>
      <c r="AB74" s="101"/>
      <c r="AC74" s="78"/>
      <c r="AD74" s="101"/>
      <c r="AE74" s="101"/>
      <c r="AF74" s="101"/>
      <c r="AG74" s="78"/>
      <c r="AH74" s="78"/>
      <c r="AI74" s="78"/>
      <c r="AJ74" s="78"/>
      <c r="AK74" s="78"/>
      <c r="AL74" s="78"/>
    </row>
    <row r="75" spans="1:38" s="76" customFormat="1" ht="12.75">
      <c r="A75" s="78"/>
      <c r="B75" s="78"/>
      <c r="C75" s="121"/>
      <c r="D75" s="101"/>
      <c r="E75" s="101"/>
      <c r="F75" s="101"/>
      <c r="G75" s="101"/>
      <c r="H75" s="101"/>
      <c r="I75" s="101"/>
      <c r="J75" s="101"/>
      <c r="K75" s="101"/>
      <c r="L75" s="101"/>
      <c r="M75" s="78"/>
      <c r="N75" s="101"/>
      <c r="O75" s="101"/>
      <c r="P75" s="101"/>
      <c r="Q75" s="78"/>
      <c r="R75" s="101"/>
      <c r="S75" s="101"/>
      <c r="T75" s="101"/>
      <c r="U75" s="78"/>
      <c r="V75" s="101"/>
      <c r="W75" s="101"/>
      <c r="X75" s="101"/>
      <c r="Y75" s="78"/>
      <c r="Z75" s="101"/>
      <c r="AA75" s="101"/>
      <c r="AB75" s="101"/>
      <c r="AC75" s="78"/>
      <c r="AD75" s="101"/>
      <c r="AE75" s="101"/>
      <c r="AF75" s="101"/>
      <c r="AG75" s="78"/>
      <c r="AH75" s="78"/>
      <c r="AI75" s="78"/>
      <c r="AJ75" s="78"/>
      <c r="AK75" s="78"/>
      <c r="AL75" s="78"/>
    </row>
    <row r="76" spans="1:38" s="76" customFormat="1" ht="12.75">
      <c r="A76" s="78"/>
      <c r="B76" s="78"/>
      <c r="C76" s="121"/>
      <c r="D76" s="101"/>
      <c r="E76" s="101"/>
      <c r="F76" s="101"/>
      <c r="G76" s="101"/>
      <c r="H76" s="101"/>
      <c r="I76" s="101"/>
      <c r="J76" s="101"/>
      <c r="K76" s="101"/>
      <c r="L76" s="101"/>
      <c r="M76" s="78"/>
      <c r="N76" s="101"/>
      <c r="O76" s="101"/>
      <c r="P76" s="101"/>
      <c r="Q76" s="78"/>
      <c r="R76" s="101"/>
      <c r="S76" s="101"/>
      <c r="T76" s="101"/>
      <c r="U76" s="78"/>
      <c r="V76" s="101"/>
      <c r="W76" s="101"/>
      <c r="X76" s="101"/>
      <c r="Y76" s="78"/>
      <c r="Z76" s="101"/>
      <c r="AA76" s="101"/>
      <c r="AB76" s="101"/>
      <c r="AC76" s="78"/>
      <c r="AD76" s="101"/>
      <c r="AE76" s="101"/>
      <c r="AF76" s="101"/>
      <c r="AG76" s="78"/>
      <c r="AH76" s="78"/>
      <c r="AI76" s="78"/>
      <c r="AJ76" s="78"/>
      <c r="AK76" s="78"/>
      <c r="AL76" s="78"/>
    </row>
    <row r="77" spans="1:38" s="76" customFormat="1" ht="12.75">
      <c r="A77" s="78"/>
      <c r="B77" s="78"/>
      <c r="C77" s="121"/>
      <c r="D77" s="101"/>
      <c r="E77" s="101"/>
      <c r="F77" s="101"/>
      <c r="G77" s="101"/>
      <c r="H77" s="101"/>
      <c r="I77" s="101"/>
      <c r="J77" s="101"/>
      <c r="K77" s="101"/>
      <c r="L77" s="101"/>
      <c r="M77" s="78"/>
      <c r="N77" s="101"/>
      <c r="O77" s="101"/>
      <c r="P77" s="101"/>
      <c r="Q77" s="78"/>
      <c r="R77" s="101"/>
      <c r="S77" s="101"/>
      <c r="T77" s="101"/>
      <c r="U77" s="78"/>
      <c r="V77" s="101"/>
      <c r="W77" s="101"/>
      <c r="X77" s="101"/>
      <c r="Y77" s="78"/>
      <c r="Z77" s="101"/>
      <c r="AA77" s="101"/>
      <c r="AB77" s="101"/>
      <c r="AC77" s="78"/>
      <c r="AD77" s="101"/>
      <c r="AE77" s="101"/>
      <c r="AF77" s="101"/>
      <c r="AG77" s="78"/>
      <c r="AH77" s="78"/>
      <c r="AI77" s="78"/>
      <c r="AJ77" s="78"/>
      <c r="AK77" s="78"/>
      <c r="AL77" s="78"/>
    </row>
    <row r="78" spans="1:38" s="76" customFormat="1" ht="12.75">
      <c r="A78" s="78"/>
      <c r="B78" s="78"/>
      <c r="C78" s="121"/>
      <c r="D78" s="101"/>
      <c r="E78" s="101"/>
      <c r="F78" s="101"/>
      <c r="G78" s="101"/>
      <c r="H78" s="101"/>
      <c r="I78" s="101"/>
      <c r="J78" s="101"/>
      <c r="K78" s="101"/>
      <c r="L78" s="101"/>
      <c r="M78" s="78"/>
      <c r="N78" s="101"/>
      <c r="O78" s="101"/>
      <c r="P78" s="101"/>
      <c r="Q78" s="78"/>
      <c r="R78" s="101"/>
      <c r="S78" s="101"/>
      <c r="T78" s="101"/>
      <c r="U78" s="78"/>
      <c r="V78" s="101"/>
      <c r="W78" s="101"/>
      <c r="X78" s="101"/>
      <c r="Y78" s="78"/>
      <c r="Z78" s="101"/>
      <c r="AA78" s="101"/>
      <c r="AB78" s="101"/>
      <c r="AC78" s="78"/>
      <c r="AD78" s="101"/>
      <c r="AE78" s="101"/>
      <c r="AF78" s="101"/>
      <c r="AG78" s="78"/>
      <c r="AH78" s="78"/>
      <c r="AI78" s="78"/>
      <c r="AJ78" s="78"/>
      <c r="AK78" s="78"/>
      <c r="AL78" s="78"/>
    </row>
    <row r="79" spans="1:38" s="76" customFormat="1" ht="12.75">
      <c r="A79" s="78"/>
      <c r="B79" s="78"/>
      <c r="C79" s="121"/>
      <c r="D79" s="101"/>
      <c r="E79" s="101"/>
      <c r="F79" s="101"/>
      <c r="G79" s="101"/>
      <c r="H79" s="101"/>
      <c r="I79" s="101"/>
      <c r="J79" s="101"/>
      <c r="K79" s="101"/>
      <c r="L79" s="101"/>
      <c r="M79" s="78"/>
      <c r="N79" s="101"/>
      <c r="O79" s="101"/>
      <c r="P79" s="101"/>
      <c r="Q79" s="78"/>
      <c r="R79" s="101"/>
      <c r="S79" s="101"/>
      <c r="T79" s="101"/>
      <c r="U79" s="78"/>
      <c r="V79" s="101"/>
      <c r="W79" s="101"/>
      <c r="X79" s="101"/>
      <c r="Y79" s="78"/>
      <c r="Z79" s="101"/>
      <c r="AA79" s="101"/>
      <c r="AB79" s="101"/>
      <c r="AC79" s="78"/>
      <c r="AD79" s="101"/>
      <c r="AE79" s="101"/>
      <c r="AF79" s="101"/>
      <c r="AG79" s="78"/>
      <c r="AH79" s="78"/>
      <c r="AI79" s="78"/>
      <c r="AJ79" s="78"/>
      <c r="AK79" s="78"/>
      <c r="AL79" s="78"/>
    </row>
    <row r="80" spans="1:38" s="76" customFormat="1" ht="12.75">
      <c r="A80" s="78"/>
      <c r="B80" s="78"/>
      <c r="C80" s="121"/>
      <c r="D80" s="101"/>
      <c r="E80" s="101"/>
      <c r="F80" s="101"/>
      <c r="G80" s="101"/>
      <c r="H80" s="101"/>
      <c r="I80" s="101"/>
      <c r="J80" s="101"/>
      <c r="K80" s="101"/>
      <c r="L80" s="101"/>
      <c r="M80" s="78"/>
      <c r="N80" s="101"/>
      <c r="O80" s="101"/>
      <c r="P80" s="101"/>
      <c r="Q80" s="78"/>
      <c r="R80" s="101"/>
      <c r="S80" s="101"/>
      <c r="T80" s="101"/>
      <c r="U80" s="78"/>
      <c r="V80" s="101"/>
      <c r="W80" s="101"/>
      <c r="X80" s="101"/>
      <c r="Y80" s="78"/>
      <c r="Z80" s="101"/>
      <c r="AA80" s="101"/>
      <c r="AB80" s="101"/>
      <c r="AC80" s="78"/>
      <c r="AD80" s="101"/>
      <c r="AE80" s="101"/>
      <c r="AF80" s="101"/>
      <c r="AG80" s="78"/>
      <c r="AH80" s="78"/>
      <c r="AI80" s="78"/>
      <c r="AJ80" s="78"/>
      <c r="AK80" s="78"/>
      <c r="AL80" s="78"/>
    </row>
    <row r="81" spans="1:38" s="76" customFormat="1" ht="12.75">
      <c r="A81" s="78"/>
      <c r="B81" s="78"/>
      <c r="C81" s="121"/>
      <c r="D81" s="101"/>
      <c r="E81" s="101"/>
      <c r="F81" s="101"/>
      <c r="G81" s="101"/>
      <c r="H81" s="101"/>
      <c r="I81" s="101"/>
      <c r="J81" s="101"/>
      <c r="K81" s="101"/>
      <c r="L81" s="101"/>
      <c r="M81" s="78"/>
      <c r="N81" s="101"/>
      <c r="O81" s="101"/>
      <c r="P81" s="101"/>
      <c r="Q81" s="78"/>
      <c r="R81" s="101"/>
      <c r="S81" s="101"/>
      <c r="T81" s="101"/>
      <c r="U81" s="78"/>
      <c r="V81" s="101"/>
      <c r="W81" s="101"/>
      <c r="X81" s="101"/>
      <c r="Y81" s="78"/>
      <c r="Z81" s="101"/>
      <c r="AA81" s="101"/>
      <c r="AB81" s="101"/>
      <c r="AC81" s="78"/>
      <c r="AD81" s="101"/>
      <c r="AE81" s="101"/>
      <c r="AF81" s="101"/>
      <c r="AG81" s="78"/>
      <c r="AH81" s="78"/>
      <c r="AI81" s="78"/>
      <c r="AJ81" s="78"/>
      <c r="AK81" s="78"/>
      <c r="AL81" s="78"/>
    </row>
    <row r="82" spans="1:38" s="76" customFormat="1" ht="12.75">
      <c r="A82" s="78"/>
      <c r="B82" s="78"/>
      <c r="C82" s="12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76" customFormat="1" ht="12.75">
      <c r="A83" s="78"/>
      <c r="B83" s="78"/>
      <c r="C83" s="121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1:38" s="76" customFormat="1" ht="12.75">
      <c r="A84" s="78"/>
      <c r="B84" s="78"/>
      <c r="C84" s="12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="76" customFormat="1" ht="12.75">
      <c r="C85" s="127"/>
    </row>
    <row r="86" s="76" customFormat="1" ht="12.75">
      <c r="C86" s="127"/>
    </row>
    <row r="87" s="76" customFormat="1" ht="12.75">
      <c r="C87" s="127"/>
    </row>
    <row r="88" s="76" customFormat="1" ht="12.75">
      <c r="C88" s="127"/>
    </row>
    <row r="89" s="76" customFormat="1" ht="12.75">
      <c r="C89" s="127"/>
    </row>
    <row r="90" s="76" customFormat="1" ht="12.75">
      <c r="C90" s="127"/>
    </row>
    <row r="91" s="76" customFormat="1" ht="12.75">
      <c r="C91" s="127"/>
    </row>
    <row r="92" s="76" customFormat="1" ht="12.75">
      <c r="C92" s="127"/>
    </row>
    <row r="93" s="76" customFormat="1" ht="12.75">
      <c r="C93" s="127"/>
    </row>
    <row r="94" s="76" customFormat="1" ht="12.75">
      <c r="C94" s="127"/>
    </row>
    <row r="95" s="76" customFormat="1" ht="12.75">
      <c r="C95" s="127"/>
    </row>
    <row r="96" s="76" customFormat="1" ht="12.75">
      <c r="C96" s="127"/>
    </row>
    <row r="97" s="76" customFormat="1" ht="12.75">
      <c r="C97" s="127"/>
    </row>
    <row r="98" s="76" customFormat="1" ht="12.75">
      <c r="C98" s="127"/>
    </row>
    <row r="99" s="76" customFormat="1" ht="12.75">
      <c r="C99" s="127"/>
    </row>
    <row r="100" s="76" customFormat="1" ht="12.75">
      <c r="C100" s="127"/>
    </row>
    <row r="101" s="76" customFormat="1" ht="12.75">
      <c r="C101" s="127"/>
    </row>
    <row r="102" s="76" customFormat="1" ht="12.75">
      <c r="C102" s="127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32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562</v>
      </c>
      <c r="C9" s="124" t="s">
        <v>563</v>
      </c>
      <c r="D9" s="79">
        <v>155202608</v>
      </c>
      <c r="E9" s="80">
        <v>87500000</v>
      </c>
      <c r="F9" s="81">
        <f>$D9+$E9</f>
        <v>242702608</v>
      </c>
      <c r="G9" s="79">
        <v>155202608</v>
      </c>
      <c r="H9" s="80">
        <v>87500000</v>
      </c>
      <c r="I9" s="82">
        <f>$G9+$H9</f>
        <v>242702608</v>
      </c>
      <c r="J9" s="79">
        <v>60287834</v>
      </c>
      <c r="K9" s="80">
        <v>12907117</v>
      </c>
      <c r="L9" s="80">
        <f>$J9+$K9</f>
        <v>73194951</v>
      </c>
      <c r="M9" s="42">
        <f>IF($F9=0,0,$L9/$F9)</f>
        <v>0.30158287792276217</v>
      </c>
      <c r="N9" s="107">
        <v>82140005</v>
      </c>
      <c r="O9" s="108">
        <v>11701411</v>
      </c>
      <c r="P9" s="109">
        <f>$N9+$O9</f>
        <v>93841416</v>
      </c>
      <c r="Q9" s="42">
        <f>IF($F9=0,0,$P9/$F9)</f>
        <v>0.3866518649029103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142427839</v>
      </c>
      <c r="AA9" s="80">
        <f>$K9+$O9</f>
        <v>24608528</v>
      </c>
      <c r="AB9" s="80">
        <f>$Z9+$AA9</f>
        <v>167036367</v>
      </c>
      <c r="AC9" s="42">
        <f>IF($F9=0,0,$AB9/$F9)</f>
        <v>0.6882347428256724</v>
      </c>
      <c r="AD9" s="79">
        <v>41944230</v>
      </c>
      <c r="AE9" s="80">
        <v>12473547</v>
      </c>
      <c r="AF9" s="80">
        <f>$AD9+$AE9</f>
        <v>54417777</v>
      </c>
      <c r="AG9" s="42">
        <f>IF($AI9=0,0,$AK9/$AI9)</f>
        <v>0.32257003150301844</v>
      </c>
      <c r="AH9" s="42">
        <f>IF($AF9=0,0,$P9/$AF9-1)</f>
        <v>0.7244625042290866</v>
      </c>
      <c r="AI9" s="14">
        <v>375496082</v>
      </c>
      <c r="AJ9" s="14">
        <v>375496082</v>
      </c>
      <c r="AK9" s="14">
        <v>121123783</v>
      </c>
      <c r="AL9" s="14"/>
    </row>
    <row r="10" spans="1:38" s="15" customFormat="1" ht="12.75">
      <c r="A10" s="31" t="s">
        <v>96</v>
      </c>
      <c r="B10" s="62" t="s">
        <v>66</v>
      </c>
      <c r="C10" s="124" t="s">
        <v>67</v>
      </c>
      <c r="D10" s="79">
        <v>811707996</v>
      </c>
      <c r="E10" s="80">
        <v>172031000</v>
      </c>
      <c r="F10" s="82">
        <f aca="true" t="shared" si="0" ref="F10:F37">$D10+$E10</f>
        <v>983738996</v>
      </c>
      <c r="G10" s="79">
        <v>589230402</v>
      </c>
      <c r="H10" s="80">
        <v>172031000</v>
      </c>
      <c r="I10" s="82">
        <f aca="true" t="shared" si="1" ref="I10:I37">$G10+$H10</f>
        <v>761261402</v>
      </c>
      <c r="J10" s="79">
        <v>301048041</v>
      </c>
      <c r="K10" s="80">
        <v>2481152</v>
      </c>
      <c r="L10" s="80">
        <f aca="true" t="shared" si="2" ref="L10:L37">$J10+$K10</f>
        <v>303529193</v>
      </c>
      <c r="M10" s="42">
        <f aca="true" t="shared" si="3" ref="M10:M37">IF($F10=0,0,$L10/$F10)</f>
        <v>0.3085464683561248</v>
      </c>
      <c r="N10" s="107">
        <v>283517151</v>
      </c>
      <c r="O10" s="108">
        <v>9370149</v>
      </c>
      <c r="P10" s="109">
        <f aca="true" t="shared" si="4" ref="P10:P37">$N10+$O10</f>
        <v>292887300</v>
      </c>
      <c r="Q10" s="42">
        <f aca="true" t="shared" si="5" ref="Q10:Q37">IF($F10=0,0,$P10/$F10)</f>
        <v>0.2977286670457455</v>
      </c>
      <c r="R10" s="107">
        <v>0</v>
      </c>
      <c r="S10" s="109">
        <v>0</v>
      </c>
      <c r="T10" s="109">
        <f aca="true" t="shared" si="6" ref="T10:T37">$R10+$S10</f>
        <v>0</v>
      </c>
      <c r="U10" s="42">
        <f aca="true" t="shared" si="7" ref="U10:U37">IF($I10=0,0,$T10/$I10)</f>
        <v>0</v>
      </c>
      <c r="V10" s="107">
        <v>0</v>
      </c>
      <c r="W10" s="109">
        <v>0</v>
      </c>
      <c r="X10" s="109">
        <f aca="true" t="shared" si="8" ref="X10:X37">$V10+$W10</f>
        <v>0</v>
      </c>
      <c r="Y10" s="42">
        <f aca="true" t="shared" si="9" ref="Y10:Y37">IF($I10=0,0,$X10/$I10)</f>
        <v>0</v>
      </c>
      <c r="Z10" s="79">
        <f aca="true" t="shared" si="10" ref="Z10:Z37">$J10+$N10</f>
        <v>584565192</v>
      </c>
      <c r="AA10" s="80">
        <f aca="true" t="shared" si="11" ref="AA10:AA37">$K10+$O10</f>
        <v>11851301</v>
      </c>
      <c r="AB10" s="80">
        <f aca="true" t="shared" si="12" ref="AB10:AB37">$Z10+$AA10</f>
        <v>596416493</v>
      </c>
      <c r="AC10" s="42">
        <f aca="true" t="shared" si="13" ref="AC10:AC37">IF($F10=0,0,$AB10/$F10)</f>
        <v>0.6062751354018704</v>
      </c>
      <c r="AD10" s="79">
        <v>167631809</v>
      </c>
      <c r="AE10" s="80">
        <v>30107993</v>
      </c>
      <c r="AF10" s="80">
        <f aca="true" t="shared" si="14" ref="AF10:AF37">$AD10+$AE10</f>
        <v>197739802</v>
      </c>
      <c r="AG10" s="42">
        <f aca="true" t="shared" si="15" ref="AG10:AG37">IF($AI10=0,0,$AK10/$AI10)</f>
        <v>0.384014100527401</v>
      </c>
      <c r="AH10" s="42">
        <f aca="true" t="shared" si="16" ref="AH10:AH37">IF($AF10=0,0,$P10/$AF10-1)</f>
        <v>0.4811752466506465</v>
      </c>
      <c r="AI10" s="14">
        <v>1085238840</v>
      </c>
      <c r="AJ10" s="14">
        <v>1085238840</v>
      </c>
      <c r="AK10" s="14">
        <v>416747017</v>
      </c>
      <c r="AL10" s="14"/>
    </row>
    <row r="11" spans="1:38" s="15" customFormat="1" ht="12.75">
      <c r="A11" s="31" t="s">
        <v>96</v>
      </c>
      <c r="B11" s="62" t="s">
        <v>82</v>
      </c>
      <c r="C11" s="124" t="s">
        <v>83</v>
      </c>
      <c r="D11" s="79">
        <v>1877915163</v>
      </c>
      <c r="E11" s="80">
        <v>387565985</v>
      </c>
      <c r="F11" s="81">
        <f t="shared" si="0"/>
        <v>2265481148</v>
      </c>
      <c r="G11" s="79">
        <v>1877915163</v>
      </c>
      <c r="H11" s="80">
        <v>387565985</v>
      </c>
      <c r="I11" s="82">
        <f t="shared" si="1"/>
        <v>2265481148</v>
      </c>
      <c r="J11" s="79">
        <v>522318304</v>
      </c>
      <c r="K11" s="80">
        <v>34706904</v>
      </c>
      <c r="L11" s="80">
        <f t="shared" si="2"/>
        <v>557025208</v>
      </c>
      <c r="M11" s="42">
        <f t="shared" si="3"/>
        <v>0.2458750135668752</v>
      </c>
      <c r="N11" s="107">
        <v>510261886</v>
      </c>
      <c r="O11" s="108">
        <v>43764475</v>
      </c>
      <c r="P11" s="109">
        <f t="shared" si="4"/>
        <v>554026361</v>
      </c>
      <c r="Q11" s="42">
        <f t="shared" si="5"/>
        <v>0.2445513004992792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1032580190</v>
      </c>
      <c r="AA11" s="80">
        <f t="shared" si="11"/>
        <v>78471379</v>
      </c>
      <c r="AB11" s="80">
        <f t="shared" si="12"/>
        <v>1111051569</v>
      </c>
      <c r="AC11" s="42">
        <f t="shared" si="13"/>
        <v>0.4904263140661544</v>
      </c>
      <c r="AD11" s="79">
        <v>407966168</v>
      </c>
      <c r="AE11" s="80">
        <v>85193647</v>
      </c>
      <c r="AF11" s="80">
        <f t="shared" si="14"/>
        <v>493159815</v>
      </c>
      <c r="AG11" s="42">
        <f t="shared" si="15"/>
        <v>0.553381688166434</v>
      </c>
      <c r="AH11" s="42">
        <f t="shared" si="16"/>
        <v>0.12342154439327135</v>
      </c>
      <c r="AI11" s="14">
        <v>1924548193</v>
      </c>
      <c r="AJ11" s="14">
        <v>1924548193</v>
      </c>
      <c r="AK11" s="14">
        <v>1065009728</v>
      </c>
      <c r="AL11" s="14"/>
    </row>
    <row r="12" spans="1:38" s="15" customFormat="1" ht="12.75">
      <c r="A12" s="31" t="s">
        <v>96</v>
      </c>
      <c r="B12" s="62" t="s">
        <v>564</v>
      </c>
      <c r="C12" s="124" t="s">
        <v>565</v>
      </c>
      <c r="D12" s="79">
        <v>84154322</v>
      </c>
      <c r="E12" s="80">
        <v>19928617</v>
      </c>
      <c r="F12" s="81">
        <f t="shared" si="0"/>
        <v>104082939</v>
      </c>
      <c r="G12" s="79">
        <v>84154322</v>
      </c>
      <c r="H12" s="80">
        <v>19928617</v>
      </c>
      <c r="I12" s="82">
        <f t="shared" si="1"/>
        <v>104082939</v>
      </c>
      <c r="J12" s="79">
        <v>38959782</v>
      </c>
      <c r="K12" s="80">
        <v>687868</v>
      </c>
      <c r="L12" s="80">
        <f t="shared" si="2"/>
        <v>39647650</v>
      </c>
      <c r="M12" s="42">
        <f t="shared" si="3"/>
        <v>0.3809236209211963</v>
      </c>
      <c r="N12" s="107">
        <v>24233247</v>
      </c>
      <c r="O12" s="108">
        <v>2378676</v>
      </c>
      <c r="P12" s="109">
        <f t="shared" si="4"/>
        <v>26611923</v>
      </c>
      <c r="Q12" s="42">
        <f t="shared" si="5"/>
        <v>0.2556799726802488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63193029</v>
      </c>
      <c r="AA12" s="80">
        <f t="shared" si="11"/>
        <v>3066544</v>
      </c>
      <c r="AB12" s="80">
        <f t="shared" si="12"/>
        <v>66259573</v>
      </c>
      <c r="AC12" s="42">
        <f t="shared" si="13"/>
        <v>0.6366035936014451</v>
      </c>
      <c r="AD12" s="79">
        <v>72250870</v>
      </c>
      <c r="AE12" s="80">
        <v>0</v>
      </c>
      <c r="AF12" s="80">
        <f t="shared" si="14"/>
        <v>72250870</v>
      </c>
      <c r="AG12" s="42">
        <f t="shared" si="15"/>
        <v>1.91825235814636</v>
      </c>
      <c r="AH12" s="42">
        <f t="shared" si="16"/>
        <v>-0.6316733210271378</v>
      </c>
      <c r="AI12" s="14">
        <v>77050455</v>
      </c>
      <c r="AJ12" s="14">
        <v>77050455</v>
      </c>
      <c r="AK12" s="14">
        <v>147802217</v>
      </c>
      <c r="AL12" s="14"/>
    </row>
    <row r="13" spans="1:38" s="15" customFormat="1" ht="12.75">
      <c r="A13" s="31" t="s">
        <v>96</v>
      </c>
      <c r="B13" s="62" t="s">
        <v>566</v>
      </c>
      <c r="C13" s="124" t="s">
        <v>567</v>
      </c>
      <c r="D13" s="79">
        <v>268955454</v>
      </c>
      <c r="E13" s="80">
        <v>115634474</v>
      </c>
      <c r="F13" s="81">
        <f t="shared" si="0"/>
        <v>384589928</v>
      </c>
      <c r="G13" s="79">
        <v>268955454</v>
      </c>
      <c r="H13" s="80">
        <v>115634474</v>
      </c>
      <c r="I13" s="82">
        <f t="shared" si="1"/>
        <v>384589928</v>
      </c>
      <c r="J13" s="79">
        <v>133103918</v>
      </c>
      <c r="K13" s="80">
        <v>4473388</v>
      </c>
      <c r="L13" s="80">
        <f t="shared" si="2"/>
        <v>137577306</v>
      </c>
      <c r="M13" s="42">
        <f t="shared" si="3"/>
        <v>0.3577246723944367</v>
      </c>
      <c r="N13" s="107">
        <v>97852268</v>
      </c>
      <c r="O13" s="108">
        <v>12440341</v>
      </c>
      <c r="P13" s="109">
        <f t="shared" si="4"/>
        <v>110292609</v>
      </c>
      <c r="Q13" s="42">
        <f t="shared" si="5"/>
        <v>0.2867797645496322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230956186</v>
      </c>
      <c r="AA13" s="80">
        <f t="shared" si="11"/>
        <v>16913729</v>
      </c>
      <c r="AB13" s="80">
        <f t="shared" si="12"/>
        <v>247869915</v>
      </c>
      <c r="AC13" s="42">
        <f t="shared" si="13"/>
        <v>0.6445044369440689</v>
      </c>
      <c r="AD13" s="79">
        <v>55908529</v>
      </c>
      <c r="AE13" s="80">
        <v>33124043</v>
      </c>
      <c r="AF13" s="80">
        <f t="shared" si="14"/>
        <v>89032572</v>
      </c>
      <c r="AG13" s="42">
        <f t="shared" si="15"/>
        <v>0.5208697821701537</v>
      </c>
      <c r="AH13" s="42">
        <f t="shared" si="16"/>
        <v>0.23878942865988417</v>
      </c>
      <c r="AI13" s="14">
        <v>372751950</v>
      </c>
      <c r="AJ13" s="14">
        <v>439986950</v>
      </c>
      <c r="AK13" s="14">
        <v>194155227</v>
      </c>
      <c r="AL13" s="14"/>
    </row>
    <row r="14" spans="1:38" s="15" customFormat="1" ht="12.75">
      <c r="A14" s="31" t="s">
        <v>115</v>
      </c>
      <c r="B14" s="62" t="s">
        <v>568</v>
      </c>
      <c r="C14" s="124" t="s">
        <v>569</v>
      </c>
      <c r="D14" s="79">
        <v>173760674</v>
      </c>
      <c r="E14" s="80">
        <v>161712000</v>
      </c>
      <c r="F14" s="81">
        <f t="shared" si="0"/>
        <v>335472674</v>
      </c>
      <c r="G14" s="79">
        <v>173760674</v>
      </c>
      <c r="H14" s="80">
        <v>161712000</v>
      </c>
      <c r="I14" s="82">
        <f t="shared" si="1"/>
        <v>335472674</v>
      </c>
      <c r="J14" s="79">
        <v>98386389</v>
      </c>
      <c r="K14" s="80">
        <v>152219</v>
      </c>
      <c r="L14" s="80">
        <f t="shared" si="2"/>
        <v>98538608</v>
      </c>
      <c r="M14" s="42">
        <f t="shared" si="3"/>
        <v>0.2937306541992747</v>
      </c>
      <c r="N14" s="107">
        <v>89463247</v>
      </c>
      <c r="O14" s="108">
        <v>517038</v>
      </c>
      <c r="P14" s="109">
        <f t="shared" si="4"/>
        <v>89980285</v>
      </c>
      <c r="Q14" s="42">
        <f t="shared" si="5"/>
        <v>0.26821941688162654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187849636</v>
      </c>
      <c r="AA14" s="80">
        <f t="shared" si="11"/>
        <v>669257</v>
      </c>
      <c r="AB14" s="80">
        <f t="shared" si="12"/>
        <v>188518893</v>
      </c>
      <c r="AC14" s="42">
        <f t="shared" si="13"/>
        <v>0.5619500710809012</v>
      </c>
      <c r="AD14" s="79">
        <v>115887689</v>
      </c>
      <c r="AE14" s="80">
        <v>2729395</v>
      </c>
      <c r="AF14" s="80">
        <f t="shared" si="14"/>
        <v>118617084</v>
      </c>
      <c r="AG14" s="42">
        <f t="shared" si="15"/>
        <v>0.4888362603253341</v>
      </c>
      <c r="AH14" s="42">
        <f t="shared" si="16"/>
        <v>-0.2414222136838231</v>
      </c>
      <c r="AI14" s="14">
        <v>448532942</v>
      </c>
      <c r="AJ14" s="14">
        <v>580837000</v>
      </c>
      <c r="AK14" s="14">
        <v>219259166</v>
      </c>
      <c r="AL14" s="14"/>
    </row>
    <row r="15" spans="1:38" s="59" customFormat="1" ht="12.75">
      <c r="A15" s="63"/>
      <c r="B15" s="64" t="s">
        <v>570</v>
      </c>
      <c r="C15" s="125"/>
      <c r="D15" s="83">
        <f>SUM(D9:D14)</f>
        <v>3371696217</v>
      </c>
      <c r="E15" s="84">
        <f>SUM(E9:E14)</f>
        <v>944372076</v>
      </c>
      <c r="F15" s="92">
        <f t="shared" si="0"/>
        <v>4316068293</v>
      </c>
      <c r="G15" s="83">
        <f>SUM(G9:G14)</f>
        <v>3149218623</v>
      </c>
      <c r="H15" s="84">
        <f>SUM(H9:H14)</f>
        <v>944372076</v>
      </c>
      <c r="I15" s="85">
        <f t="shared" si="1"/>
        <v>4093590699</v>
      </c>
      <c r="J15" s="83">
        <f>SUM(J9:J14)</f>
        <v>1154104268</v>
      </c>
      <c r="K15" s="84">
        <f>SUM(K9:K14)</f>
        <v>55408648</v>
      </c>
      <c r="L15" s="84">
        <f t="shared" si="2"/>
        <v>1209512916</v>
      </c>
      <c r="M15" s="46">
        <f t="shared" si="3"/>
        <v>0.2802348883037009</v>
      </c>
      <c r="N15" s="113">
        <f>SUM(N9:N14)</f>
        <v>1087467804</v>
      </c>
      <c r="O15" s="114">
        <f>SUM(O9:O14)</f>
        <v>80172090</v>
      </c>
      <c r="P15" s="115">
        <f t="shared" si="4"/>
        <v>1167639894</v>
      </c>
      <c r="Q15" s="46">
        <f t="shared" si="5"/>
        <v>0.27053322948891534</v>
      </c>
      <c r="R15" s="113">
        <f>SUM(R9:R14)</f>
        <v>0</v>
      </c>
      <c r="S15" s="115">
        <f>SUM(S9:S14)</f>
        <v>0</v>
      </c>
      <c r="T15" s="115">
        <f t="shared" si="6"/>
        <v>0</v>
      </c>
      <c r="U15" s="46">
        <f t="shared" si="7"/>
        <v>0</v>
      </c>
      <c r="V15" s="113">
        <f>SUM(V9:V14)</f>
        <v>0</v>
      </c>
      <c r="W15" s="115">
        <f>SUM(W9:W14)</f>
        <v>0</v>
      </c>
      <c r="X15" s="115">
        <f t="shared" si="8"/>
        <v>0</v>
      </c>
      <c r="Y15" s="46">
        <f t="shared" si="9"/>
        <v>0</v>
      </c>
      <c r="Z15" s="83">
        <f t="shared" si="10"/>
        <v>2241572072</v>
      </c>
      <c r="AA15" s="84">
        <f t="shared" si="11"/>
        <v>135580738</v>
      </c>
      <c r="AB15" s="84">
        <f t="shared" si="12"/>
        <v>2377152810</v>
      </c>
      <c r="AC15" s="46">
        <f t="shared" si="13"/>
        <v>0.5507681177926163</v>
      </c>
      <c r="AD15" s="83">
        <f>SUM(AD9:AD14)</f>
        <v>861589295</v>
      </c>
      <c r="AE15" s="84">
        <f>SUM(AE9:AE14)</f>
        <v>163628625</v>
      </c>
      <c r="AF15" s="84">
        <f t="shared" si="14"/>
        <v>1025217920</v>
      </c>
      <c r="AG15" s="46">
        <f t="shared" si="15"/>
        <v>0.5052030560605983</v>
      </c>
      <c r="AH15" s="46">
        <f t="shared" si="16"/>
        <v>0.1389187325168877</v>
      </c>
      <c r="AI15" s="65">
        <f>SUM(AI9:AI14)</f>
        <v>4283618462</v>
      </c>
      <c r="AJ15" s="65">
        <f>SUM(AJ9:AJ14)</f>
        <v>4483157520</v>
      </c>
      <c r="AK15" s="65">
        <f>SUM(AK9:AK14)</f>
        <v>2164097138</v>
      </c>
      <c r="AL15" s="65"/>
    </row>
    <row r="16" spans="1:38" s="15" customFormat="1" ht="12.75">
      <c r="A16" s="31" t="s">
        <v>96</v>
      </c>
      <c r="B16" s="62" t="s">
        <v>571</v>
      </c>
      <c r="C16" s="124" t="s">
        <v>572</v>
      </c>
      <c r="D16" s="79">
        <v>54315000</v>
      </c>
      <c r="E16" s="80">
        <v>0</v>
      </c>
      <c r="F16" s="81">
        <f t="shared" si="0"/>
        <v>54315000</v>
      </c>
      <c r="G16" s="79">
        <v>54315000</v>
      </c>
      <c r="H16" s="80">
        <v>0</v>
      </c>
      <c r="I16" s="82">
        <f t="shared" si="1"/>
        <v>54315000</v>
      </c>
      <c r="J16" s="79">
        <v>206599</v>
      </c>
      <c r="K16" s="80">
        <v>0</v>
      </c>
      <c r="L16" s="80">
        <f t="shared" si="2"/>
        <v>206599</v>
      </c>
      <c r="M16" s="42">
        <f t="shared" si="3"/>
        <v>0.0038037190463039677</v>
      </c>
      <c r="N16" s="107">
        <v>22699638</v>
      </c>
      <c r="O16" s="108">
        <v>0</v>
      </c>
      <c r="P16" s="109">
        <f t="shared" si="4"/>
        <v>22699638</v>
      </c>
      <c r="Q16" s="42">
        <f t="shared" si="5"/>
        <v>0.4179257663628832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22906237</v>
      </c>
      <c r="AA16" s="80">
        <f t="shared" si="11"/>
        <v>0</v>
      </c>
      <c r="AB16" s="80">
        <f t="shared" si="12"/>
        <v>22906237</v>
      </c>
      <c r="AC16" s="42">
        <f t="shared" si="13"/>
        <v>0.42172948540918714</v>
      </c>
      <c r="AD16" s="79">
        <v>10093971</v>
      </c>
      <c r="AE16" s="80">
        <v>218979</v>
      </c>
      <c r="AF16" s="80">
        <f t="shared" si="14"/>
        <v>10312950</v>
      </c>
      <c r="AG16" s="42">
        <f t="shared" si="15"/>
        <v>0.3742374371622119</v>
      </c>
      <c r="AH16" s="42">
        <f t="shared" si="16"/>
        <v>1.201080971012174</v>
      </c>
      <c r="AI16" s="14">
        <v>80299612</v>
      </c>
      <c r="AJ16" s="14">
        <v>80299612</v>
      </c>
      <c r="AK16" s="14">
        <v>30051121</v>
      </c>
      <c r="AL16" s="14"/>
    </row>
    <row r="17" spans="1:38" s="15" customFormat="1" ht="12.75">
      <c r="A17" s="31" t="s">
        <v>96</v>
      </c>
      <c r="B17" s="62" t="s">
        <v>573</v>
      </c>
      <c r="C17" s="124" t="s">
        <v>574</v>
      </c>
      <c r="D17" s="79">
        <v>198521693</v>
      </c>
      <c r="E17" s="80">
        <v>0</v>
      </c>
      <c r="F17" s="81">
        <f t="shared" si="0"/>
        <v>198521693</v>
      </c>
      <c r="G17" s="79">
        <v>198521693</v>
      </c>
      <c r="H17" s="80">
        <v>0</v>
      </c>
      <c r="I17" s="82">
        <f t="shared" si="1"/>
        <v>198521693</v>
      </c>
      <c r="J17" s="79">
        <v>15680281</v>
      </c>
      <c r="K17" s="80">
        <v>0</v>
      </c>
      <c r="L17" s="80">
        <f t="shared" si="2"/>
        <v>15680281</v>
      </c>
      <c r="M17" s="42">
        <f t="shared" si="3"/>
        <v>0.07898522707037361</v>
      </c>
      <c r="N17" s="107">
        <v>14138674</v>
      </c>
      <c r="O17" s="108">
        <v>0</v>
      </c>
      <c r="P17" s="109">
        <f t="shared" si="4"/>
        <v>14138674</v>
      </c>
      <c r="Q17" s="42">
        <f t="shared" si="5"/>
        <v>0.07121979359706548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29818955</v>
      </c>
      <c r="AA17" s="80">
        <f t="shared" si="11"/>
        <v>0</v>
      </c>
      <c r="AB17" s="80">
        <f t="shared" si="12"/>
        <v>29818955</v>
      </c>
      <c r="AC17" s="42">
        <f t="shared" si="13"/>
        <v>0.1502050206674391</v>
      </c>
      <c r="AD17" s="79">
        <v>14374339</v>
      </c>
      <c r="AE17" s="80">
        <v>0</v>
      </c>
      <c r="AF17" s="80">
        <f t="shared" si="14"/>
        <v>14374339</v>
      </c>
      <c r="AG17" s="42">
        <f t="shared" si="15"/>
        <v>0.216912101417045</v>
      </c>
      <c r="AH17" s="42">
        <f t="shared" si="16"/>
        <v>-0.01639484083407239</v>
      </c>
      <c r="AI17" s="14">
        <v>179340741</v>
      </c>
      <c r="AJ17" s="14">
        <v>196450298</v>
      </c>
      <c r="AK17" s="14">
        <v>38901177</v>
      </c>
      <c r="AL17" s="14"/>
    </row>
    <row r="18" spans="1:38" s="15" customFormat="1" ht="12.75">
      <c r="A18" s="31" t="s">
        <v>96</v>
      </c>
      <c r="B18" s="62" t="s">
        <v>575</v>
      </c>
      <c r="C18" s="124" t="s">
        <v>576</v>
      </c>
      <c r="D18" s="79">
        <v>422386987</v>
      </c>
      <c r="E18" s="80">
        <v>-39380000</v>
      </c>
      <c r="F18" s="81">
        <f t="shared" si="0"/>
        <v>383006987</v>
      </c>
      <c r="G18" s="79">
        <v>422386987</v>
      </c>
      <c r="H18" s="80">
        <v>-39380000</v>
      </c>
      <c r="I18" s="82">
        <f t="shared" si="1"/>
        <v>383006987</v>
      </c>
      <c r="J18" s="79">
        <v>94326689</v>
      </c>
      <c r="K18" s="80">
        <v>2061134</v>
      </c>
      <c r="L18" s="80">
        <f t="shared" si="2"/>
        <v>96387823</v>
      </c>
      <c r="M18" s="42">
        <f t="shared" si="3"/>
        <v>0.2516607432020555</v>
      </c>
      <c r="N18" s="107">
        <v>55440164</v>
      </c>
      <c r="O18" s="108">
        <v>7979973</v>
      </c>
      <c r="P18" s="109">
        <f t="shared" si="4"/>
        <v>63420137</v>
      </c>
      <c r="Q18" s="42">
        <f t="shared" si="5"/>
        <v>0.16558480433151992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149766853</v>
      </c>
      <c r="AA18" s="80">
        <f t="shared" si="11"/>
        <v>10041107</v>
      </c>
      <c r="AB18" s="80">
        <f t="shared" si="12"/>
        <v>159807960</v>
      </c>
      <c r="AC18" s="42">
        <f t="shared" si="13"/>
        <v>0.4172455475335754</v>
      </c>
      <c r="AD18" s="79">
        <v>63106748</v>
      </c>
      <c r="AE18" s="80">
        <v>1416493</v>
      </c>
      <c r="AF18" s="80">
        <f t="shared" si="14"/>
        <v>64523241</v>
      </c>
      <c r="AG18" s="42">
        <f t="shared" si="15"/>
        <v>0.37562588937938746</v>
      </c>
      <c r="AH18" s="42">
        <f t="shared" si="16"/>
        <v>-0.017096227388825658</v>
      </c>
      <c r="AI18" s="14">
        <v>468081317</v>
      </c>
      <c r="AJ18" s="14">
        <v>525844560</v>
      </c>
      <c r="AK18" s="14">
        <v>175823461</v>
      </c>
      <c r="AL18" s="14"/>
    </row>
    <row r="19" spans="1:38" s="15" customFormat="1" ht="12.75">
      <c r="A19" s="31" t="s">
        <v>96</v>
      </c>
      <c r="B19" s="62" t="s">
        <v>577</v>
      </c>
      <c r="C19" s="124" t="s">
        <v>578</v>
      </c>
      <c r="D19" s="79">
        <v>250546000</v>
      </c>
      <c r="E19" s="80">
        <v>62585000</v>
      </c>
      <c r="F19" s="81">
        <f t="shared" si="0"/>
        <v>313131000</v>
      </c>
      <c r="G19" s="79">
        <v>250546000</v>
      </c>
      <c r="H19" s="80">
        <v>62585000</v>
      </c>
      <c r="I19" s="82">
        <f t="shared" si="1"/>
        <v>313131000</v>
      </c>
      <c r="J19" s="79">
        <v>66980648</v>
      </c>
      <c r="K19" s="80">
        <v>8000000</v>
      </c>
      <c r="L19" s="80">
        <f t="shared" si="2"/>
        <v>74980648</v>
      </c>
      <c r="M19" s="42">
        <f t="shared" si="3"/>
        <v>0.23945456693843792</v>
      </c>
      <c r="N19" s="107">
        <v>69254077</v>
      </c>
      <c r="O19" s="108">
        <v>7000000</v>
      </c>
      <c r="P19" s="109">
        <f t="shared" si="4"/>
        <v>76254077</v>
      </c>
      <c r="Q19" s="42">
        <f t="shared" si="5"/>
        <v>0.24352132813423136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136234725</v>
      </c>
      <c r="AA19" s="80">
        <f t="shared" si="11"/>
        <v>15000000</v>
      </c>
      <c r="AB19" s="80">
        <f t="shared" si="12"/>
        <v>151234725</v>
      </c>
      <c r="AC19" s="42">
        <f t="shared" si="13"/>
        <v>0.48297589507266925</v>
      </c>
      <c r="AD19" s="79">
        <v>49848853</v>
      </c>
      <c r="AE19" s="80">
        <v>3634034</v>
      </c>
      <c r="AF19" s="80">
        <f t="shared" si="14"/>
        <v>53482887</v>
      </c>
      <c r="AG19" s="42">
        <f t="shared" si="15"/>
        <v>0.48693924208401146</v>
      </c>
      <c r="AH19" s="42">
        <f t="shared" si="16"/>
        <v>0.4257659090093622</v>
      </c>
      <c r="AI19" s="14">
        <v>194164000</v>
      </c>
      <c r="AJ19" s="14">
        <v>201746000</v>
      </c>
      <c r="AK19" s="14">
        <v>94546071</v>
      </c>
      <c r="AL19" s="14"/>
    </row>
    <row r="20" spans="1:38" s="15" customFormat="1" ht="12.75">
      <c r="A20" s="31" t="s">
        <v>96</v>
      </c>
      <c r="B20" s="62" t="s">
        <v>579</v>
      </c>
      <c r="C20" s="124" t="s">
        <v>580</v>
      </c>
      <c r="D20" s="79">
        <v>126386723</v>
      </c>
      <c r="E20" s="80">
        <v>32350500</v>
      </c>
      <c r="F20" s="81">
        <f t="shared" si="0"/>
        <v>158737223</v>
      </c>
      <c r="G20" s="79">
        <v>126386723</v>
      </c>
      <c r="H20" s="80">
        <v>32350500</v>
      </c>
      <c r="I20" s="82">
        <f t="shared" si="1"/>
        <v>158737223</v>
      </c>
      <c r="J20" s="79">
        <v>41754189</v>
      </c>
      <c r="K20" s="80">
        <v>0</v>
      </c>
      <c r="L20" s="80">
        <f t="shared" si="2"/>
        <v>41754189</v>
      </c>
      <c r="M20" s="42">
        <f t="shared" si="3"/>
        <v>0.2630396841451611</v>
      </c>
      <c r="N20" s="107">
        <v>18278323</v>
      </c>
      <c r="O20" s="108">
        <v>7099600</v>
      </c>
      <c r="P20" s="109">
        <f t="shared" si="4"/>
        <v>25377923</v>
      </c>
      <c r="Q20" s="42">
        <f t="shared" si="5"/>
        <v>0.1598737997325303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60032512</v>
      </c>
      <c r="AA20" s="80">
        <f t="shared" si="11"/>
        <v>7099600</v>
      </c>
      <c r="AB20" s="80">
        <f t="shared" si="12"/>
        <v>67132112</v>
      </c>
      <c r="AC20" s="42">
        <f t="shared" si="13"/>
        <v>0.4229134838776914</v>
      </c>
      <c r="AD20" s="79">
        <v>18031436</v>
      </c>
      <c r="AE20" s="80">
        <v>944483</v>
      </c>
      <c r="AF20" s="80">
        <f t="shared" si="14"/>
        <v>18975919</v>
      </c>
      <c r="AG20" s="42">
        <f t="shared" si="15"/>
        <v>0.31787800233485225</v>
      </c>
      <c r="AH20" s="42">
        <f t="shared" si="16"/>
        <v>0.3373751753472387</v>
      </c>
      <c r="AI20" s="14">
        <v>174842756</v>
      </c>
      <c r="AJ20" s="14">
        <v>182104337</v>
      </c>
      <c r="AK20" s="14">
        <v>55578666</v>
      </c>
      <c r="AL20" s="14"/>
    </row>
    <row r="21" spans="1:38" s="15" customFormat="1" ht="12.75">
      <c r="A21" s="31" t="s">
        <v>115</v>
      </c>
      <c r="B21" s="62" t="s">
        <v>581</v>
      </c>
      <c r="C21" s="124" t="s">
        <v>582</v>
      </c>
      <c r="D21" s="79">
        <v>332896354</v>
      </c>
      <c r="E21" s="80">
        <v>225133850</v>
      </c>
      <c r="F21" s="82">
        <f t="shared" si="0"/>
        <v>558030204</v>
      </c>
      <c r="G21" s="79">
        <v>332896354</v>
      </c>
      <c r="H21" s="80">
        <v>225133850</v>
      </c>
      <c r="I21" s="82">
        <f t="shared" si="1"/>
        <v>558030204</v>
      </c>
      <c r="J21" s="79">
        <v>149257470</v>
      </c>
      <c r="K21" s="80">
        <v>35000000</v>
      </c>
      <c r="L21" s="80">
        <f t="shared" si="2"/>
        <v>184257470</v>
      </c>
      <c r="M21" s="42">
        <f t="shared" si="3"/>
        <v>0.3301926467048368</v>
      </c>
      <c r="N21" s="107">
        <v>54481644</v>
      </c>
      <c r="O21" s="108">
        <v>50000000</v>
      </c>
      <c r="P21" s="109">
        <f t="shared" si="4"/>
        <v>104481644</v>
      </c>
      <c r="Q21" s="42">
        <f t="shared" si="5"/>
        <v>0.187232954867081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203739114</v>
      </c>
      <c r="AA21" s="80">
        <f t="shared" si="11"/>
        <v>85000000</v>
      </c>
      <c r="AB21" s="80">
        <f t="shared" si="12"/>
        <v>288739114</v>
      </c>
      <c r="AC21" s="42">
        <f t="shared" si="13"/>
        <v>0.5174256015719177</v>
      </c>
      <c r="AD21" s="79">
        <v>73164442</v>
      </c>
      <c r="AE21" s="80">
        <v>40000000</v>
      </c>
      <c r="AF21" s="80">
        <f t="shared" si="14"/>
        <v>113164442</v>
      </c>
      <c r="AG21" s="42">
        <f t="shared" si="15"/>
        <v>0.6920130383634766</v>
      </c>
      <c r="AH21" s="42">
        <f t="shared" si="16"/>
        <v>-0.07672726385201456</v>
      </c>
      <c r="AI21" s="14">
        <v>449166800</v>
      </c>
      <c r="AJ21" s="14">
        <v>449166800</v>
      </c>
      <c r="AK21" s="14">
        <v>310829282</v>
      </c>
      <c r="AL21" s="14"/>
    </row>
    <row r="22" spans="1:38" s="59" customFormat="1" ht="12.75">
      <c r="A22" s="63"/>
      <c r="B22" s="64" t="s">
        <v>583</v>
      </c>
      <c r="C22" s="125"/>
      <c r="D22" s="83">
        <f>SUM(D16:D21)</f>
        <v>1385052757</v>
      </c>
      <c r="E22" s="84">
        <f>SUM(E16:E21)</f>
        <v>280689350</v>
      </c>
      <c r="F22" s="92">
        <f t="shared" si="0"/>
        <v>1665742107</v>
      </c>
      <c r="G22" s="83">
        <f>SUM(G16:G21)</f>
        <v>1385052757</v>
      </c>
      <c r="H22" s="84">
        <f>SUM(H16:H21)</f>
        <v>280689350</v>
      </c>
      <c r="I22" s="85">
        <f t="shared" si="1"/>
        <v>1665742107</v>
      </c>
      <c r="J22" s="83">
        <f>SUM(J16:J21)</f>
        <v>368205876</v>
      </c>
      <c r="K22" s="84">
        <f>SUM(K16:K21)</f>
        <v>45061134</v>
      </c>
      <c r="L22" s="84">
        <f t="shared" si="2"/>
        <v>413267010</v>
      </c>
      <c r="M22" s="46">
        <f t="shared" si="3"/>
        <v>0.24809783475083877</v>
      </c>
      <c r="N22" s="113">
        <f>SUM(N16:N21)</f>
        <v>234292520</v>
      </c>
      <c r="O22" s="114">
        <f>SUM(O16:O21)</f>
        <v>72079573</v>
      </c>
      <c r="P22" s="115">
        <f t="shared" si="4"/>
        <v>306372093</v>
      </c>
      <c r="Q22" s="46">
        <f t="shared" si="5"/>
        <v>0.1839252857405255</v>
      </c>
      <c r="R22" s="113">
        <f>SUM(R16:R21)</f>
        <v>0</v>
      </c>
      <c r="S22" s="115">
        <f>SUM(S16:S21)</f>
        <v>0</v>
      </c>
      <c r="T22" s="115">
        <f t="shared" si="6"/>
        <v>0</v>
      </c>
      <c r="U22" s="46">
        <f t="shared" si="7"/>
        <v>0</v>
      </c>
      <c r="V22" s="113">
        <f>SUM(V16:V21)</f>
        <v>0</v>
      </c>
      <c r="W22" s="115">
        <f>SUM(W16:W21)</f>
        <v>0</v>
      </c>
      <c r="X22" s="115">
        <f t="shared" si="8"/>
        <v>0</v>
      </c>
      <c r="Y22" s="46">
        <f t="shared" si="9"/>
        <v>0</v>
      </c>
      <c r="Z22" s="83">
        <f t="shared" si="10"/>
        <v>602498396</v>
      </c>
      <c r="AA22" s="84">
        <f t="shared" si="11"/>
        <v>117140707</v>
      </c>
      <c r="AB22" s="84">
        <f t="shared" si="12"/>
        <v>719639103</v>
      </c>
      <c r="AC22" s="46">
        <f t="shared" si="13"/>
        <v>0.43202312049136427</v>
      </c>
      <c r="AD22" s="83">
        <f>SUM(AD16:AD21)</f>
        <v>228619789</v>
      </c>
      <c r="AE22" s="84">
        <f>SUM(AE16:AE21)</f>
        <v>46213989</v>
      </c>
      <c r="AF22" s="84">
        <f t="shared" si="14"/>
        <v>274833778</v>
      </c>
      <c r="AG22" s="46">
        <f t="shared" si="15"/>
        <v>0.4565185053492105</v>
      </c>
      <c r="AH22" s="46">
        <f t="shared" si="16"/>
        <v>0.1147541442304083</v>
      </c>
      <c r="AI22" s="65">
        <f>SUM(AI16:AI21)</f>
        <v>1545895226</v>
      </c>
      <c r="AJ22" s="65">
        <f>SUM(AJ16:AJ21)</f>
        <v>1635611607</v>
      </c>
      <c r="AK22" s="65">
        <f>SUM(AK16:AK21)</f>
        <v>705729778</v>
      </c>
      <c r="AL22" s="65"/>
    </row>
    <row r="23" spans="1:38" s="15" customFormat="1" ht="12.75">
      <c r="A23" s="31" t="s">
        <v>96</v>
      </c>
      <c r="B23" s="62" t="s">
        <v>584</v>
      </c>
      <c r="C23" s="124" t="s">
        <v>585</v>
      </c>
      <c r="D23" s="79">
        <v>41015479</v>
      </c>
      <c r="E23" s="80">
        <v>19530000</v>
      </c>
      <c r="F23" s="81">
        <f t="shared" si="0"/>
        <v>60545479</v>
      </c>
      <c r="G23" s="79">
        <v>41015479</v>
      </c>
      <c r="H23" s="80">
        <v>19530000</v>
      </c>
      <c r="I23" s="82">
        <f t="shared" si="1"/>
        <v>60545479</v>
      </c>
      <c r="J23" s="79">
        <v>0</v>
      </c>
      <c r="K23" s="80">
        <v>0</v>
      </c>
      <c r="L23" s="80">
        <f t="shared" si="2"/>
        <v>0</v>
      </c>
      <c r="M23" s="42">
        <f t="shared" si="3"/>
        <v>0</v>
      </c>
      <c r="N23" s="107">
        <v>0</v>
      </c>
      <c r="O23" s="108">
        <v>0</v>
      </c>
      <c r="P23" s="109">
        <f t="shared" si="4"/>
        <v>0</v>
      </c>
      <c r="Q23" s="42">
        <f t="shared" si="5"/>
        <v>0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0</v>
      </c>
      <c r="AA23" s="80">
        <f t="shared" si="11"/>
        <v>0</v>
      </c>
      <c r="AB23" s="80">
        <f t="shared" si="12"/>
        <v>0</v>
      </c>
      <c r="AC23" s="42">
        <f t="shared" si="13"/>
        <v>0</v>
      </c>
      <c r="AD23" s="79">
        <v>40467582</v>
      </c>
      <c r="AE23" s="80">
        <v>8686907</v>
      </c>
      <c r="AF23" s="80">
        <f t="shared" si="14"/>
        <v>49154489</v>
      </c>
      <c r="AG23" s="42">
        <f t="shared" si="15"/>
        <v>0.32811318345010365</v>
      </c>
      <c r="AH23" s="42">
        <f t="shared" si="16"/>
        <v>-1</v>
      </c>
      <c r="AI23" s="14">
        <v>229269279</v>
      </c>
      <c r="AJ23" s="14">
        <v>229269279</v>
      </c>
      <c r="AK23" s="14">
        <v>75226273</v>
      </c>
      <c r="AL23" s="14"/>
    </row>
    <row r="24" spans="1:38" s="15" customFormat="1" ht="12.75">
      <c r="A24" s="31" t="s">
        <v>96</v>
      </c>
      <c r="B24" s="62" t="s">
        <v>586</v>
      </c>
      <c r="C24" s="124" t="s">
        <v>587</v>
      </c>
      <c r="D24" s="79">
        <v>244012106</v>
      </c>
      <c r="E24" s="80">
        <v>122252278</v>
      </c>
      <c r="F24" s="81">
        <f t="shared" si="0"/>
        <v>366264384</v>
      </c>
      <c r="G24" s="79">
        <v>244012106</v>
      </c>
      <c r="H24" s="80">
        <v>122252278</v>
      </c>
      <c r="I24" s="82">
        <f t="shared" si="1"/>
        <v>366264384</v>
      </c>
      <c r="J24" s="79">
        <v>43142962</v>
      </c>
      <c r="K24" s="80">
        <v>263433321</v>
      </c>
      <c r="L24" s="80">
        <f t="shared" si="2"/>
        <v>306576283</v>
      </c>
      <c r="M24" s="42">
        <f t="shared" si="3"/>
        <v>0.8370354759910262</v>
      </c>
      <c r="N24" s="107">
        <v>0</v>
      </c>
      <c r="O24" s="108">
        <v>234812278</v>
      </c>
      <c r="P24" s="109">
        <f t="shared" si="4"/>
        <v>234812278</v>
      </c>
      <c r="Q24" s="42">
        <f t="shared" si="5"/>
        <v>0.641100495318704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43142962</v>
      </c>
      <c r="AA24" s="80">
        <f t="shared" si="11"/>
        <v>498245599</v>
      </c>
      <c r="AB24" s="80">
        <f t="shared" si="12"/>
        <v>541388561</v>
      </c>
      <c r="AC24" s="42">
        <f t="shared" si="13"/>
        <v>1.4781359713097302</v>
      </c>
      <c r="AD24" s="79">
        <v>27525459</v>
      </c>
      <c r="AE24" s="80">
        <v>3390252</v>
      </c>
      <c r="AF24" s="80">
        <f t="shared" si="14"/>
        <v>30915711</v>
      </c>
      <c r="AG24" s="42">
        <f t="shared" si="15"/>
        <v>0.258359841100526</v>
      </c>
      <c r="AH24" s="42">
        <f t="shared" si="16"/>
        <v>6.595241073381751</v>
      </c>
      <c r="AI24" s="14">
        <v>353431000</v>
      </c>
      <c r="AJ24" s="14">
        <v>353431000</v>
      </c>
      <c r="AK24" s="14">
        <v>91312377</v>
      </c>
      <c r="AL24" s="14"/>
    </row>
    <row r="25" spans="1:38" s="15" customFormat="1" ht="12.75">
      <c r="A25" s="31" t="s">
        <v>96</v>
      </c>
      <c r="B25" s="62" t="s">
        <v>588</v>
      </c>
      <c r="C25" s="124" t="s">
        <v>589</v>
      </c>
      <c r="D25" s="79">
        <v>114066258</v>
      </c>
      <c r="E25" s="80">
        <v>425000</v>
      </c>
      <c r="F25" s="81">
        <f t="shared" si="0"/>
        <v>114491258</v>
      </c>
      <c r="G25" s="79">
        <v>114066258</v>
      </c>
      <c r="H25" s="80">
        <v>425000</v>
      </c>
      <c r="I25" s="82">
        <f t="shared" si="1"/>
        <v>114491258</v>
      </c>
      <c r="J25" s="79">
        <v>25473281</v>
      </c>
      <c r="K25" s="80">
        <v>1488168</v>
      </c>
      <c r="L25" s="80">
        <f t="shared" si="2"/>
        <v>26961449</v>
      </c>
      <c r="M25" s="42">
        <f t="shared" si="3"/>
        <v>0.23548914974800958</v>
      </c>
      <c r="N25" s="107">
        <v>4710667</v>
      </c>
      <c r="O25" s="108">
        <v>0</v>
      </c>
      <c r="P25" s="109">
        <f t="shared" si="4"/>
        <v>4710667</v>
      </c>
      <c r="Q25" s="42">
        <f t="shared" si="5"/>
        <v>0.04114433784979461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30183948</v>
      </c>
      <c r="AA25" s="80">
        <f t="shared" si="11"/>
        <v>1488168</v>
      </c>
      <c r="AB25" s="80">
        <f t="shared" si="12"/>
        <v>31672116</v>
      </c>
      <c r="AC25" s="42">
        <f t="shared" si="13"/>
        <v>0.2766334875978042</v>
      </c>
      <c r="AD25" s="79">
        <v>174500676</v>
      </c>
      <c r="AE25" s="80">
        <v>131358</v>
      </c>
      <c r="AF25" s="80">
        <f t="shared" si="14"/>
        <v>174632034</v>
      </c>
      <c r="AG25" s="42">
        <f t="shared" si="15"/>
        <v>1.0279483982246818</v>
      </c>
      <c r="AH25" s="42">
        <f t="shared" si="16"/>
        <v>-0.9730251839132791</v>
      </c>
      <c r="AI25" s="14">
        <v>196678427</v>
      </c>
      <c r="AJ25" s="14">
        <v>196678427</v>
      </c>
      <c r="AK25" s="14">
        <v>202175274</v>
      </c>
      <c r="AL25" s="14"/>
    </row>
    <row r="26" spans="1:38" s="15" customFormat="1" ht="12.75">
      <c r="A26" s="31" t="s">
        <v>96</v>
      </c>
      <c r="B26" s="62" t="s">
        <v>590</v>
      </c>
      <c r="C26" s="124" t="s">
        <v>591</v>
      </c>
      <c r="D26" s="79">
        <v>139242620</v>
      </c>
      <c r="E26" s="80">
        <v>55329500</v>
      </c>
      <c r="F26" s="81">
        <f t="shared" si="0"/>
        <v>194572120</v>
      </c>
      <c r="G26" s="79">
        <v>139242620</v>
      </c>
      <c r="H26" s="80">
        <v>55329500</v>
      </c>
      <c r="I26" s="82">
        <f t="shared" si="1"/>
        <v>194572120</v>
      </c>
      <c r="J26" s="79">
        <v>56102077</v>
      </c>
      <c r="K26" s="80">
        <v>3988931</v>
      </c>
      <c r="L26" s="80">
        <f t="shared" si="2"/>
        <v>60091008</v>
      </c>
      <c r="M26" s="42">
        <f t="shared" si="3"/>
        <v>0.3088366822543744</v>
      </c>
      <c r="N26" s="107">
        <v>33477029</v>
      </c>
      <c r="O26" s="108">
        <v>0</v>
      </c>
      <c r="P26" s="109">
        <f t="shared" si="4"/>
        <v>33477029</v>
      </c>
      <c r="Q26" s="42">
        <f t="shared" si="5"/>
        <v>0.17205460371198095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89579106</v>
      </c>
      <c r="AA26" s="80">
        <f t="shared" si="11"/>
        <v>3988931</v>
      </c>
      <c r="AB26" s="80">
        <f t="shared" si="12"/>
        <v>93568037</v>
      </c>
      <c r="AC26" s="42">
        <f t="shared" si="13"/>
        <v>0.48089128596635533</v>
      </c>
      <c r="AD26" s="79">
        <v>22097090</v>
      </c>
      <c r="AE26" s="80">
        <v>11700534</v>
      </c>
      <c r="AF26" s="80">
        <f t="shared" si="14"/>
        <v>33797624</v>
      </c>
      <c r="AG26" s="42">
        <f t="shared" si="15"/>
        <v>0.6885285779669051</v>
      </c>
      <c r="AH26" s="42">
        <f t="shared" si="16"/>
        <v>-0.009485725978844006</v>
      </c>
      <c r="AI26" s="14">
        <v>106595529</v>
      </c>
      <c r="AJ26" s="14">
        <v>106595529</v>
      </c>
      <c r="AK26" s="14">
        <v>73394068</v>
      </c>
      <c r="AL26" s="14"/>
    </row>
    <row r="27" spans="1:38" s="15" customFormat="1" ht="12.75">
      <c r="A27" s="31" t="s">
        <v>96</v>
      </c>
      <c r="B27" s="62" t="s">
        <v>592</v>
      </c>
      <c r="C27" s="124" t="s">
        <v>593</v>
      </c>
      <c r="D27" s="79">
        <v>17555252</v>
      </c>
      <c r="E27" s="80">
        <v>9209200</v>
      </c>
      <c r="F27" s="81">
        <f t="shared" si="0"/>
        <v>26764452</v>
      </c>
      <c r="G27" s="79">
        <v>17555252</v>
      </c>
      <c r="H27" s="80">
        <v>9209200</v>
      </c>
      <c r="I27" s="82">
        <f t="shared" si="1"/>
        <v>26764452</v>
      </c>
      <c r="J27" s="79">
        <v>4615468</v>
      </c>
      <c r="K27" s="80">
        <v>114916</v>
      </c>
      <c r="L27" s="80">
        <f t="shared" si="2"/>
        <v>4730384</v>
      </c>
      <c r="M27" s="42">
        <f t="shared" si="3"/>
        <v>0.17674129849548198</v>
      </c>
      <c r="N27" s="107">
        <v>0</v>
      </c>
      <c r="O27" s="108">
        <v>9991</v>
      </c>
      <c r="P27" s="109">
        <f t="shared" si="4"/>
        <v>9991</v>
      </c>
      <c r="Q27" s="42">
        <f t="shared" si="5"/>
        <v>0.0003732936508470265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4615468</v>
      </c>
      <c r="AA27" s="80">
        <f t="shared" si="11"/>
        <v>124907</v>
      </c>
      <c r="AB27" s="80">
        <f t="shared" si="12"/>
        <v>4740375</v>
      </c>
      <c r="AC27" s="42">
        <f t="shared" si="13"/>
        <v>0.17711459214632902</v>
      </c>
      <c r="AD27" s="79">
        <v>2603551</v>
      </c>
      <c r="AE27" s="80">
        <v>323067</v>
      </c>
      <c r="AF27" s="80">
        <f t="shared" si="14"/>
        <v>2926618</v>
      </c>
      <c r="AG27" s="42">
        <f t="shared" si="15"/>
        <v>0.17894950203475055</v>
      </c>
      <c r="AH27" s="42">
        <f t="shared" si="16"/>
        <v>-0.9965861619111206</v>
      </c>
      <c r="AI27" s="14">
        <v>17780558</v>
      </c>
      <c r="AJ27" s="14">
        <v>17780558</v>
      </c>
      <c r="AK27" s="14">
        <v>3181822</v>
      </c>
      <c r="AL27" s="14"/>
    </row>
    <row r="28" spans="1:38" s="15" customFormat="1" ht="12.75">
      <c r="A28" s="31" t="s">
        <v>96</v>
      </c>
      <c r="B28" s="62" t="s">
        <v>594</v>
      </c>
      <c r="C28" s="124" t="s">
        <v>595</v>
      </c>
      <c r="D28" s="79">
        <v>146001048</v>
      </c>
      <c r="E28" s="80">
        <v>19915100</v>
      </c>
      <c r="F28" s="81">
        <f t="shared" si="0"/>
        <v>165916148</v>
      </c>
      <c r="G28" s="79">
        <v>119587852</v>
      </c>
      <c r="H28" s="80">
        <v>19915100</v>
      </c>
      <c r="I28" s="82">
        <f t="shared" si="1"/>
        <v>139502952</v>
      </c>
      <c r="J28" s="79">
        <v>34636745</v>
      </c>
      <c r="K28" s="80">
        <v>2226719</v>
      </c>
      <c r="L28" s="80">
        <f t="shared" si="2"/>
        <v>36863464</v>
      </c>
      <c r="M28" s="42">
        <f t="shared" si="3"/>
        <v>0.22218129123875272</v>
      </c>
      <c r="N28" s="107">
        <v>23451004</v>
      </c>
      <c r="O28" s="108">
        <v>1457096</v>
      </c>
      <c r="P28" s="109">
        <f t="shared" si="4"/>
        <v>24908100</v>
      </c>
      <c r="Q28" s="42">
        <f t="shared" si="5"/>
        <v>0.15012462801390494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58087749</v>
      </c>
      <c r="AA28" s="80">
        <f t="shared" si="11"/>
        <v>3683815</v>
      </c>
      <c r="AB28" s="80">
        <f t="shared" si="12"/>
        <v>61771564</v>
      </c>
      <c r="AC28" s="42">
        <f t="shared" si="13"/>
        <v>0.37230591925265766</v>
      </c>
      <c r="AD28" s="79">
        <v>37029316</v>
      </c>
      <c r="AE28" s="80">
        <v>0</v>
      </c>
      <c r="AF28" s="80">
        <f t="shared" si="14"/>
        <v>37029316</v>
      </c>
      <c r="AG28" s="42">
        <f t="shared" si="15"/>
        <v>0.41164217368119804</v>
      </c>
      <c r="AH28" s="42">
        <f t="shared" si="16"/>
        <v>-0.3273410721386266</v>
      </c>
      <c r="AI28" s="14">
        <v>134947480</v>
      </c>
      <c r="AJ28" s="14">
        <v>119587852</v>
      </c>
      <c r="AK28" s="14">
        <v>55550074</v>
      </c>
      <c r="AL28" s="14"/>
    </row>
    <row r="29" spans="1:38" s="15" customFormat="1" ht="12.75">
      <c r="A29" s="31" t="s">
        <v>115</v>
      </c>
      <c r="B29" s="62" t="s">
        <v>596</v>
      </c>
      <c r="C29" s="124" t="s">
        <v>597</v>
      </c>
      <c r="D29" s="79">
        <v>319719614</v>
      </c>
      <c r="E29" s="80">
        <v>183548789</v>
      </c>
      <c r="F29" s="81">
        <f t="shared" si="0"/>
        <v>503268403</v>
      </c>
      <c r="G29" s="79">
        <v>319719614</v>
      </c>
      <c r="H29" s="80">
        <v>183548789</v>
      </c>
      <c r="I29" s="82">
        <f t="shared" si="1"/>
        <v>503268403</v>
      </c>
      <c r="J29" s="79">
        <v>0</v>
      </c>
      <c r="K29" s="80">
        <v>12157372</v>
      </c>
      <c r="L29" s="80">
        <f t="shared" si="2"/>
        <v>12157372</v>
      </c>
      <c r="M29" s="42">
        <f t="shared" si="3"/>
        <v>0.024156835453069365</v>
      </c>
      <c r="N29" s="107">
        <v>0</v>
      </c>
      <c r="O29" s="108">
        <v>6991597</v>
      </c>
      <c r="P29" s="109">
        <f t="shared" si="4"/>
        <v>6991597</v>
      </c>
      <c r="Q29" s="42">
        <f t="shared" si="5"/>
        <v>0.013892382192728281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0</v>
      </c>
      <c r="AA29" s="80">
        <f t="shared" si="11"/>
        <v>19148969</v>
      </c>
      <c r="AB29" s="80">
        <f t="shared" si="12"/>
        <v>19148969</v>
      </c>
      <c r="AC29" s="42">
        <f t="shared" si="13"/>
        <v>0.03804921764579764</v>
      </c>
      <c r="AD29" s="79">
        <v>79192812</v>
      </c>
      <c r="AE29" s="80">
        <v>456761</v>
      </c>
      <c r="AF29" s="80">
        <f t="shared" si="14"/>
        <v>79649573</v>
      </c>
      <c r="AG29" s="42">
        <f t="shared" si="15"/>
        <v>0.5794582816223157</v>
      </c>
      <c r="AH29" s="42">
        <f t="shared" si="16"/>
        <v>-0.9122205338125291</v>
      </c>
      <c r="AI29" s="14">
        <v>261036409</v>
      </c>
      <c r="AJ29" s="14">
        <v>270385330</v>
      </c>
      <c r="AK29" s="14">
        <v>151259709</v>
      </c>
      <c r="AL29" s="14"/>
    </row>
    <row r="30" spans="1:38" s="59" customFormat="1" ht="12.75">
      <c r="A30" s="63"/>
      <c r="B30" s="64" t="s">
        <v>598</v>
      </c>
      <c r="C30" s="125"/>
      <c r="D30" s="83">
        <f>SUM(D23:D29)</f>
        <v>1021612377</v>
      </c>
      <c r="E30" s="84">
        <f>SUM(E23:E29)</f>
        <v>410209867</v>
      </c>
      <c r="F30" s="92">
        <f t="shared" si="0"/>
        <v>1431822244</v>
      </c>
      <c r="G30" s="83">
        <f>SUM(G23:G29)</f>
        <v>995199181</v>
      </c>
      <c r="H30" s="84">
        <f>SUM(H23:H29)</f>
        <v>410209867</v>
      </c>
      <c r="I30" s="85">
        <f t="shared" si="1"/>
        <v>1405409048</v>
      </c>
      <c r="J30" s="83">
        <f>SUM(J23:J29)</f>
        <v>163970533</v>
      </c>
      <c r="K30" s="84">
        <f>SUM(K23:K29)</f>
        <v>283409427</v>
      </c>
      <c r="L30" s="84">
        <f t="shared" si="2"/>
        <v>447379960</v>
      </c>
      <c r="M30" s="46">
        <f t="shared" si="3"/>
        <v>0.31245495861984945</v>
      </c>
      <c r="N30" s="113">
        <f>SUM(N23:N29)</f>
        <v>61638700</v>
      </c>
      <c r="O30" s="114">
        <f>SUM(O23:O29)</f>
        <v>243270962</v>
      </c>
      <c r="P30" s="115">
        <f t="shared" si="4"/>
        <v>304909662</v>
      </c>
      <c r="Q30" s="46">
        <f t="shared" si="5"/>
        <v>0.21295217564730054</v>
      </c>
      <c r="R30" s="113">
        <f>SUM(R23:R29)</f>
        <v>0</v>
      </c>
      <c r="S30" s="115">
        <f>SUM(S23:S29)</f>
        <v>0</v>
      </c>
      <c r="T30" s="115">
        <f t="shared" si="6"/>
        <v>0</v>
      </c>
      <c r="U30" s="46">
        <f t="shared" si="7"/>
        <v>0</v>
      </c>
      <c r="V30" s="113">
        <f>SUM(V23:V29)</f>
        <v>0</v>
      </c>
      <c r="W30" s="115">
        <f>SUM(W23:W29)</f>
        <v>0</v>
      </c>
      <c r="X30" s="115">
        <f t="shared" si="8"/>
        <v>0</v>
      </c>
      <c r="Y30" s="46">
        <f t="shared" si="9"/>
        <v>0</v>
      </c>
      <c r="Z30" s="83">
        <f t="shared" si="10"/>
        <v>225609233</v>
      </c>
      <c r="AA30" s="84">
        <f t="shared" si="11"/>
        <v>526680389</v>
      </c>
      <c r="AB30" s="84">
        <f t="shared" si="12"/>
        <v>752289622</v>
      </c>
      <c r="AC30" s="46">
        <f t="shared" si="13"/>
        <v>0.52540713426715</v>
      </c>
      <c r="AD30" s="83">
        <f>SUM(AD23:AD29)</f>
        <v>383416486</v>
      </c>
      <c r="AE30" s="84">
        <f>SUM(AE23:AE29)</f>
        <v>24688879</v>
      </c>
      <c r="AF30" s="84">
        <f t="shared" si="14"/>
        <v>408105365</v>
      </c>
      <c r="AG30" s="46">
        <f t="shared" si="15"/>
        <v>0.5017159264634397</v>
      </c>
      <c r="AH30" s="46">
        <f t="shared" si="16"/>
        <v>-0.2528653427528452</v>
      </c>
      <c r="AI30" s="65">
        <f>SUM(AI23:AI29)</f>
        <v>1299738682</v>
      </c>
      <c r="AJ30" s="65">
        <f>SUM(AJ23:AJ29)</f>
        <v>1293727975</v>
      </c>
      <c r="AK30" s="65">
        <f>SUM(AK23:AK29)</f>
        <v>652099597</v>
      </c>
      <c r="AL30" s="65"/>
    </row>
    <row r="31" spans="1:38" s="15" customFormat="1" ht="12.75">
      <c r="A31" s="31" t="s">
        <v>96</v>
      </c>
      <c r="B31" s="62" t="s">
        <v>599</v>
      </c>
      <c r="C31" s="124" t="s">
        <v>600</v>
      </c>
      <c r="D31" s="79">
        <v>117790688</v>
      </c>
      <c r="E31" s="80">
        <v>26270789</v>
      </c>
      <c r="F31" s="82">
        <f t="shared" si="0"/>
        <v>144061477</v>
      </c>
      <c r="G31" s="79">
        <v>117790688</v>
      </c>
      <c r="H31" s="80">
        <v>26270789</v>
      </c>
      <c r="I31" s="82">
        <f t="shared" si="1"/>
        <v>144061477</v>
      </c>
      <c r="J31" s="79">
        <v>34518426</v>
      </c>
      <c r="K31" s="80">
        <v>8738774</v>
      </c>
      <c r="L31" s="80">
        <f t="shared" si="2"/>
        <v>43257200</v>
      </c>
      <c r="M31" s="42">
        <f t="shared" si="3"/>
        <v>0.30026903028350876</v>
      </c>
      <c r="N31" s="107">
        <v>23334392</v>
      </c>
      <c r="O31" s="108">
        <v>4747743</v>
      </c>
      <c r="P31" s="109">
        <f t="shared" si="4"/>
        <v>28082135</v>
      </c>
      <c r="Q31" s="42">
        <f t="shared" si="5"/>
        <v>0.194931605483956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57852818</v>
      </c>
      <c r="AA31" s="80">
        <f t="shared" si="11"/>
        <v>13486517</v>
      </c>
      <c r="AB31" s="80">
        <f t="shared" si="12"/>
        <v>71339335</v>
      </c>
      <c r="AC31" s="42">
        <f t="shared" si="13"/>
        <v>0.49520063576746476</v>
      </c>
      <c r="AD31" s="79">
        <v>15220070</v>
      </c>
      <c r="AE31" s="80">
        <v>-3526872</v>
      </c>
      <c r="AF31" s="80">
        <f t="shared" si="14"/>
        <v>11693198</v>
      </c>
      <c r="AG31" s="42">
        <f t="shared" si="15"/>
        <v>0.4527260522969075</v>
      </c>
      <c r="AH31" s="42">
        <f t="shared" si="16"/>
        <v>1.4015786784761533</v>
      </c>
      <c r="AI31" s="14">
        <v>80597500</v>
      </c>
      <c r="AJ31" s="14">
        <v>80597500</v>
      </c>
      <c r="AK31" s="14">
        <v>36488588</v>
      </c>
      <c r="AL31" s="14"/>
    </row>
    <row r="32" spans="1:38" s="15" customFormat="1" ht="12.75">
      <c r="A32" s="31" t="s">
        <v>96</v>
      </c>
      <c r="B32" s="62" t="s">
        <v>90</v>
      </c>
      <c r="C32" s="124" t="s">
        <v>91</v>
      </c>
      <c r="D32" s="79">
        <v>669980293</v>
      </c>
      <c r="E32" s="80">
        <v>97255148</v>
      </c>
      <c r="F32" s="81">
        <f t="shared" si="0"/>
        <v>767235441</v>
      </c>
      <c r="G32" s="79">
        <v>669980293</v>
      </c>
      <c r="H32" s="80">
        <v>97255148</v>
      </c>
      <c r="I32" s="82">
        <f t="shared" si="1"/>
        <v>767235441</v>
      </c>
      <c r="J32" s="79">
        <v>181759685</v>
      </c>
      <c r="K32" s="80">
        <v>4024495</v>
      </c>
      <c r="L32" s="80">
        <f t="shared" si="2"/>
        <v>185784180</v>
      </c>
      <c r="M32" s="42">
        <f t="shared" si="3"/>
        <v>0.2421475469874703</v>
      </c>
      <c r="N32" s="107">
        <v>176176791</v>
      </c>
      <c r="O32" s="108">
        <v>10176105</v>
      </c>
      <c r="P32" s="109">
        <f t="shared" si="4"/>
        <v>186352896</v>
      </c>
      <c r="Q32" s="42">
        <f t="shared" si="5"/>
        <v>0.2428888005448643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357936476</v>
      </c>
      <c r="AA32" s="80">
        <f t="shared" si="11"/>
        <v>14200600</v>
      </c>
      <c r="AB32" s="80">
        <f t="shared" si="12"/>
        <v>372137076</v>
      </c>
      <c r="AC32" s="42">
        <f t="shared" si="13"/>
        <v>0.4850363475323346</v>
      </c>
      <c r="AD32" s="79">
        <v>158725082</v>
      </c>
      <c r="AE32" s="80">
        <v>20399909</v>
      </c>
      <c r="AF32" s="80">
        <f t="shared" si="14"/>
        <v>179124991</v>
      </c>
      <c r="AG32" s="42">
        <f t="shared" si="15"/>
        <v>0.534095936230099</v>
      </c>
      <c r="AH32" s="42">
        <f t="shared" si="16"/>
        <v>0.04035118137144811</v>
      </c>
      <c r="AI32" s="14">
        <v>687586076</v>
      </c>
      <c r="AJ32" s="14">
        <v>710009736</v>
      </c>
      <c r="AK32" s="14">
        <v>367236929</v>
      </c>
      <c r="AL32" s="14"/>
    </row>
    <row r="33" spans="1:38" s="15" customFormat="1" ht="12.75">
      <c r="A33" s="31" t="s">
        <v>96</v>
      </c>
      <c r="B33" s="62" t="s">
        <v>54</v>
      </c>
      <c r="C33" s="124" t="s">
        <v>55</v>
      </c>
      <c r="D33" s="79">
        <v>1400636987</v>
      </c>
      <c r="E33" s="80">
        <v>324146169</v>
      </c>
      <c r="F33" s="81">
        <f t="shared" si="0"/>
        <v>1724783156</v>
      </c>
      <c r="G33" s="79">
        <v>1400636987</v>
      </c>
      <c r="H33" s="80">
        <v>324146169</v>
      </c>
      <c r="I33" s="82">
        <f t="shared" si="1"/>
        <v>1724783156</v>
      </c>
      <c r="J33" s="79">
        <v>329985265</v>
      </c>
      <c r="K33" s="80">
        <v>28699109</v>
      </c>
      <c r="L33" s="80">
        <f t="shared" si="2"/>
        <v>358684374</v>
      </c>
      <c r="M33" s="42">
        <f t="shared" si="3"/>
        <v>0.20795911228159047</v>
      </c>
      <c r="N33" s="107">
        <v>265399306</v>
      </c>
      <c r="O33" s="108">
        <v>57068499</v>
      </c>
      <c r="P33" s="109">
        <f t="shared" si="4"/>
        <v>322467805</v>
      </c>
      <c r="Q33" s="42">
        <f t="shared" si="5"/>
        <v>0.1869613602604083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595384571</v>
      </c>
      <c r="AA33" s="80">
        <f t="shared" si="11"/>
        <v>85767608</v>
      </c>
      <c r="AB33" s="80">
        <f t="shared" si="12"/>
        <v>681152179</v>
      </c>
      <c r="AC33" s="42">
        <f t="shared" si="13"/>
        <v>0.3949204725419988</v>
      </c>
      <c r="AD33" s="79">
        <v>204575617</v>
      </c>
      <c r="AE33" s="80">
        <v>57014593</v>
      </c>
      <c r="AF33" s="80">
        <f t="shared" si="14"/>
        <v>261590210</v>
      </c>
      <c r="AG33" s="42">
        <f t="shared" si="15"/>
        <v>0.38197604594635015</v>
      </c>
      <c r="AH33" s="42">
        <f t="shared" si="16"/>
        <v>0.23272122836707076</v>
      </c>
      <c r="AI33" s="14">
        <v>1635003602</v>
      </c>
      <c r="AJ33" s="14">
        <v>1635532914</v>
      </c>
      <c r="AK33" s="14">
        <v>624532211</v>
      </c>
      <c r="AL33" s="14"/>
    </row>
    <row r="34" spans="1:38" s="15" customFormat="1" ht="12.75">
      <c r="A34" s="31" t="s">
        <v>96</v>
      </c>
      <c r="B34" s="62" t="s">
        <v>601</v>
      </c>
      <c r="C34" s="124" t="s">
        <v>602</v>
      </c>
      <c r="D34" s="79">
        <v>220647928</v>
      </c>
      <c r="E34" s="80">
        <v>0</v>
      </c>
      <c r="F34" s="81">
        <f t="shared" si="0"/>
        <v>220647928</v>
      </c>
      <c r="G34" s="79">
        <v>220647928</v>
      </c>
      <c r="H34" s="80">
        <v>0</v>
      </c>
      <c r="I34" s="82">
        <f t="shared" si="1"/>
        <v>220647928</v>
      </c>
      <c r="J34" s="79">
        <v>54703023</v>
      </c>
      <c r="K34" s="80">
        <v>0</v>
      </c>
      <c r="L34" s="80">
        <f t="shared" si="2"/>
        <v>54703023</v>
      </c>
      <c r="M34" s="42">
        <f t="shared" si="3"/>
        <v>0.2479199487429585</v>
      </c>
      <c r="N34" s="107">
        <v>47822091</v>
      </c>
      <c r="O34" s="108">
        <v>0</v>
      </c>
      <c r="P34" s="109">
        <f t="shared" si="4"/>
        <v>47822091</v>
      </c>
      <c r="Q34" s="42">
        <f t="shared" si="5"/>
        <v>0.21673482925250945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102525114</v>
      </c>
      <c r="AA34" s="80">
        <f t="shared" si="11"/>
        <v>0</v>
      </c>
      <c r="AB34" s="80">
        <f t="shared" si="12"/>
        <v>102525114</v>
      </c>
      <c r="AC34" s="42">
        <f t="shared" si="13"/>
        <v>0.46465477799546795</v>
      </c>
      <c r="AD34" s="79">
        <v>44713373</v>
      </c>
      <c r="AE34" s="80">
        <v>0</v>
      </c>
      <c r="AF34" s="80">
        <f t="shared" si="14"/>
        <v>44713373</v>
      </c>
      <c r="AG34" s="42">
        <f t="shared" si="15"/>
        <v>0.5629273275325317</v>
      </c>
      <c r="AH34" s="42">
        <f t="shared" si="16"/>
        <v>0.06952546389197711</v>
      </c>
      <c r="AI34" s="14">
        <v>157007494</v>
      </c>
      <c r="AJ34" s="14">
        <v>157007494</v>
      </c>
      <c r="AK34" s="14">
        <v>88383809</v>
      </c>
      <c r="AL34" s="14"/>
    </row>
    <row r="35" spans="1:38" s="15" customFormat="1" ht="12.75">
      <c r="A35" s="31" t="s">
        <v>115</v>
      </c>
      <c r="B35" s="62" t="s">
        <v>603</v>
      </c>
      <c r="C35" s="124" t="s">
        <v>604</v>
      </c>
      <c r="D35" s="79">
        <v>214807579</v>
      </c>
      <c r="E35" s="80">
        <v>71819057</v>
      </c>
      <c r="F35" s="81">
        <f t="shared" si="0"/>
        <v>286626636</v>
      </c>
      <c r="G35" s="79">
        <v>214807579</v>
      </c>
      <c r="H35" s="80">
        <v>71819057</v>
      </c>
      <c r="I35" s="82">
        <f t="shared" si="1"/>
        <v>286626636</v>
      </c>
      <c r="J35" s="79">
        <v>67164500</v>
      </c>
      <c r="K35" s="80">
        <v>1063173</v>
      </c>
      <c r="L35" s="80">
        <f t="shared" si="2"/>
        <v>68227673</v>
      </c>
      <c r="M35" s="42">
        <f t="shared" si="3"/>
        <v>0.2380367503597956</v>
      </c>
      <c r="N35" s="107">
        <v>3679389</v>
      </c>
      <c r="O35" s="108">
        <v>3660932</v>
      </c>
      <c r="P35" s="109">
        <f t="shared" si="4"/>
        <v>7340321</v>
      </c>
      <c r="Q35" s="42">
        <f t="shared" si="5"/>
        <v>0.025609347067102304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70843889</v>
      </c>
      <c r="AA35" s="80">
        <f t="shared" si="11"/>
        <v>4724105</v>
      </c>
      <c r="AB35" s="80">
        <f t="shared" si="12"/>
        <v>75567994</v>
      </c>
      <c r="AC35" s="42">
        <f t="shared" si="13"/>
        <v>0.2636460974268979</v>
      </c>
      <c r="AD35" s="79">
        <v>1855143</v>
      </c>
      <c r="AE35" s="80">
        <v>5089807</v>
      </c>
      <c r="AF35" s="80">
        <f t="shared" si="14"/>
        <v>6944950</v>
      </c>
      <c r="AG35" s="42">
        <f t="shared" si="15"/>
        <v>0.33525796341461267</v>
      </c>
      <c r="AH35" s="42">
        <f t="shared" si="16"/>
        <v>0.05692927954844884</v>
      </c>
      <c r="AI35" s="14">
        <v>219628179</v>
      </c>
      <c r="AJ35" s="14">
        <v>244622406</v>
      </c>
      <c r="AK35" s="14">
        <v>73632096</v>
      </c>
      <c r="AL35" s="14"/>
    </row>
    <row r="36" spans="1:38" s="59" customFormat="1" ht="12.75">
      <c r="A36" s="63"/>
      <c r="B36" s="64" t="s">
        <v>605</v>
      </c>
      <c r="C36" s="125"/>
      <c r="D36" s="83">
        <f>SUM(D31:D35)</f>
        <v>2623863475</v>
      </c>
      <c r="E36" s="84">
        <f>SUM(E31:E35)</f>
        <v>519491163</v>
      </c>
      <c r="F36" s="92">
        <f t="shared" si="0"/>
        <v>3143354638</v>
      </c>
      <c r="G36" s="83">
        <f>SUM(G31:G35)</f>
        <v>2623863475</v>
      </c>
      <c r="H36" s="84">
        <f>SUM(H31:H35)</f>
        <v>519491163</v>
      </c>
      <c r="I36" s="85">
        <f t="shared" si="1"/>
        <v>3143354638</v>
      </c>
      <c r="J36" s="83">
        <f>SUM(J31:J35)</f>
        <v>668130899</v>
      </c>
      <c r="K36" s="84">
        <f>SUM(K31:K35)</f>
        <v>42525551</v>
      </c>
      <c r="L36" s="84">
        <f t="shared" si="2"/>
        <v>710656450</v>
      </c>
      <c r="M36" s="46">
        <f t="shared" si="3"/>
        <v>0.2260821739325488</v>
      </c>
      <c r="N36" s="113">
        <f>SUM(N31:N35)</f>
        <v>516411969</v>
      </c>
      <c r="O36" s="114">
        <f>SUM(O31:O35)</f>
        <v>75653279</v>
      </c>
      <c r="P36" s="115">
        <f t="shared" si="4"/>
        <v>592065248</v>
      </c>
      <c r="Q36" s="46">
        <f t="shared" si="5"/>
        <v>0.18835458170787536</v>
      </c>
      <c r="R36" s="113">
        <f>SUM(R31:R35)</f>
        <v>0</v>
      </c>
      <c r="S36" s="115">
        <f>SUM(S31:S35)</f>
        <v>0</v>
      </c>
      <c r="T36" s="115">
        <f t="shared" si="6"/>
        <v>0</v>
      </c>
      <c r="U36" s="46">
        <f t="shared" si="7"/>
        <v>0</v>
      </c>
      <c r="V36" s="113">
        <f>SUM(V31:V35)</f>
        <v>0</v>
      </c>
      <c r="W36" s="115">
        <f>SUM(W31:W35)</f>
        <v>0</v>
      </c>
      <c r="X36" s="115">
        <f t="shared" si="8"/>
        <v>0</v>
      </c>
      <c r="Y36" s="46">
        <f t="shared" si="9"/>
        <v>0</v>
      </c>
      <c r="Z36" s="83">
        <f t="shared" si="10"/>
        <v>1184542868</v>
      </c>
      <c r="AA36" s="84">
        <f t="shared" si="11"/>
        <v>118178830</v>
      </c>
      <c r="AB36" s="84">
        <f t="shared" si="12"/>
        <v>1302721698</v>
      </c>
      <c r="AC36" s="46">
        <f t="shared" si="13"/>
        <v>0.4144367556404242</v>
      </c>
      <c r="AD36" s="83">
        <f>SUM(AD31:AD35)</f>
        <v>425089285</v>
      </c>
      <c r="AE36" s="84">
        <f>SUM(AE31:AE35)</f>
        <v>78977437</v>
      </c>
      <c r="AF36" s="84">
        <f t="shared" si="14"/>
        <v>504066722</v>
      </c>
      <c r="AG36" s="46">
        <f t="shared" si="15"/>
        <v>0.4281832680711351</v>
      </c>
      <c r="AH36" s="46">
        <f t="shared" si="16"/>
        <v>0.1745771386193593</v>
      </c>
      <c r="AI36" s="65">
        <f>SUM(AI31:AI35)</f>
        <v>2779822851</v>
      </c>
      <c r="AJ36" s="65">
        <f>SUM(AJ31:AJ35)</f>
        <v>2827770050</v>
      </c>
      <c r="AK36" s="65">
        <f>SUM(AK31:AK35)</f>
        <v>1190273633</v>
      </c>
      <c r="AL36" s="65"/>
    </row>
    <row r="37" spans="1:38" s="59" customFormat="1" ht="12.75">
      <c r="A37" s="63"/>
      <c r="B37" s="64" t="s">
        <v>606</v>
      </c>
      <c r="C37" s="125"/>
      <c r="D37" s="83">
        <f>SUM(D9:D14,D16:D21,D23:D29,D31:D35)</f>
        <v>8402224826</v>
      </c>
      <c r="E37" s="84">
        <f>SUM(E9:E14,E16:E21,E23:E29,E31:E35)</f>
        <v>2154762456</v>
      </c>
      <c r="F37" s="85">
        <f t="shared" si="0"/>
        <v>10556987282</v>
      </c>
      <c r="G37" s="83">
        <f>SUM(G9:G14,G16:G21,G23:G29,G31:G35)</f>
        <v>8153334036</v>
      </c>
      <c r="H37" s="84">
        <f>SUM(H9:H14,H16:H21,H23:H29,H31:H35)</f>
        <v>2154762456</v>
      </c>
      <c r="I37" s="92">
        <f t="shared" si="1"/>
        <v>10308096492</v>
      </c>
      <c r="J37" s="83">
        <f>SUM(J9:J14,J16:J21,J23:J29,J31:J35)</f>
        <v>2354411576</v>
      </c>
      <c r="K37" s="94">
        <f>SUM(K9:K14,K16:K21,K23:K29,K31:K35)</f>
        <v>426404760</v>
      </c>
      <c r="L37" s="84">
        <f t="shared" si="2"/>
        <v>2780816336</v>
      </c>
      <c r="M37" s="46">
        <f t="shared" si="3"/>
        <v>0.26341002993736484</v>
      </c>
      <c r="N37" s="113">
        <f>SUM(N9:N14,N16:N21,N23:N29,N31:N35)</f>
        <v>1899810993</v>
      </c>
      <c r="O37" s="114">
        <f>SUM(O9:O14,O16:O21,O23:O29,O31:O35)</f>
        <v>471175904</v>
      </c>
      <c r="P37" s="115">
        <f t="shared" si="4"/>
        <v>2370986897</v>
      </c>
      <c r="Q37" s="46">
        <f t="shared" si="5"/>
        <v>0.2245893486148845</v>
      </c>
      <c r="R37" s="113">
        <f>SUM(R9:R14,R16:R21,R23:R29,R31:R35)</f>
        <v>0</v>
      </c>
      <c r="S37" s="115">
        <f>SUM(S9:S14,S16:S21,S23:S29,S31:S35)</f>
        <v>0</v>
      </c>
      <c r="T37" s="115">
        <f t="shared" si="6"/>
        <v>0</v>
      </c>
      <c r="U37" s="46">
        <f t="shared" si="7"/>
        <v>0</v>
      </c>
      <c r="V37" s="113">
        <f>SUM(V9:V14,V16:V21,V23:V29,V31:V35)</f>
        <v>0</v>
      </c>
      <c r="W37" s="115">
        <f>SUM(W9:W14,W16:W21,W23:W29,W31:W35)</f>
        <v>0</v>
      </c>
      <c r="X37" s="115">
        <f t="shared" si="8"/>
        <v>0</v>
      </c>
      <c r="Y37" s="46">
        <f t="shared" si="9"/>
        <v>0</v>
      </c>
      <c r="Z37" s="83">
        <f t="shared" si="10"/>
        <v>4254222569</v>
      </c>
      <c r="AA37" s="84">
        <f t="shared" si="11"/>
        <v>897580664</v>
      </c>
      <c r="AB37" s="84">
        <f t="shared" si="12"/>
        <v>5151803233</v>
      </c>
      <c r="AC37" s="46">
        <f t="shared" si="13"/>
        <v>0.48799937855224934</v>
      </c>
      <c r="AD37" s="83">
        <f>SUM(AD9:AD14,AD16:AD21,AD23:AD29,AD31:AD35)</f>
        <v>1898714855</v>
      </c>
      <c r="AE37" s="84">
        <f>SUM(AE9:AE14,AE16:AE21,AE23:AE29,AE31:AE35)</f>
        <v>313508930</v>
      </c>
      <c r="AF37" s="84">
        <f t="shared" si="14"/>
        <v>2212223785</v>
      </c>
      <c r="AG37" s="46">
        <f t="shared" si="15"/>
        <v>0.47554388688195426</v>
      </c>
      <c r="AH37" s="46">
        <f t="shared" si="16"/>
        <v>0.0717662982725773</v>
      </c>
      <c r="AI37" s="65">
        <f>SUM(AI9:AI14,AI16:AI21,AI23:AI29,AI31:AI35)</f>
        <v>9909075221</v>
      </c>
      <c r="AJ37" s="65">
        <f>SUM(AJ9:AJ14,AJ16:AJ21,AJ23:AJ29,AJ31:AJ35)</f>
        <v>10240267152</v>
      </c>
      <c r="AK37" s="65">
        <f>SUM(AK9:AK14,AK16:AK21,AK23:AK29,AK31:AK35)</f>
        <v>4712200146</v>
      </c>
      <c r="AL37" s="65"/>
    </row>
    <row r="38" spans="1:38" s="15" customFormat="1" ht="12.75">
      <c r="A38" s="66"/>
      <c r="B38" s="67"/>
      <c r="C38" s="68"/>
      <c r="D38" s="95"/>
      <c r="E38" s="95"/>
      <c r="F38" s="96"/>
      <c r="G38" s="97"/>
      <c r="H38" s="95"/>
      <c r="I38" s="98"/>
      <c r="J38" s="97"/>
      <c r="K38" s="99"/>
      <c r="L38" s="95"/>
      <c r="M38" s="72"/>
      <c r="N38" s="97"/>
      <c r="O38" s="99"/>
      <c r="P38" s="95"/>
      <c r="Q38" s="72"/>
      <c r="R38" s="97"/>
      <c r="S38" s="99"/>
      <c r="T38" s="95"/>
      <c r="U38" s="72"/>
      <c r="V38" s="97"/>
      <c r="W38" s="99"/>
      <c r="X38" s="95"/>
      <c r="Y38" s="72"/>
      <c r="Z38" s="97"/>
      <c r="AA38" s="99"/>
      <c r="AB38" s="95"/>
      <c r="AC38" s="72"/>
      <c r="AD38" s="97"/>
      <c r="AE38" s="95"/>
      <c r="AF38" s="95"/>
      <c r="AG38" s="72"/>
      <c r="AH38" s="72"/>
      <c r="AI38" s="14"/>
      <c r="AJ38" s="14"/>
      <c r="AK38" s="14"/>
      <c r="AL38" s="14"/>
    </row>
    <row r="39" spans="1:38" s="15" customFormat="1" ht="12.75">
      <c r="A39" s="14"/>
      <c r="B39" s="120" t="s">
        <v>668</v>
      </c>
      <c r="C39" s="126"/>
      <c r="D39" s="90"/>
      <c r="E39" s="90"/>
      <c r="F39" s="90"/>
      <c r="G39" s="90"/>
      <c r="H39" s="90"/>
      <c r="I39" s="90"/>
      <c r="J39" s="90"/>
      <c r="K39" s="90"/>
      <c r="L39" s="90"/>
      <c r="M39" s="14"/>
      <c r="N39" s="90"/>
      <c r="O39" s="90"/>
      <c r="P39" s="90"/>
      <c r="Q39" s="14"/>
      <c r="R39" s="90"/>
      <c r="S39" s="90"/>
      <c r="T39" s="90"/>
      <c r="U39" s="14"/>
      <c r="V39" s="90"/>
      <c r="W39" s="90"/>
      <c r="X39" s="90"/>
      <c r="Y39" s="14"/>
      <c r="Z39" s="90"/>
      <c r="AA39" s="90"/>
      <c r="AB39" s="90"/>
      <c r="AC39" s="14"/>
      <c r="AD39" s="90"/>
      <c r="AE39" s="90"/>
      <c r="AF39" s="90"/>
      <c r="AG39" s="14"/>
      <c r="AH39" s="14"/>
      <c r="AI39" s="14"/>
      <c r="AJ39" s="14"/>
      <c r="AK39" s="14"/>
      <c r="AL39" s="14"/>
    </row>
    <row r="40" spans="1:38" ht="12.75">
      <c r="A40" s="2"/>
      <c r="B40" s="2"/>
      <c r="C40" s="121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1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1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36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39</v>
      </c>
      <c r="C9" s="124" t="s">
        <v>40</v>
      </c>
      <c r="D9" s="79">
        <v>28642669002</v>
      </c>
      <c r="E9" s="80">
        <v>3607364264</v>
      </c>
      <c r="F9" s="81">
        <f>$D9+$E9</f>
        <v>32250033266</v>
      </c>
      <c r="G9" s="79">
        <v>28750144750</v>
      </c>
      <c r="H9" s="80">
        <v>3995477235</v>
      </c>
      <c r="I9" s="82">
        <f>$G9+$H9</f>
        <v>32745621985</v>
      </c>
      <c r="J9" s="79">
        <v>7095664101</v>
      </c>
      <c r="K9" s="80">
        <v>377095892</v>
      </c>
      <c r="L9" s="80">
        <f>$J9+$K9</f>
        <v>7472759993</v>
      </c>
      <c r="M9" s="42">
        <f>IF($F9=0,0,$L9/$F9)</f>
        <v>0.23171324914192415</v>
      </c>
      <c r="N9" s="107">
        <v>6152336189</v>
      </c>
      <c r="O9" s="108">
        <v>610987857</v>
      </c>
      <c r="P9" s="109">
        <f>$N9+$O9</f>
        <v>6763324046</v>
      </c>
      <c r="Q9" s="42">
        <f>IF($F9=0,0,$P9/$F9)</f>
        <v>0.2097152579724722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13248000290</v>
      </c>
      <c r="AA9" s="80">
        <f>$K9+$O9</f>
        <v>988083749</v>
      </c>
      <c r="AB9" s="80">
        <f>$Z9+$AA9</f>
        <v>14236084039</v>
      </c>
      <c r="AC9" s="42">
        <f>IF($F9=0,0,$AB9/$F9)</f>
        <v>0.44142850711439635</v>
      </c>
      <c r="AD9" s="79">
        <v>6001277589</v>
      </c>
      <c r="AE9" s="80">
        <v>1328187553</v>
      </c>
      <c r="AF9" s="80">
        <f>$AD9+$AE9</f>
        <v>7329465142</v>
      </c>
      <c r="AG9" s="42">
        <f>IF($AI9=0,0,$AK9/$AI9)</f>
        <v>0.4379983095476172</v>
      </c>
      <c r="AH9" s="42">
        <f>IF($AF9=0,0,$P9/$AF9-1)</f>
        <v>-0.07724180210038034</v>
      </c>
      <c r="AI9" s="14">
        <v>31771513085</v>
      </c>
      <c r="AJ9" s="14">
        <v>30951173330</v>
      </c>
      <c r="AK9" s="14">
        <v>13915869023</v>
      </c>
      <c r="AL9" s="14"/>
    </row>
    <row r="10" spans="1:38" s="59" customFormat="1" ht="12.75">
      <c r="A10" s="63"/>
      <c r="B10" s="64" t="s">
        <v>95</v>
      </c>
      <c r="C10" s="125"/>
      <c r="D10" s="83">
        <f>D9</f>
        <v>28642669002</v>
      </c>
      <c r="E10" s="84">
        <f>E9</f>
        <v>3607364264</v>
      </c>
      <c r="F10" s="85">
        <f aca="true" t="shared" si="0" ref="F10:F45">$D10+$E10</f>
        <v>32250033266</v>
      </c>
      <c r="G10" s="83">
        <f>G9</f>
        <v>28750144750</v>
      </c>
      <c r="H10" s="84">
        <f>H9</f>
        <v>3995477235</v>
      </c>
      <c r="I10" s="85">
        <f aca="true" t="shared" si="1" ref="I10:I45">$G10+$H10</f>
        <v>32745621985</v>
      </c>
      <c r="J10" s="83">
        <f>J9</f>
        <v>7095664101</v>
      </c>
      <c r="K10" s="84">
        <f>K9</f>
        <v>377095892</v>
      </c>
      <c r="L10" s="84">
        <f aca="true" t="shared" si="2" ref="L10:L45">$J10+$K10</f>
        <v>7472759993</v>
      </c>
      <c r="M10" s="46">
        <f aca="true" t="shared" si="3" ref="M10:M45">IF($F10=0,0,$L10/$F10)</f>
        <v>0.23171324914192415</v>
      </c>
      <c r="N10" s="113">
        <f>N9</f>
        <v>6152336189</v>
      </c>
      <c r="O10" s="114">
        <f>O9</f>
        <v>610987857</v>
      </c>
      <c r="P10" s="115">
        <f aca="true" t="shared" si="4" ref="P10:P45">$N10+$O10</f>
        <v>6763324046</v>
      </c>
      <c r="Q10" s="46">
        <f aca="true" t="shared" si="5" ref="Q10:Q45">IF($F10=0,0,$P10/$F10)</f>
        <v>0.2097152579724722</v>
      </c>
      <c r="R10" s="113">
        <f>R9</f>
        <v>0</v>
      </c>
      <c r="S10" s="115">
        <f>S9</f>
        <v>0</v>
      </c>
      <c r="T10" s="115">
        <f aca="true" t="shared" si="6" ref="T10:T45">$R10+$S10</f>
        <v>0</v>
      </c>
      <c r="U10" s="46">
        <f aca="true" t="shared" si="7" ref="U10:U45">IF($I10=0,0,$T10/$I10)</f>
        <v>0</v>
      </c>
      <c r="V10" s="113">
        <f>V9</f>
        <v>0</v>
      </c>
      <c r="W10" s="115">
        <f>W9</f>
        <v>0</v>
      </c>
      <c r="X10" s="115">
        <f aca="true" t="shared" si="8" ref="X10:X45">$V10+$W10</f>
        <v>0</v>
      </c>
      <c r="Y10" s="46">
        <f aca="true" t="shared" si="9" ref="Y10:Y45">IF($I10=0,0,$X10/$I10)</f>
        <v>0</v>
      </c>
      <c r="Z10" s="83">
        <f aca="true" t="shared" si="10" ref="Z10:Z45">$J10+$N10</f>
        <v>13248000290</v>
      </c>
      <c r="AA10" s="84">
        <f aca="true" t="shared" si="11" ref="AA10:AA45">$K10+$O10</f>
        <v>988083749</v>
      </c>
      <c r="AB10" s="84">
        <f aca="true" t="shared" si="12" ref="AB10:AB45">$Z10+$AA10</f>
        <v>14236084039</v>
      </c>
      <c r="AC10" s="46">
        <f aca="true" t="shared" si="13" ref="AC10:AC45">IF($F10=0,0,$AB10/$F10)</f>
        <v>0.44142850711439635</v>
      </c>
      <c r="AD10" s="83">
        <f>AD9</f>
        <v>6001277589</v>
      </c>
      <c r="AE10" s="84">
        <f>AE9</f>
        <v>1328187553</v>
      </c>
      <c r="AF10" s="84">
        <f aca="true" t="shared" si="14" ref="AF10:AF45">$AD10+$AE10</f>
        <v>7329465142</v>
      </c>
      <c r="AG10" s="46">
        <f aca="true" t="shared" si="15" ref="AG10:AG45">IF($AI10=0,0,$AK10/$AI10)</f>
        <v>0.4379983095476172</v>
      </c>
      <c r="AH10" s="46">
        <f aca="true" t="shared" si="16" ref="AH10:AH45">IF($AF10=0,0,$P10/$AF10-1)</f>
        <v>-0.07724180210038034</v>
      </c>
      <c r="AI10" s="65">
        <f>AI9</f>
        <v>31771513085</v>
      </c>
      <c r="AJ10" s="65">
        <f>AJ9</f>
        <v>30951173330</v>
      </c>
      <c r="AK10" s="65">
        <f>AK9</f>
        <v>13915869023</v>
      </c>
      <c r="AL10" s="65"/>
    </row>
    <row r="11" spans="1:38" s="15" customFormat="1" ht="12.75">
      <c r="A11" s="31" t="s">
        <v>96</v>
      </c>
      <c r="B11" s="62" t="s">
        <v>607</v>
      </c>
      <c r="C11" s="124" t="s">
        <v>608</v>
      </c>
      <c r="D11" s="79">
        <v>175191700</v>
      </c>
      <c r="E11" s="80">
        <v>57772030</v>
      </c>
      <c r="F11" s="81">
        <f t="shared" si="0"/>
        <v>232963730</v>
      </c>
      <c r="G11" s="79">
        <v>175191700</v>
      </c>
      <c r="H11" s="80">
        <v>57772030</v>
      </c>
      <c r="I11" s="82">
        <f t="shared" si="1"/>
        <v>232963730</v>
      </c>
      <c r="J11" s="79">
        <v>39251748</v>
      </c>
      <c r="K11" s="80">
        <v>6481783</v>
      </c>
      <c r="L11" s="80">
        <f t="shared" si="2"/>
        <v>45733531</v>
      </c>
      <c r="M11" s="42">
        <f t="shared" si="3"/>
        <v>0.19631180785094743</v>
      </c>
      <c r="N11" s="107">
        <v>32848778</v>
      </c>
      <c r="O11" s="108">
        <v>15633111</v>
      </c>
      <c r="P11" s="109">
        <f t="shared" si="4"/>
        <v>48481889</v>
      </c>
      <c r="Q11" s="42">
        <f t="shared" si="5"/>
        <v>0.20810917218744737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72100526</v>
      </c>
      <c r="AA11" s="80">
        <f t="shared" si="11"/>
        <v>22114894</v>
      </c>
      <c r="AB11" s="80">
        <f t="shared" si="12"/>
        <v>94215420</v>
      </c>
      <c r="AC11" s="42">
        <f t="shared" si="13"/>
        <v>0.40442098003839483</v>
      </c>
      <c r="AD11" s="79">
        <v>21898959</v>
      </c>
      <c r="AE11" s="80">
        <v>8131524</v>
      </c>
      <c r="AF11" s="80">
        <f t="shared" si="14"/>
        <v>30030483</v>
      </c>
      <c r="AG11" s="42">
        <f t="shared" si="15"/>
        <v>0</v>
      </c>
      <c r="AH11" s="42">
        <f t="shared" si="16"/>
        <v>0.6144225519116693</v>
      </c>
      <c r="AI11" s="14">
        <v>0</v>
      </c>
      <c r="AJ11" s="14">
        <v>125724120</v>
      </c>
      <c r="AK11" s="14">
        <v>75828281</v>
      </c>
      <c r="AL11" s="14"/>
    </row>
    <row r="12" spans="1:38" s="15" customFormat="1" ht="12.75">
      <c r="A12" s="31" t="s">
        <v>96</v>
      </c>
      <c r="B12" s="62" t="s">
        <v>609</v>
      </c>
      <c r="C12" s="124" t="s">
        <v>610</v>
      </c>
      <c r="D12" s="79">
        <v>129382047</v>
      </c>
      <c r="E12" s="80">
        <v>40182920</v>
      </c>
      <c r="F12" s="81">
        <f t="shared" si="0"/>
        <v>169564967</v>
      </c>
      <c r="G12" s="79">
        <v>129382047</v>
      </c>
      <c r="H12" s="80">
        <v>40182920</v>
      </c>
      <c r="I12" s="82">
        <f t="shared" si="1"/>
        <v>169564967</v>
      </c>
      <c r="J12" s="79">
        <v>37147407</v>
      </c>
      <c r="K12" s="80">
        <v>1336004</v>
      </c>
      <c r="L12" s="80">
        <f t="shared" si="2"/>
        <v>38483411</v>
      </c>
      <c r="M12" s="42">
        <f t="shared" si="3"/>
        <v>0.22695378462226812</v>
      </c>
      <c r="N12" s="107">
        <v>24924185</v>
      </c>
      <c r="O12" s="108">
        <v>3699156</v>
      </c>
      <c r="P12" s="109">
        <f t="shared" si="4"/>
        <v>28623341</v>
      </c>
      <c r="Q12" s="42">
        <f t="shared" si="5"/>
        <v>0.16880456798602744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62071592</v>
      </c>
      <c r="AA12" s="80">
        <f t="shared" si="11"/>
        <v>5035160</v>
      </c>
      <c r="AB12" s="80">
        <f t="shared" si="12"/>
        <v>67106752</v>
      </c>
      <c r="AC12" s="42">
        <f t="shared" si="13"/>
        <v>0.39575835260829556</v>
      </c>
      <c r="AD12" s="79">
        <v>34003961</v>
      </c>
      <c r="AE12" s="80">
        <v>12876107</v>
      </c>
      <c r="AF12" s="80">
        <f t="shared" si="14"/>
        <v>46880068</v>
      </c>
      <c r="AG12" s="42">
        <f t="shared" si="15"/>
        <v>0.5494144090187105</v>
      </c>
      <c r="AH12" s="42">
        <f t="shared" si="16"/>
        <v>-0.3894347380212845</v>
      </c>
      <c r="AI12" s="14">
        <v>145527856</v>
      </c>
      <c r="AJ12" s="14">
        <v>172395904</v>
      </c>
      <c r="AK12" s="14">
        <v>79955101</v>
      </c>
      <c r="AL12" s="14"/>
    </row>
    <row r="13" spans="1:38" s="15" customFormat="1" ht="12.75">
      <c r="A13" s="31" t="s">
        <v>96</v>
      </c>
      <c r="B13" s="62" t="s">
        <v>611</v>
      </c>
      <c r="C13" s="124" t="s">
        <v>612</v>
      </c>
      <c r="D13" s="79">
        <v>158857249</v>
      </c>
      <c r="E13" s="80">
        <v>33942700</v>
      </c>
      <c r="F13" s="81">
        <f t="shared" si="0"/>
        <v>192799949</v>
      </c>
      <c r="G13" s="79">
        <v>158857249</v>
      </c>
      <c r="H13" s="80">
        <v>33942700</v>
      </c>
      <c r="I13" s="82">
        <f t="shared" si="1"/>
        <v>192799949</v>
      </c>
      <c r="J13" s="79">
        <v>47076477</v>
      </c>
      <c r="K13" s="80">
        <v>2548827</v>
      </c>
      <c r="L13" s="80">
        <f t="shared" si="2"/>
        <v>49625304</v>
      </c>
      <c r="M13" s="42">
        <f t="shared" si="3"/>
        <v>0.2573927236879093</v>
      </c>
      <c r="N13" s="107">
        <v>31365559</v>
      </c>
      <c r="O13" s="108">
        <v>4647965</v>
      </c>
      <c r="P13" s="109">
        <f t="shared" si="4"/>
        <v>36013524</v>
      </c>
      <c r="Q13" s="42">
        <f t="shared" si="5"/>
        <v>0.18679218634025677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78442036</v>
      </c>
      <c r="AA13" s="80">
        <f t="shared" si="11"/>
        <v>7196792</v>
      </c>
      <c r="AB13" s="80">
        <f t="shared" si="12"/>
        <v>85638828</v>
      </c>
      <c r="AC13" s="42">
        <f t="shared" si="13"/>
        <v>0.444184910028166</v>
      </c>
      <c r="AD13" s="79">
        <v>27623401</v>
      </c>
      <c r="AE13" s="80">
        <v>6201392</v>
      </c>
      <c r="AF13" s="80">
        <f t="shared" si="14"/>
        <v>33824793</v>
      </c>
      <c r="AG13" s="42">
        <f t="shared" si="15"/>
        <v>0.4052139790294812</v>
      </c>
      <c r="AH13" s="42">
        <f t="shared" si="16"/>
        <v>0.06470789045183523</v>
      </c>
      <c r="AI13" s="14">
        <v>194878536</v>
      </c>
      <c r="AJ13" s="14">
        <v>201601720</v>
      </c>
      <c r="AK13" s="14">
        <v>78967507</v>
      </c>
      <c r="AL13" s="14"/>
    </row>
    <row r="14" spans="1:38" s="15" customFormat="1" ht="12.75">
      <c r="A14" s="31" t="s">
        <v>96</v>
      </c>
      <c r="B14" s="62" t="s">
        <v>613</v>
      </c>
      <c r="C14" s="124" t="s">
        <v>614</v>
      </c>
      <c r="D14" s="79">
        <v>611893350</v>
      </c>
      <c r="E14" s="80">
        <v>170722589</v>
      </c>
      <c r="F14" s="81">
        <f t="shared" si="0"/>
        <v>782615939</v>
      </c>
      <c r="G14" s="79">
        <v>611893350</v>
      </c>
      <c r="H14" s="80">
        <v>170722589</v>
      </c>
      <c r="I14" s="82">
        <f t="shared" si="1"/>
        <v>782615939</v>
      </c>
      <c r="J14" s="79">
        <v>224207586</v>
      </c>
      <c r="K14" s="80">
        <v>9530923</v>
      </c>
      <c r="L14" s="80">
        <f t="shared" si="2"/>
        <v>233738509</v>
      </c>
      <c r="M14" s="42">
        <f t="shared" si="3"/>
        <v>0.2986631083678964</v>
      </c>
      <c r="N14" s="107">
        <v>104839883</v>
      </c>
      <c r="O14" s="108">
        <v>16310442</v>
      </c>
      <c r="P14" s="109">
        <f t="shared" si="4"/>
        <v>121150325</v>
      </c>
      <c r="Q14" s="42">
        <f t="shared" si="5"/>
        <v>0.15480176030506324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329047469</v>
      </c>
      <c r="AA14" s="80">
        <f t="shared" si="11"/>
        <v>25841365</v>
      </c>
      <c r="AB14" s="80">
        <f t="shared" si="12"/>
        <v>354888834</v>
      </c>
      <c r="AC14" s="42">
        <f t="shared" si="13"/>
        <v>0.45346486867295965</v>
      </c>
      <c r="AD14" s="79">
        <v>90502102</v>
      </c>
      <c r="AE14" s="80">
        <v>20223684</v>
      </c>
      <c r="AF14" s="80">
        <f t="shared" si="14"/>
        <v>110725786</v>
      </c>
      <c r="AG14" s="42">
        <f t="shared" si="15"/>
        <v>0.4497625458149443</v>
      </c>
      <c r="AH14" s="42">
        <f t="shared" si="16"/>
        <v>0.0941473470326053</v>
      </c>
      <c r="AI14" s="14">
        <v>737557647</v>
      </c>
      <c r="AJ14" s="14">
        <v>724484722</v>
      </c>
      <c r="AK14" s="14">
        <v>331725805</v>
      </c>
      <c r="AL14" s="14"/>
    </row>
    <row r="15" spans="1:38" s="15" customFormat="1" ht="12.75">
      <c r="A15" s="31" t="s">
        <v>96</v>
      </c>
      <c r="B15" s="62" t="s">
        <v>615</v>
      </c>
      <c r="C15" s="124" t="s">
        <v>616</v>
      </c>
      <c r="D15" s="79">
        <v>351006809</v>
      </c>
      <c r="E15" s="80">
        <v>86603200</v>
      </c>
      <c r="F15" s="81">
        <f t="shared" si="0"/>
        <v>437610009</v>
      </c>
      <c r="G15" s="79">
        <v>351006809</v>
      </c>
      <c r="H15" s="80">
        <v>86603200</v>
      </c>
      <c r="I15" s="82">
        <f t="shared" si="1"/>
        <v>437610009</v>
      </c>
      <c r="J15" s="79">
        <v>77931445</v>
      </c>
      <c r="K15" s="80">
        <v>4021627</v>
      </c>
      <c r="L15" s="80">
        <f t="shared" si="2"/>
        <v>81953072</v>
      </c>
      <c r="M15" s="42">
        <f t="shared" si="3"/>
        <v>0.18727421748710504</v>
      </c>
      <c r="N15" s="107">
        <v>71536375</v>
      </c>
      <c r="O15" s="108">
        <v>23840420</v>
      </c>
      <c r="P15" s="109">
        <f t="shared" si="4"/>
        <v>95376795</v>
      </c>
      <c r="Q15" s="42">
        <f t="shared" si="5"/>
        <v>0.21794929969254886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149467820</v>
      </c>
      <c r="AA15" s="80">
        <f t="shared" si="11"/>
        <v>27862047</v>
      </c>
      <c r="AB15" s="80">
        <f t="shared" si="12"/>
        <v>177329867</v>
      </c>
      <c r="AC15" s="42">
        <f t="shared" si="13"/>
        <v>0.4052235171796539</v>
      </c>
      <c r="AD15" s="79">
        <v>64668437</v>
      </c>
      <c r="AE15" s="80">
        <v>10366402</v>
      </c>
      <c r="AF15" s="80">
        <f t="shared" si="14"/>
        <v>75034839</v>
      </c>
      <c r="AG15" s="42">
        <f t="shared" si="15"/>
        <v>0.4283652889000788</v>
      </c>
      <c r="AH15" s="42">
        <f t="shared" si="16"/>
        <v>0.27110014855899145</v>
      </c>
      <c r="AI15" s="14">
        <v>345259667</v>
      </c>
      <c r="AJ15" s="14">
        <v>399560754</v>
      </c>
      <c r="AK15" s="14">
        <v>147897257</v>
      </c>
      <c r="AL15" s="14"/>
    </row>
    <row r="16" spans="1:38" s="15" customFormat="1" ht="12.75">
      <c r="A16" s="31" t="s">
        <v>115</v>
      </c>
      <c r="B16" s="62" t="s">
        <v>617</v>
      </c>
      <c r="C16" s="124" t="s">
        <v>618</v>
      </c>
      <c r="D16" s="79">
        <v>241385130</v>
      </c>
      <c r="E16" s="80">
        <v>61935130</v>
      </c>
      <c r="F16" s="81">
        <f t="shared" si="0"/>
        <v>303320260</v>
      </c>
      <c r="G16" s="79">
        <v>241385130</v>
      </c>
      <c r="H16" s="80">
        <v>61935130</v>
      </c>
      <c r="I16" s="82">
        <f t="shared" si="1"/>
        <v>303320260</v>
      </c>
      <c r="J16" s="79">
        <v>63471451</v>
      </c>
      <c r="K16" s="80">
        <v>2576098</v>
      </c>
      <c r="L16" s="80">
        <f t="shared" si="2"/>
        <v>66047549</v>
      </c>
      <c r="M16" s="42">
        <f t="shared" si="3"/>
        <v>0.21774855725100592</v>
      </c>
      <c r="N16" s="107">
        <v>67255075</v>
      </c>
      <c r="O16" s="108">
        <v>10201017</v>
      </c>
      <c r="P16" s="109">
        <f t="shared" si="4"/>
        <v>77456092</v>
      </c>
      <c r="Q16" s="42">
        <f t="shared" si="5"/>
        <v>0.255360759614277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130726526</v>
      </c>
      <c r="AA16" s="80">
        <f t="shared" si="11"/>
        <v>12777115</v>
      </c>
      <c r="AB16" s="80">
        <f t="shared" si="12"/>
        <v>143503641</v>
      </c>
      <c r="AC16" s="42">
        <f t="shared" si="13"/>
        <v>0.4731093168652829</v>
      </c>
      <c r="AD16" s="79">
        <v>61334670</v>
      </c>
      <c r="AE16" s="80">
        <v>5411269</v>
      </c>
      <c r="AF16" s="80">
        <f t="shared" si="14"/>
        <v>66745939</v>
      </c>
      <c r="AG16" s="42">
        <f t="shared" si="15"/>
        <v>0.5178135817334157</v>
      </c>
      <c r="AH16" s="42">
        <f t="shared" si="16"/>
        <v>0.16046149264601706</v>
      </c>
      <c r="AI16" s="14">
        <v>284759970</v>
      </c>
      <c r="AJ16" s="14">
        <v>300946740</v>
      </c>
      <c r="AK16" s="14">
        <v>147452580</v>
      </c>
      <c r="AL16" s="14"/>
    </row>
    <row r="17" spans="1:38" s="59" customFormat="1" ht="12.75">
      <c r="A17" s="63"/>
      <c r="B17" s="64" t="s">
        <v>619</v>
      </c>
      <c r="C17" s="125"/>
      <c r="D17" s="83">
        <f>SUM(D11:D16)</f>
        <v>1667716285</v>
      </c>
      <c r="E17" s="84">
        <f>SUM(E11:E16)</f>
        <v>451158569</v>
      </c>
      <c r="F17" s="92">
        <f t="shared" si="0"/>
        <v>2118874854</v>
      </c>
      <c r="G17" s="83">
        <f>SUM(G11:G16)</f>
        <v>1667716285</v>
      </c>
      <c r="H17" s="84">
        <f>SUM(H11:H16)</f>
        <v>451158569</v>
      </c>
      <c r="I17" s="85">
        <f t="shared" si="1"/>
        <v>2118874854</v>
      </c>
      <c r="J17" s="83">
        <f>SUM(J11:J16)</f>
        <v>489086114</v>
      </c>
      <c r="K17" s="84">
        <f>SUM(K11:K16)</f>
        <v>26495262</v>
      </c>
      <c r="L17" s="84">
        <f t="shared" si="2"/>
        <v>515581376</v>
      </c>
      <c r="M17" s="46">
        <f t="shared" si="3"/>
        <v>0.24332790349873112</v>
      </c>
      <c r="N17" s="113">
        <f>SUM(N11:N16)</f>
        <v>332769855</v>
      </c>
      <c r="O17" s="114">
        <f>SUM(O11:O16)</f>
        <v>74332111</v>
      </c>
      <c r="P17" s="115">
        <f t="shared" si="4"/>
        <v>407101966</v>
      </c>
      <c r="Q17" s="46">
        <f t="shared" si="5"/>
        <v>0.19213119889146602</v>
      </c>
      <c r="R17" s="113">
        <f>SUM(R11:R16)</f>
        <v>0</v>
      </c>
      <c r="S17" s="115">
        <f>SUM(S11:S16)</f>
        <v>0</v>
      </c>
      <c r="T17" s="115">
        <f t="shared" si="6"/>
        <v>0</v>
      </c>
      <c r="U17" s="46">
        <f t="shared" si="7"/>
        <v>0</v>
      </c>
      <c r="V17" s="113">
        <f>SUM(V11:V16)</f>
        <v>0</v>
      </c>
      <c r="W17" s="115">
        <f>SUM(W11:W16)</f>
        <v>0</v>
      </c>
      <c r="X17" s="115">
        <f t="shared" si="8"/>
        <v>0</v>
      </c>
      <c r="Y17" s="46">
        <f t="shared" si="9"/>
        <v>0</v>
      </c>
      <c r="Z17" s="83">
        <f t="shared" si="10"/>
        <v>821855969</v>
      </c>
      <c r="AA17" s="84">
        <f t="shared" si="11"/>
        <v>100827373</v>
      </c>
      <c r="AB17" s="84">
        <f t="shared" si="12"/>
        <v>922683342</v>
      </c>
      <c r="AC17" s="46">
        <f t="shared" si="13"/>
        <v>0.43545910239019714</v>
      </c>
      <c r="AD17" s="83">
        <f>SUM(AD11:AD16)</f>
        <v>300031530</v>
      </c>
      <c r="AE17" s="84">
        <f>SUM(AE11:AE16)</f>
        <v>63210378</v>
      </c>
      <c r="AF17" s="84">
        <f t="shared" si="14"/>
        <v>363241908</v>
      </c>
      <c r="AG17" s="46">
        <f t="shared" si="15"/>
        <v>0.5045871006322193</v>
      </c>
      <c r="AH17" s="46">
        <f t="shared" si="16"/>
        <v>0.12074613923677546</v>
      </c>
      <c r="AI17" s="65">
        <f>SUM(AI11:AI16)</f>
        <v>1707983676</v>
      </c>
      <c r="AJ17" s="65">
        <f>SUM(AJ11:AJ16)</f>
        <v>1924713960</v>
      </c>
      <c r="AK17" s="65">
        <f>SUM(AK11:AK16)</f>
        <v>861826531</v>
      </c>
      <c r="AL17" s="65"/>
    </row>
    <row r="18" spans="1:38" s="15" customFormat="1" ht="12.75">
      <c r="A18" s="31" t="s">
        <v>96</v>
      </c>
      <c r="B18" s="62" t="s">
        <v>620</v>
      </c>
      <c r="C18" s="124" t="s">
        <v>621</v>
      </c>
      <c r="D18" s="79">
        <v>307336047</v>
      </c>
      <c r="E18" s="80">
        <v>72355930</v>
      </c>
      <c r="F18" s="81">
        <f t="shared" si="0"/>
        <v>379691977</v>
      </c>
      <c r="G18" s="79">
        <v>307336047</v>
      </c>
      <c r="H18" s="80">
        <v>72355930</v>
      </c>
      <c r="I18" s="82">
        <f t="shared" si="1"/>
        <v>379691977</v>
      </c>
      <c r="J18" s="79">
        <v>99674451</v>
      </c>
      <c r="K18" s="80">
        <v>4459206</v>
      </c>
      <c r="L18" s="80">
        <f t="shared" si="2"/>
        <v>104133657</v>
      </c>
      <c r="M18" s="42">
        <f t="shared" si="3"/>
        <v>0.27425824960215056</v>
      </c>
      <c r="N18" s="107">
        <v>39060575</v>
      </c>
      <c r="O18" s="108">
        <v>16525748</v>
      </c>
      <c r="P18" s="109">
        <f t="shared" si="4"/>
        <v>55586323</v>
      </c>
      <c r="Q18" s="42">
        <f t="shared" si="5"/>
        <v>0.1463984660386964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138735026</v>
      </c>
      <c r="AA18" s="80">
        <f t="shared" si="11"/>
        <v>20984954</v>
      </c>
      <c r="AB18" s="80">
        <f t="shared" si="12"/>
        <v>159719980</v>
      </c>
      <c r="AC18" s="42">
        <f t="shared" si="13"/>
        <v>0.42065671564084695</v>
      </c>
      <c r="AD18" s="79">
        <v>46315942</v>
      </c>
      <c r="AE18" s="80">
        <v>16083796</v>
      </c>
      <c r="AF18" s="80">
        <f t="shared" si="14"/>
        <v>62399738</v>
      </c>
      <c r="AG18" s="42">
        <f t="shared" si="15"/>
        <v>0.5302123679737155</v>
      </c>
      <c r="AH18" s="42">
        <f t="shared" si="16"/>
        <v>-0.10918980140589696</v>
      </c>
      <c r="AI18" s="14">
        <v>288644323</v>
      </c>
      <c r="AJ18" s="14">
        <v>359754087</v>
      </c>
      <c r="AK18" s="14">
        <v>153042790</v>
      </c>
      <c r="AL18" s="14"/>
    </row>
    <row r="19" spans="1:38" s="15" customFormat="1" ht="12.75">
      <c r="A19" s="31" t="s">
        <v>96</v>
      </c>
      <c r="B19" s="62" t="s">
        <v>56</v>
      </c>
      <c r="C19" s="124" t="s">
        <v>57</v>
      </c>
      <c r="D19" s="79">
        <v>1087922795</v>
      </c>
      <c r="E19" s="80">
        <v>286877461</v>
      </c>
      <c r="F19" s="81">
        <f t="shared" si="0"/>
        <v>1374800256</v>
      </c>
      <c r="G19" s="79">
        <v>1087922795</v>
      </c>
      <c r="H19" s="80">
        <v>286877461</v>
      </c>
      <c r="I19" s="82">
        <f t="shared" si="1"/>
        <v>1374800256</v>
      </c>
      <c r="J19" s="79">
        <v>403791741</v>
      </c>
      <c r="K19" s="80">
        <v>20542481</v>
      </c>
      <c r="L19" s="80">
        <f t="shared" si="2"/>
        <v>424334222</v>
      </c>
      <c r="M19" s="42">
        <f t="shared" si="3"/>
        <v>0.3086515442138527</v>
      </c>
      <c r="N19" s="107">
        <v>118914237</v>
      </c>
      <c r="O19" s="108">
        <v>40866331</v>
      </c>
      <c r="P19" s="109">
        <f t="shared" si="4"/>
        <v>159780568</v>
      </c>
      <c r="Q19" s="42">
        <f t="shared" si="5"/>
        <v>0.11622093267925607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522705978</v>
      </c>
      <c r="AA19" s="80">
        <f t="shared" si="11"/>
        <v>61408812</v>
      </c>
      <c r="AB19" s="80">
        <f t="shared" si="12"/>
        <v>584114790</v>
      </c>
      <c r="AC19" s="42">
        <f t="shared" si="13"/>
        <v>0.42487247689310875</v>
      </c>
      <c r="AD19" s="79">
        <v>204667945</v>
      </c>
      <c r="AE19" s="80">
        <v>64888180</v>
      </c>
      <c r="AF19" s="80">
        <f t="shared" si="14"/>
        <v>269556125</v>
      </c>
      <c r="AG19" s="42">
        <f t="shared" si="15"/>
        <v>0.44878043887185687</v>
      </c>
      <c r="AH19" s="42">
        <f t="shared" si="16"/>
        <v>-0.40724564132979724</v>
      </c>
      <c r="AI19" s="14">
        <v>1153493103</v>
      </c>
      <c r="AJ19" s="14">
        <v>1272278574</v>
      </c>
      <c r="AK19" s="14">
        <v>517665141</v>
      </c>
      <c r="AL19" s="14"/>
    </row>
    <row r="20" spans="1:38" s="15" customFormat="1" ht="12.75">
      <c r="A20" s="31" t="s">
        <v>96</v>
      </c>
      <c r="B20" s="62" t="s">
        <v>86</v>
      </c>
      <c r="C20" s="124" t="s">
        <v>87</v>
      </c>
      <c r="D20" s="79">
        <v>688699100</v>
      </c>
      <c r="E20" s="80">
        <v>215564000</v>
      </c>
      <c r="F20" s="81">
        <f t="shared" si="0"/>
        <v>904263100</v>
      </c>
      <c r="G20" s="79">
        <v>689451175</v>
      </c>
      <c r="H20" s="80">
        <v>230510672</v>
      </c>
      <c r="I20" s="82">
        <f t="shared" si="1"/>
        <v>919961847</v>
      </c>
      <c r="J20" s="79">
        <v>353989650</v>
      </c>
      <c r="K20" s="80">
        <v>13292356</v>
      </c>
      <c r="L20" s="80">
        <f t="shared" si="2"/>
        <v>367282006</v>
      </c>
      <c r="M20" s="42">
        <f t="shared" si="3"/>
        <v>0.40616719403899154</v>
      </c>
      <c r="N20" s="107">
        <v>98064723</v>
      </c>
      <c r="O20" s="108">
        <v>17217720</v>
      </c>
      <c r="P20" s="109">
        <f t="shared" si="4"/>
        <v>115282443</v>
      </c>
      <c r="Q20" s="42">
        <f t="shared" si="5"/>
        <v>0.12748772232329286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452054373</v>
      </c>
      <c r="AA20" s="80">
        <f t="shared" si="11"/>
        <v>30510076</v>
      </c>
      <c r="AB20" s="80">
        <f t="shared" si="12"/>
        <v>482564449</v>
      </c>
      <c r="AC20" s="42">
        <f t="shared" si="13"/>
        <v>0.5336549163622843</v>
      </c>
      <c r="AD20" s="79">
        <v>94901327</v>
      </c>
      <c r="AE20" s="80">
        <v>23046095</v>
      </c>
      <c r="AF20" s="80">
        <f t="shared" si="14"/>
        <v>117947422</v>
      </c>
      <c r="AG20" s="42">
        <f t="shared" si="15"/>
        <v>0.49069866535964346</v>
      </c>
      <c r="AH20" s="42">
        <f t="shared" si="16"/>
        <v>-0.022594635430013943</v>
      </c>
      <c r="AI20" s="14">
        <v>917880157</v>
      </c>
      <c r="AJ20" s="14">
        <v>850144823</v>
      </c>
      <c r="AK20" s="14">
        <v>450402568</v>
      </c>
      <c r="AL20" s="14"/>
    </row>
    <row r="21" spans="1:38" s="15" customFormat="1" ht="12.75">
      <c r="A21" s="31" t="s">
        <v>96</v>
      </c>
      <c r="B21" s="62" t="s">
        <v>622</v>
      </c>
      <c r="C21" s="124" t="s">
        <v>623</v>
      </c>
      <c r="D21" s="79">
        <v>536846654</v>
      </c>
      <c r="E21" s="80">
        <v>122879195</v>
      </c>
      <c r="F21" s="82">
        <f t="shared" si="0"/>
        <v>659725849</v>
      </c>
      <c r="G21" s="79">
        <v>570139304</v>
      </c>
      <c r="H21" s="80">
        <v>145060296</v>
      </c>
      <c r="I21" s="82">
        <f t="shared" si="1"/>
        <v>715199600</v>
      </c>
      <c r="J21" s="79">
        <v>109717663</v>
      </c>
      <c r="K21" s="80">
        <v>29010132</v>
      </c>
      <c r="L21" s="80">
        <f t="shared" si="2"/>
        <v>138727795</v>
      </c>
      <c r="M21" s="42">
        <f t="shared" si="3"/>
        <v>0.21028097536314663</v>
      </c>
      <c r="N21" s="107">
        <v>122954054</v>
      </c>
      <c r="O21" s="108">
        <v>30039367</v>
      </c>
      <c r="P21" s="109">
        <f t="shared" si="4"/>
        <v>152993421</v>
      </c>
      <c r="Q21" s="42">
        <f t="shared" si="5"/>
        <v>0.23190454221538317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232671717</v>
      </c>
      <c r="AA21" s="80">
        <f t="shared" si="11"/>
        <v>59049499</v>
      </c>
      <c r="AB21" s="80">
        <f t="shared" si="12"/>
        <v>291721216</v>
      </c>
      <c r="AC21" s="42">
        <f t="shared" si="13"/>
        <v>0.4421855175785298</v>
      </c>
      <c r="AD21" s="79">
        <v>98628701</v>
      </c>
      <c r="AE21" s="80">
        <v>13370109</v>
      </c>
      <c r="AF21" s="80">
        <f t="shared" si="14"/>
        <v>111998810</v>
      </c>
      <c r="AG21" s="42">
        <f t="shared" si="15"/>
        <v>0.39162084144123294</v>
      </c>
      <c r="AH21" s="42">
        <f t="shared" si="16"/>
        <v>0.36602720153901624</v>
      </c>
      <c r="AI21" s="14">
        <v>561358395</v>
      </c>
      <c r="AJ21" s="14">
        <v>607969981</v>
      </c>
      <c r="AK21" s="14">
        <v>219839647</v>
      </c>
      <c r="AL21" s="14"/>
    </row>
    <row r="22" spans="1:38" s="15" customFormat="1" ht="12.75">
      <c r="A22" s="31" t="s">
        <v>96</v>
      </c>
      <c r="B22" s="62" t="s">
        <v>624</v>
      </c>
      <c r="C22" s="124" t="s">
        <v>625</v>
      </c>
      <c r="D22" s="79">
        <v>369447438</v>
      </c>
      <c r="E22" s="80">
        <v>61000626</v>
      </c>
      <c r="F22" s="81">
        <f t="shared" si="0"/>
        <v>430448064</v>
      </c>
      <c r="G22" s="79">
        <v>375570415</v>
      </c>
      <c r="H22" s="80">
        <v>69515352</v>
      </c>
      <c r="I22" s="82">
        <f t="shared" si="1"/>
        <v>445085767</v>
      </c>
      <c r="J22" s="79">
        <v>104116073</v>
      </c>
      <c r="K22" s="80">
        <v>9325984</v>
      </c>
      <c r="L22" s="80">
        <f t="shared" si="2"/>
        <v>113442057</v>
      </c>
      <c r="M22" s="42">
        <f t="shared" si="3"/>
        <v>0.2635441217828314</v>
      </c>
      <c r="N22" s="107">
        <v>76504430</v>
      </c>
      <c r="O22" s="108">
        <v>12171729</v>
      </c>
      <c r="P22" s="109">
        <f t="shared" si="4"/>
        <v>88676159</v>
      </c>
      <c r="Q22" s="42">
        <f t="shared" si="5"/>
        <v>0.2060089623262889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180620503</v>
      </c>
      <c r="AA22" s="80">
        <f t="shared" si="11"/>
        <v>21497713</v>
      </c>
      <c r="AB22" s="80">
        <f t="shared" si="12"/>
        <v>202118216</v>
      </c>
      <c r="AC22" s="42">
        <f t="shared" si="13"/>
        <v>0.4695530841091203</v>
      </c>
      <c r="AD22" s="79">
        <v>62804653</v>
      </c>
      <c r="AE22" s="80">
        <v>11113418</v>
      </c>
      <c r="AF22" s="80">
        <f t="shared" si="14"/>
        <v>73918071</v>
      </c>
      <c r="AG22" s="42">
        <f t="shared" si="15"/>
        <v>0.4650358373230835</v>
      </c>
      <c r="AH22" s="42">
        <f t="shared" si="16"/>
        <v>0.19965466901862206</v>
      </c>
      <c r="AI22" s="14">
        <v>350496882</v>
      </c>
      <c r="AJ22" s="14">
        <v>415759004</v>
      </c>
      <c r="AK22" s="14">
        <v>162993611</v>
      </c>
      <c r="AL22" s="14"/>
    </row>
    <row r="23" spans="1:38" s="15" customFormat="1" ht="12.75">
      <c r="A23" s="31" t="s">
        <v>115</v>
      </c>
      <c r="B23" s="62" t="s">
        <v>626</v>
      </c>
      <c r="C23" s="124" t="s">
        <v>627</v>
      </c>
      <c r="D23" s="79">
        <v>454346851</v>
      </c>
      <c r="E23" s="80">
        <v>19611544</v>
      </c>
      <c r="F23" s="81">
        <f t="shared" si="0"/>
        <v>473958395</v>
      </c>
      <c r="G23" s="79">
        <v>474569575</v>
      </c>
      <c r="H23" s="80">
        <v>19611544</v>
      </c>
      <c r="I23" s="82">
        <f t="shared" si="1"/>
        <v>494181119</v>
      </c>
      <c r="J23" s="79">
        <v>127224375</v>
      </c>
      <c r="K23" s="80">
        <v>553939</v>
      </c>
      <c r="L23" s="80">
        <f t="shared" si="2"/>
        <v>127778314</v>
      </c>
      <c r="M23" s="42">
        <f t="shared" si="3"/>
        <v>0.26959816588964525</v>
      </c>
      <c r="N23" s="107">
        <v>99395315</v>
      </c>
      <c r="O23" s="108">
        <v>1981628</v>
      </c>
      <c r="P23" s="109">
        <f t="shared" si="4"/>
        <v>101376943</v>
      </c>
      <c r="Q23" s="42">
        <f t="shared" si="5"/>
        <v>0.21389418157684495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226619690</v>
      </c>
      <c r="AA23" s="80">
        <f t="shared" si="11"/>
        <v>2535567</v>
      </c>
      <c r="AB23" s="80">
        <f t="shared" si="12"/>
        <v>229155257</v>
      </c>
      <c r="AC23" s="42">
        <f t="shared" si="13"/>
        <v>0.48349234746649017</v>
      </c>
      <c r="AD23" s="79">
        <v>118061073</v>
      </c>
      <c r="AE23" s="80">
        <v>2537564</v>
      </c>
      <c r="AF23" s="80">
        <f t="shared" si="14"/>
        <v>120598637</v>
      </c>
      <c r="AG23" s="42">
        <f t="shared" si="15"/>
        <v>0.5797602448493223</v>
      </c>
      <c r="AH23" s="42">
        <f t="shared" si="16"/>
        <v>-0.1593856653620389</v>
      </c>
      <c r="AI23" s="14">
        <v>504670868</v>
      </c>
      <c r="AJ23" s="14">
        <v>450709508</v>
      </c>
      <c r="AK23" s="14">
        <v>292588106</v>
      </c>
      <c r="AL23" s="14"/>
    </row>
    <row r="24" spans="1:38" s="59" customFormat="1" ht="12.75">
      <c r="A24" s="63"/>
      <c r="B24" s="64" t="s">
        <v>628</v>
      </c>
      <c r="C24" s="125"/>
      <c r="D24" s="83">
        <f>SUM(D18:D23)</f>
        <v>3444598885</v>
      </c>
      <c r="E24" s="84">
        <f>SUM(E18:E23)</f>
        <v>778288756</v>
      </c>
      <c r="F24" s="92">
        <f t="shared" si="0"/>
        <v>4222887641</v>
      </c>
      <c r="G24" s="83">
        <f>SUM(G18:G23)</f>
        <v>3504989311</v>
      </c>
      <c r="H24" s="84">
        <f>SUM(H18:H23)</f>
        <v>823931255</v>
      </c>
      <c r="I24" s="85">
        <f t="shared" si="1"/>
        <v>4328920566</v>
      </c>
      <c r="J24" s="83">
        <f>SUM(J18:J23)</f>
        <v>1198513953</v>
      </c>
      <c r="K24" s="84">
        <f>SUM(K18:K23)</f>
        <v>77184098</v>
      </c>
      <c r="L24" s="84">
        <f t="shared" si="2"/>
        <v>1275698051</v>
      </c>
      <c r="M24" s="46">
        <f t="shared" si="3"/>
        <v>0.30209140272032164</v>
      </c>
      <c r="N24" s="113">
        <f>SUM(N18:N23)</f>
        <v>554893334</v>
      </c>
      <c r="O24" s="114">
        <f>SUM(O18:O23)</f>
        <v>118802523</v>
      </c>
      <c r="P24" s="115">
        <f t="shared" si="4"/>
        <v>673695857</v>
      </c>
      <c r="Q24" s="46">
        <f t="shared" si="5"/>
        <v>0.1595344025872461</v>
      </c>
      <c r="R24" s="113">
        <f>SUM(R18:R23)</f>
        <v>0</v>
      </c>
      <c r="S24" s="115">
        <f>SUM(S18:S23)</f>
        <v>0</v>
      </c>
      <c r="T24" s="115">
        <f t="shared" si="6"/>
        <v>0</v>
      </c>
      <c r="U24" s="46">
        <f t="shared" si="7"/>
        <v>0</v>
      </c>
      <c r="V24" s="113">
        <f>SUM(V18:V23)</f>
        <v>0</v>
      </c>
      <c r="W24" s="115">
        <f>SUM(W18:W23)</f>
        <v>0</v>
      </c>
      <c r="X24" s="115">
        <f t="shared" si="8"/>
        <v>0</v>
      </c>
      <c r="Y24" s="46">
        <f t="shared" si="9"/>
        <v>0</v>
      </c>
      <c r="Z24" s="83">
        <f t="shared" si="10"/>
        <v>1753407287</v>
      </c>
      <c r="AA24" s="84">
        <f t="shared" si="11"/>
        <v>195986621</v>
      </c>
      <c r="AB24" s="84">
        <f t="shared" si="12"/>
        <v>1949393908</v>
      </c>
      <c r="AC24" s="46">
        <f t="shared" si="13"/>
        <v>0.46162580530756775</v>
      </c>
      <c r="AD24" s="83">
        <f>SUM(AD18:AD23)</f>
        <v>625379641</v>
      </c>
      <c r="AE24" s="84">
        <f>SUM(AE18:AE23)</f>
        <v>131039162</v>
      </c>
      <c r="AF24" s="84">
        <f t="shared" si="14"/>
        <v>756418803</v>
      </c>
      <c r="AG24" s="46">
        <f t="shared" si="15"/>
        <v>0.47570794684043444</v>
      </c>
      <c r="AH24" s="46">
        <f t="shared" si="16"/>
        <v>-0.10936130311927217</v>
      </c>
      <c r="AI24" s="65">
        <f>SUM(AI18:AI23)</f>
        <v>3776543728</v>
      </c>
      <c r="AJ24" s="65">
        <f>SUM(AJ18:AJ23)</f>
        <v>3956615977</v>
      </c>
      <c r="AK24" s="65">
        <f>SUM(AK18:AK23)</f>
        <v>1796531863</v>
      </c>
      <c r="AL24" s="65"/>
    </row>
    <row r="25" spans="1:38" s="15" customFormat="1" ht="12.75">
      <c r="A25" s="31" t="s">
        <v>96</v>
      </c>
      <c r="B25" s="62" t="s">
        <v>629</v>
      </c>
      <c r="C25" s="124" t="s">
        <v>630</v>
      </c>
      <c r="D25" s="79">
        <v>291753692</v>
      </c>
      <c r="E25" s="80">
        <v>83051900</v>
      </c>
      <c r="F25" s="81">
        <f t="shared" si="0"/>
        <v>374805592</v>
      </c>
      <c r="G25" s="79">
        <v>291753692</v>
      </c>
      <c r="H25" s="80">
        <v>80414280</v>
      </c>
      <c r="I25" s="82">
        <f t="shared" si="1"/>
        <v>372167972</v>
      </c>
      <c r="J25" s="79">
        <v>97599025</v>
      </c>
      <c r="K25" s="80">
        <v>16847393</v>
      </c>
      <c r="L25" s="80">
        <f t="shared" si="2"/>
        <v>114446418</v>
      </c>
      <c r="M25" s="42">
        <f t="shared" si="3"/>
        <v>0.30534874730470934</v>
      </c>
      <c r="N25" s="107">
        <v>67189020</v>
      </c>
      <c r="O25" s="108">
        <v>19185643</v>
      </c>
      <c r="P25" s="109">
        <f t="shared" si="4"/>
        <v>86374663</v>
      </c>
      <c r="Q25" s="42">
        <f t="shared" si="5"/>
        <v>0.23045190585096714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164788045</v>
      </c>
      <c r="AA25" s="80">
        <f t="shared" si="11"/>
        <v>36033036</v>
      </c>
      <c r="AB25" s="80">
        <f t="shared" si="12"/>
        <v>200821081</v>
      </c>
      <c r="AC25" s="42">
        <f t="shared" si="13"/>
        <v>0.5358006531556765</v>
      </c>
      <c r="AD25" s="79">
        <v>59546527</v>
      </c>
      <c r="AE25" s="80">
        <v>18496935</v>
      </c>
      <c r="AF25" s="80">
        <f t="shared" si="14"/>
        <v>78043462</v>
      </c>
      <c r="AG25" s="42">
        <f t="shared" si="15"/>
        <v>0.48583580752254407</v>
      </c>
      <c r="AH25" s="42">
        <f t="shared" si="16"/>
        <v>0.10675078714473218</v>
      </c>
      <c r="AI25" s="14">
        <v>360337909</v>
      </c>
      <c r="AJ25" s="14">
        <v>359025800</v>
      </c>
      <c r="AK25" s="14">
        <v>175065059</v>
      </c>
      <c r="AL25" s="14"/>
    </row>
    <row r="26" spans="1:38" s="15" customFormat="1" ht="12.75">
      <c r="A26" s="31" t="s">
        <v>96</v>
      </c>
      <c r="B26" s="62" t="s">
        <v>631</v>
      </c>
      <c r="C26" s="124" t="s">
        <v>632</v>
      </c>
      <c r="D26" s="79">
        <v>624263580</v>
      </c>
      <c r="E26" s="80">
        <v>161809089</v>
      </c>
      <c r="F26" s="81">
        <f t="shared" si="0"/>
        <v>786072669</v>
      </c>
      <c r="G26" s="79">
        <v>624263580</v>
      </c>
      <c r="H26" s="80">
        <v>161809089</v>
      </c>
      <c r="I26" s="82">
        <f t="shared" si="1"/>
        <v>786072669</v>
      </c>
      <c r="J26" s="79">
        <v>136106151</v>
      </c>
      <c r="K26" s="80">
        <v>8766138</v>
      </c>
      <c r="L26" s="80">
        <f t="shared" si="2"/>
        <v>144872289</v>
      </c>
      <c r="M26" s="42">
        <f t="shared" si="3"/>
        <v>0.1842988501105106</v>
      </c>
      <c r="N26" s="107">
        <v>182586686</v>
      </c>
      <c r="O26" s="108">
        <v>32449866</v>
      </c>
      <c r="P26" s="109">
        <f t="shared" si="4"/>
        <v>215036552</v>
      </c>
      <c r="Q26" s="42">
        <f t="shared" si="5"/>
        <v>0.2735581078954928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318692837</v>
      </c>
      <c r="AA26" s="80">
        <f t="shared" si="11"/>
        <v>41216004</v>
      </c>
      <c r="AB26" s="80">
        <f t="shared" si="12"/>
        <v>359908841</v>
      </c>
      <c r="AC26" s="42">
        <f t="shared" si="13"/>
        <v>0.4578569580060034</v>
      </c>
      <c r="AD26" s="79">
        <v>121222196</v>
      </c>
      <c r="AE26" s="80">
        <v>29768540</v>
      </c>
      <c r="AF26" s="80">
        <f t="shared" si="14"/>
        <v>150990736</v>
      </c>
      <c r="AG26" s="42">
        <f t="shared" si="15"/>
        <v>0.3929165383024651</v>
      </c>
      <c r="AH26" s="42">
        <f t="shared" si="16"/>
        <v>0.4241705001027347</v>
      </c>
      <c r="AI26" s="14">
        <v>720265065</v>
      </c>
      <c r="AJ26" s="14">
        <v>658959757</v>
      </c>
      <c r="AK26" s="14">
        <v>283004056</v>
      </c>
      <c r="AL26" s="14"/>
    </row>
    <row r="27" spans="1:38" s="15" customFormat="1" ht="12.75">
      <c r="A27" s="31" t="s">
        <v>96</v>
      </c>
      <c r="B27" s="62" t="s">
        <v>633</v>
      </c>
      <c r="C27" s="124" t="s">
        <v>634</v>
      </c>
      <c r="D27" s="79">
        <v>155788425</v>
      </c>
      <c r="E27" s="80">
        <v>32012000</v>
      </c>
      <c r="F27" s="81">
        <f t="shared" si="0"/>
        <v>187800425</v>
      </c>
      <c r="G27" s="79">
        <v>155788425</v>
      </c>
      <c r="H27" s="80">
        <v>32012000</v>
      </c>
      <c r="I27" s="82">
        <f t="shared" si="1"/>
        <v>187800425</v>
      </c>
      <c r="J27" s="79">
        <v>58774428</v>
      </c>
      <c r="K27" s="80">
        <v>3078186</v>
      </c>
      <c r="L27" s="80">
        <f t="shared" si="2"/>
        <v>61852614</v>
      </c>
      <c r="M27" s="42">
        <f t="shared" si="3"/>
        <v>0.3293528968318362</v>
      </c>
      <c r="N27" s="107">
        <v>37107085</v>
      </c>
      <c r="O27" s="108">
        <v>10351636</v>
      </c>
      <c r="P27" s="109">
        <f t="shared" si="4"/>
        <v>47458721</v>
      </c>
      <c r="Q27" s="42">
        <f t="shared" si="5"/>
        <v>0.25270827262504864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95881513</v>
      </c>
      <c r="AA27" s="80">
        <f t="shared" si="11"/>
        <v>13429822</v>
      </c>
      <c r="AB27" s="80">
        <f t="shared" si="12"/>
        <v>109311335</v>
      </c>
      <c r="AC27" s="42">
        <f t="shared" si="13"/>
        <v>0.5820611694568849</v>
      </c>
      <c r="AD27" s="79">
        <v>23539215</v>
      </c>
      <c r="AE27" s="80">
        <v>0</v>
      </c>
      <c r="AF27" s="80">
        <f t="shared" si="14"/>
        <v>23539215</v>
      </c>
      <c r="AG27" s="42">
        <f t="shared" si="15"/>
        <v>0</v>
      </c>
      <c r="AH27" s="42">
        <f t="shared" si="16"/>
        <v>1.0161556364560163</v>
      </c>
      <c r="AI27" s="14">
        <v>0</v>
      </c>
      <c r="AJ27" s="14">
        <v>148019391</v>
      </c>
      <c r="AK27" s="14">
        <v>78531155</v>
      </c>
      <c r="AL27" s="14"/>
    </row>
    <row r="28" spans="1:38" s="15" customFormat="1" ht="12.75">
      <c r="A28" s="31" t="s">
        <v>96</v>
      </c>
      <c r="B28" s="62" t="s">
        <v>635</v>
      </c>
      <c r="C28" s="124" t="s">
        <v>636</v>
      </c>
      <c r="D28" s="79">
        <v>111458049</v>
      </c>
      <c r="E28" s="80">
        <v>84992580</v>
      </c>
      <c r="F28" s="81">
        <f t="shared" si="0"/>
        <v>196450629</v>
      </c>
      <c r="G28" s="79">
        <v>111458049</v>
      </c>
      <c r="H28" s="80">
        <v>84992580</v>
      </c>
      <c r="I28" s="82">
        <f t="shared" si="1"/>
        <v>196450629</v>
      </c>
      <c r="J28" s="79">
        <v>83153852</v>
      </c>
      <c r="K28" s="80">
        <v>5112271</v>
      </c>
      <c r="L28" s="80">
        <f t="shared" si="2"/>
        <v>88266123</v>
      </c>
      <c r="M28" s="42">
        <f t="shared" si="3"/>
        <v>0.4493043542253051</v>
      </c>
      <c r="N28" s="107">
        <v>-16827243</v>
      </c>
      <c r="O28" s="108">
        <v>7327142</v>
      </c>
      <c r="P28" s="109">
        <f t="shared" si="4"/>
        <v>-9500101</v>
      </c>
      <c r="Q28" s="42">
        <f t="shared" si="5"/>
        <v>-0.04835872019529141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66326609</v>
      </c>
      <c r="AA28" s="80">
        <f t="shared" si="11"/>
        <v>12439413</v>
      </c>
      <c r="AB28" s="80">
        <f t="shared" si="12"/>
        <v>78766022</v>
      </c>
      <c r="AC28" s="42">
        <f t="shared" si="13"/>
        <v>0.4009456340300137</v>
      </c>
      <c r="AD28" s="79">
        <v>25082646</v>
      </c>
      <c r="AE28" s="80">
        <v>5837858</v>
      </c>
      <c r="AF28" s="80">
        <f t="shared" si="14"/>
        <v>30920504</v>
      </c>
      <c r="AG28" s="42">
        <f t="shared" si="15"/>
        <v>0.5625364301355805</v>
      </c>
      <c r="AH28" s="42">
        <f t="shared" si="16"/>
        <v>-1.3072427603379297</v>
      </c>
      <c r="AI28" s="14">
        <v>111123660</v>
      </c>
      <c r="AJ28" s="14">
        <v>188219398</v>
      </c>
      <c r="AK28" s="14">
        <v>62511107</v>
      </c>
      <c r="AL28" s="14"/>
    </row>
    <row r="29" spans="1:38" s="15" customFormat="1" ht="12.75">
      <c r="A29" s="31" t="s">
        <v>115</v>
      </c>
      <c r="B29" s="62" t="s">
        <v>637</v>
      </c>
      <c r="C29" s="124" t="s">
        <v>638</v>
      </c>
      <c r="D29" s="79">
        <v>109427372</v>
      </c>
      <c r="E29" s="80">
        <v>13662000</v>
      </c>
      <c r="F29" s="81">
        <f t="shared" si="0"/>
        <v>123089372</v>
      </c>
      <c r="G29" s="79">
        <v>109427372</v>
      </c>
      <c r="H29" s="80">
        <v>13662000</v>
      </c>
      <c r="I29" s="82">
        <f t="shared" si="1"/>
        <v>123089372</v>
      </c>
      <c r="J29" s="79">
        <v>32649081</v>
      </c>
      <c r="K29" s="80">
        <v>41220</v>
      </c>
      <c r="L29" s="80">
        <f t="shared" si="2"/>
        <v>32690301</v>
      </c>
      <c r="M29" s="42">
        <f t="shared" si="3"/>
        <v>0.2655818326865783</v>
      </c>
      <c r="N29" s="107">
        <v>29658476</v>
      </c>
      <c r="O29" s="108">
        <v>244765</v>
      </c>
      <c r="P29" s="109">
        <f t="shared" si="4"/>
        <v>29903241</v>
      </c>
      <c r="Q29" s="42">
        <f t="shared" si="5"/>
        <v>0.24293926042615605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62307557</v>
      </c>
      <c r="AA29" s="80">
        <f t="shared" si="11"/>
        <v>285985</v>
      </c>
      <c r="AB29" s="80">
        <f t="shared" si="12"/>
        <v>62593542</v>
      </c>
      <c r="AC29" s="42">
        <f t="shared" si="13"/>
        <v>0.5085210931127344</v>
      </c>
      <c r="AD29" s="79">
        <v>22980515</v>
      </c>
      <c r="AE29" s="80">
        <v>113250</v>
      </c>
      <c r="AF29" s="80">
        <f t="shared" si="14"/>
        <v>23093765</v>
      </c>
      <c r="AG29" s="42">
        <f t="shared" si="15"/>
        <v>0.5277441272283254</v>
      </c>
      <c r="AH29" s="42">
        <f t="shared" si="16"/>
        <v>0.2948620980598009</v>
      </c>
      <c r="AI29" s="14">
        <v>104962790</v>
      </c>
      <c r="AJ29" s="14">
        <v>106148431</v>
      </c>
      <c r="AK29" s="14">
        <v>55393496</v>
      </c>
      <c r="AL29" s="14"/>
    </row>
    <row r="30" spans="1:38" s="59" customFormat="1" ht="12.75">
      <c r="A30" s="63"/>
      <c r="B30" s="64" t="s">
        <v>639</v>
      </c>
      <c r="C30" s="125"/>
      <c r="D30" s="83">
        <f>SUM(D25:D29)</f>
        <v>1292691118</v>
      </c>
      <c r="E30" s="84">
        <f>SUM(E25:E29)</f>
        <v>375527569</v>
      </c>
      <c r="F30" s="92">
        <f t="shared" si="0"/>
        <v>1668218687</v>
      </c>
      <c r="G30" s="83">
        <f>SUM(G25:G29)</f>
        <v>1292691118</v>
      </c>
      <c r="H30" s="84">
        <f>SUM(H25:H29)</f>
        <v>372889949</v>
      </c>
      <c r="I30" s="85">
        <f t="shared" si="1"/>
        <v>1665581067</v>
      </c>
      <c r="J30" s="83">
        <f>SUM(J25:J29)</f>
        <v>408282537</v>
      </c>
      <c r="K30" s="84">
        <f>SUM(K25:K29)</f>
        <v>33845208</v>
      </c>
      <c r="L30" s="84">
        <f t="shared" si="2"/>
        <v>442127745</v>
      </c>
      <c r="M30" s="46">
        <f t="shared" si="3"/>
        <v>0.26502984797220414</v>
      </c>
      <c r="N30" s="113">
        <f>SUM(N25:N29)</f>
        <v>299714024</v>
      </c>
      <c r="O30" s="114">
        <f>SUM(O25:O29)</f>
        <v>69559052</v>
      </c>
      <c r="P30" s="115">
        <f t="shared" si="4"/>
        <v>369273076</v>
      </c>
      <c r="Q30" s="46">
        <f t="shared" si="5"/>
        <v>0.22135771459560447</v>
      </c>
      <c r="R30" s="113">
        <f>SUM(R25:R29)</f>
        <v>0</v>
      </c>
      <c r="S30" s="115">
        <f>SUM(S25:S29)</f>
        <v>0</v>
      </c>
      <c r="T30" s="115">
        <f t="shared" si="6"/>
        <v>0</v>
      </c>
      <c r="U30" s="46">
        <f t="shared" si="7"/>
        <v>0</v>
      </c>
      <c r="V30" s="113">
        <f>SUM(V25:V29)</f>
        <v>0</v>
      </c>
      <c r="W30" s="115">
        <f>SUM(W25:W29)</f>
        <v>0</v>
      </c>
      <c r="X30" s="115">
        <f t="shared" si="8"/>
        <v>0</v>
      </c>
      <c r="Y30" s="46">
        <f t="shared" si="9"/>
        <v>0</v>
      </c>
      <c r="Z30" s="83">
        <f t="shared" si="10"/>
        <v>707996561</v>
      </c>
      <c r="AA30" s="84">
        <f t="shared" si="11"/>
        <v>103404260</v>
      </c>
      <c r="AB30" s="84">
        <f t="shared" si="12"/>
        <v>811400821</v>
      </c>
      <c r="AC30" s="46">
        <f t="shared" si="13"/>
        <v>0.4863875625678086</v>
      </c>
      <c r="AD30" s="83">
        <f>SUM(AD25:AD29)</f>
        <v>252371099</v>
      </c>
      <c r="AE30" s="84">
        <f>SUM(AE25:AE29)</f>
        <v>54216583</v>
      </c>
      <c r="AF30" s="84">
        <f t="shared" si="14"/>
        <v>306587682</v>
      </c>
      <c r="AG30" s="46">
        <f t="shared" si="15"/>
        <v>0.5047506834604985</v>
      </c>
      <c r="AH30" s="46">
        <f t="shared" si="16"/>
        <v>0.20446155432950497</v>
      </c>
      <c r="AI30" s="65">
        <f>SUM(AI25:AI29)</f>
        <v>1296689424</v>
      </c>
      <c r="AJ30" s="65">
        <f>SUM(AJ25:AJ29)</f>
        <v>1460372777</v>
      </c>
      <c r="AK30" s="65">
        <f>SUM(AK25:AK29)</f>
        <v>654504873</v>
      </c>
      <c r="AL30" s="65"/>
    </row>
    <row r="31" spans="1:38" s="15" customFormat="1" ht="12.75">
      <c r="A31" s="31" t="s">
        <v>96</v>
      </c>
      <c r="B31" s="62" t="s">
        <v>640</v>
      </c>
      <c r="C31" s="124" t="s">
        <v>641</v>
      </c>
      <c r="D31" s="79">
        <v>64645687</v>
      </c>
      <c r="E31" s="80">
        <v>21488000</v>
      </c>
      <c r="F31" s="82">
        <f t="shared" si="0"/>
        <v>86133687</v>
      </c>
      <c r="G31" s="79">
        <v>64645687</v>
      </c>
      <c r="H31" s="80">
        <v>21488000</v>
      </c>
      <c r="I31" s="82">
        <f t="shared" si="1"/>
        <v>86133687</v>
      </c>
      <c r="J31" s="79">
        <v>14277145</v>
      </c>
      <c r="K31" s="80">
        <v>2361785</v>
      </c>
      <c r="L31" s="80">
        <f t="shared" si="2"/>
        <v>16638930</v>
      </c>
      <c r="M31" s="42">
        <f t="shared" si="3"/>
        <v>0.1931756387021956</v>
      </c>
      <c r="N31" s="107">
        <v>16390670</v>
      </c>
      <c r="O31" s="108">
        <v>699689</v>
      </c>
      <c r="P31" s="109">
        <f t="shared" si="4"/>
        <v>17090359</v>
      </c>
      <c r="Q31" s="42">
        <f t="shared" si="5"/>
        <v>0.1984166659439529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30667815</v>
      </c>
      <c r="AA31" s="80">
        <f t="shared" si="11"/>
        <v>3061474</v>
      </c>
      <c r="AB31" s="80">
        <f t="shared" si="12"/>
        <v>33729289</v>
      </c>
      <c r="AC31" s="42">
        <f t="shared" si="13"/>
        <v>0.39159230464614847</v>
      </c>
      <c r="AD31" s="79">
        <v>14500683</v>
      </c>
      <c r="AE31" s="80">
        <v>4881226</v>
      </c>
      <c r="AF31" s="80">
        <f t="shared" si="14"/>
        <v>19381909</v>
      </c>
      <c r="AG31" s="42">
        <f t="shared" si="15"/>
        <v>0.4057394158370695</v>
      </c>
      <c r="AH31" s="42">
        <f t="shared" si="16"/>
        <v>-0.11823138783697729</v>
      </c>
      <c r="AI31" s="14">
        <v>86407400</v>
      </c>
      <c r="AJ31" s="14">
        <v>86407400</v>
      </c>
      <c r="AK31" s="14">
        <v>35058888</v>
      </c>
      <c r="AL31" s="14"/>
    </row>
    <row r="32" spans="1:38" s="15" customFormat="1" ht="12.75">
      <c r="A32" s="31" t="s">
        <v>96</v>
      </c>
      <c r="B32" s="62" t="s">
        <v>642</v>
      </c>
      <c r="C32" s="124" t="s">
        <v>643</v>
      </c>
      <c r="D32" s="79">
        <v>279309252</v>
      </c>
      <c r="E32" s="80">
        <v>56889870</v>
      </c>
      <c r="F32" s="81">
        <f t="shared" si="0"/>
        <v>336199122</v>
      </c>
      <c r="G32" s="79">
        <v>279309252</v>
      </c>
      <c r="H32" s="80">
        <v>56889870</v>
      </c>
      <c r="I32" s="82">
        <f t="shared" si="1"/>
        <v>336199122</v>
      </c>
      <c r="J32" s="79">
        <v>94489134</v>
      </c>
      <c r="K32" s="80">
        <v>6092039</v>
      </c>
      <c r="L32" s="80">
        <f t="shared" si="2"/>
        <v>100581173</v>
      </c>
      <c r="M32" s="42">
        <f t="shared" si="3"/>
        <v>0.299171432696365</v>
      </c>
      <c r="N32" s="107">
        <v>53378255</v>
      </c>
      <c r="O32" s="108">
        <v>6285579</v>
      </c>
      <c r="P32" s="109">
        <f t="shared" si="4"/>
        <v>59663834</v>
      </c>
      <c r="Q32" s="42">
        <f t="shared" si="5"/>
        <v>0.17746576387549282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147867389</v>
      </c>
      <c r="AA32" s="80">
        <f t="shared" si="11"/>
        <v>12377618</v>
      </c>
      <c r="AB32" s="80">
        <f t="shared" si="12"/>
        <v>160245007</v>
      </c>
      <c r="AC32" s="42">
        <f t="shared" si="13"/>
        <v>0.47663719657185777</v>
      </c>
      <c r="AD32" s="79">
        <v>52993494</v>
      </c>
      <c r="AE32" s="80">
        <v>12688538</v>
      </c>
      <c r="AF32" s="80">
        <f t="shared" si="14"/>
        <v>65682032</v>
      </c>
      <c r="AG32" s="42">
        <f t="shared" si="15"/>
        <v>0.5547045201449537</v>
      </c>
      <c r="AH32" s="42">
        <f t="shared" si="16"/>
        <v>-0.09162624566791722</v>
      </c>
      <c r="AI32" s="14">
        <v>315932147</v>
      </c>
      <c r="AJ32" s="14">
        <v>356827545</v>
      </c>
      <c r="AK32" s="14">
        <v>175248990</v>
      </c>
      <c r="AL32" s="14"/>
    </row>
    <row r="33" spans="1:38" s="15" customFormat="1" ht="12.75">
      <c r="A33" s="31" t="s">
        <v>96</v>
      </c>
      <c r="B33" s="62" t="s">
        <v>644</v>
      </c>
      <c r="C33" s="124" t="s">
        <v>645</v>
      </c>
      <c r="D33" s="79">
        <v>620389499</v>
      </c>
      <c r="E33" s="80">
        <v>233345630</v>
      </c>
      <c r="F33" s="81">
        <f t="shared" si="0"/>
        <v>853735129</v>
      </c>
      <c r="G33" s="79">
        <v>636373968</v>
      </c>
      <c r="H33" s="80">
        <v>250798557</v>
      </c>
      <c r="I33" s="82">
        <f t="shared" si="1"/>
        <v>887172525</v>
      </c>
      <c r="J33" s="79">
        <v>234656767</v>
      </c>
      <c r="K33" s="80">
        <v>33519637</v>
      </c>
      <c r="L33" s="80">
        <f t="shared" si="2"/>
        <v>268176404</v>
      </c>
      <c r="M33" s="42">
        <f t="shared" si="3"/>
        <v>0.314121318065149</v>
      </c>
      <c r="N33" s="107">
        <v>150446564</v>
      </c>
      <c r="O33" s="108">
        <v>112149546</v>
      </c>
      <c r="P33" s="109">
        <f t="shared" si="4"/>
        <v>262596110</v>
      </c>
      <c r="Q33" s="42">
        <f t="shared" si="5"/>
        <v>0.3075849886926698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385103331</v>
      </c>
      <c r="AA33" s="80">
        <f t="shared" si="11"/>
        <v>145669183</v>
      </c>
      <c r="AB33" s="80">
        <f t="shared" si="12"/>
        <v>530772514</v>
      </c>
      <c r="AC33" s="42">
        <f t="shared" si="13"/>
        <v>0.6217063067578188</v>
      </c>
      <c r="AD33" s="79">
        <v>93411880</v>
      </c>
      <c r="AE33" s="80">
        <v>23724600</v>
      </c>
      <c r="AF33" s="80">
        <f t="shared" si="14"/>
        <v>117136480</v>
      </c>
      <c r="AG33" s="42">
        <f t="shared" si="15"/>
        <v>0.4396991733555574</v>
      </c>
      <c r="AH33" s="42">
        <f t="shared" si="16"/>
        <v>1.241796150951437</v>
      </c>
      <c r="AI33" s="14">
        <v>749551159</v>
      </c>
      <c r="AJ33" s="14">
        <v>766802996</v>
      </c>
      <c r="AK33" s="14">
        <v>329577025</v>
      </c>
      <c r="AL33" s="14"/>
    </row>
    <row r="34" spans="1:38" s="15" customFormat="1" ht="12.75">
      <c r="A34" s="31" t="s">
        <v>96</v>
      </c>
      <c r="B34" s="62" t="s">
        <v>62</v>
      </c>
      <c r="C34" s="124" t="s">
        <v>63</v>
      </c>
      <c r="D34" s="79">
        <v>1030127241</v>
      </c>
      <c r="E34" s="80">
        <v>175181300</v>
      </c>
      <c r="F34" s="81">
        <f t="shared" si="0"/>
        <v>1205308541</v>
      </c>
      <c r="G34" s="79">
        <v>1097068687</v>
      </c>
      <c r="H34" s="80">
        <v>175181300</v>
      </c>
      <c r="I34" s="82">
        <f t="shared" si="1"/>
        <v>1272249987</v>
      </c>
      <c r="J34" s="79">
        <v>438552134</v>
      </c>
      <c r="K34" s="80">
        <v>37440364</v>
      </c>
      <c r="L34" s="80">
        <f t="shared" si="2"/>
        <v>475992498</v>
      </c>
      <c r="M34" s="42">
        <f t="shared" si="3"/>
        <v>0.394913403339104</v>
      </c>
      <c r="N34" s="107">
        <v>139405447</v>
      </c>
      <c r="O34" s="108">
        <v>36603936</v>
      </c>
      <c r="P34" s="109">
        <f t="shared" si="4"/>
        <v>176009383</v>
      </c>
      <c r="Q34" s="42">
        <f t="shared" si="5"/>
        <v>0.14602848732323054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577957581</v>
      </c>
      <c r="AA34" s="80">
        <f t="shared" si="11"/>
        <v>74044300</v>
      </c>
      <c r="AB34" s="80">
        <f t="shared" si="12"/>
        <v>652001881</v>
      </c>
      <c r="AC34" s="42">
        <f t="shared" si="13"/>
        <v>0.5409418906623346</v>
      </c>
      <c r="AD34" s="79">
        <v>117104187</v>
      </c>
      <c r="AE34" s="80">
        <v>69901768</v>
      </c>
      <c r="AF34" s="80">
        <f t="shared" si="14"/>
        <v>187005955</v>
      </c>
      <c r="AG34" s="42">
        <f t="shared" si="15"/>
        <v>0.49452075485352914</v>
      </c>
      <c r="AH34" s="42">
        <f t="shared" si="16"/>
        <v>-0.05880332527378607</v>
      </c>
      <c r="AI34" s="14">
        <v>1150082508</v>
      </c>
      <c r="AJ34" s="14">
        <v>1214323010</v>
      </c>
      <c r="AK34" s="14">
        <v>568739670</v>
      </c>
      <c r="AL34" s="14"/>
    </row>
    <row r="35" spans="1:38" s="15" customFormat="1" ht="12.75">
      <c r="A35" s="31" t="s">
        <v>96</v>
      </c>
      <c r="B35" s="62" t="s">
        <v>646</v>
      </c>
      <c r="C35" s="124" t="s">
        <v>647</v>
      </c>
      <c r="D35" s="79">
        <v>347113634</v>
      </c>
      <c r="E35" s="80">
        <v>70865167</v>
      </c>
      <c r="F35" s="81">
        <f t="shared" si="0"/>
        <v>417978801</v>
      </c>
      <c r="G35" s="79">
        <v>347113634</v>
      </c>
      <c r="H35" s="80">
        <v>70865167</v>
      </c>
      <c r="I35" s="82">
        <f t="shared" si="1"/>
        <v>417978801</v>
      </c>
      <c r="J35" s="79">
        <v>126196426</v>
      </c>
      <c r="K35" s="80">
        <v>7936616</v>
      </c>
      <c r="L35" s="80">
        <f t="shared" si="2"/>
        <v>134133042</v>
      </c>
      <c r="M35" s="42">
        <f t="shared" si="3"/>
        <v>0.3209087199616136</v>
      </c>
      <c r="N35" s="107">
        <v>53169475</v>
      </c>
      <c r="O35" s="108">
        <v>6163445</v>
      </c>
      <c r="P35" s="109">
        <f t="shared" si="4"/>
        <v>59332920</v>
      </c>
      <c r="Q35" s="42">
        <f t="shared" si="5"/>
        <v>0.1419519838280028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179365901</v>
      </c>
      <c r="AA35" s="80">
        <f t="shared" si="11"/>
        <v>14100061</v>
      </c>
      <c r="AB35" s="80">
        <f t="shared" si="12"/>
        <v>193465962</v>
      </c>
      <c r="AC35" s="42">
        <f t="shared" si="13"/>
        <v>0.46286070378961636</v>
      </c>
      <c r="AD35" s="79">
        <v>101493942</v>
      </c>
      <c r="AE35" s="80">
        <v>8142899</v>
      </c>
      <c r="AF35" s="80">
        <f t="shared" si="14"/>
        <v>109636841</v>
      </c>
      <c r="AG35" s="42">
        <f t="shared" si="15"/>
        <v>0.5293055446201589</v>
      </c>
      <c r="AH35" s="42">
        <f t="shared" si="16"/>
        <v>-0.4588231523379992</v>
      </c>
      <c r="AI35" s="14">
        <v>314714489</v>
      </c>
      <c r="AJ35" s="14">
        <v>332649184</v>
      </c>
      <c r="AK35" s="14">
        <v>166580124</v>
      </c>
      <c r="AL35" s="14"/>
    </row>
    <row r="36" spans="1:38" s="15" customFormat="1" ht="12.75">
      <c r="A36" s="31" t="s">
        <v>96</v>
      </c>
      <c r="B36" s="62" t="s">
        <v>648</v>
      </c>
      <c r="C36" s="124" t="s">
        <v>649</v>
      </c>
      <c r="D36" s="79">
        <v>336249799</v>
      </c>
      <c r="E36" s="80">
        <v>113401175</v>
      </c>
      <c r="F36" s="81">
        <f t="shared" si="0"/>
        <v>449650974</v>
      </c>
      <c r="G36" s="79">
        <v>336249799</v>
      </c>
      <c r="H36" s="80">
        <v>113401175</v>
      </c>
      <c r="I36" s="82">
        <f t="shared" si="1"/>
        <v>449650974</v>
      </c>
      <c r="J36" s="79">
        <v>158391742</v>
      </c>
      <c r="K36" s="80">
        <v>6106552</v>
      </c>
      <c r="L36" s="80">
        <f t="shared" si="2"/>
        <v>164498294</v>
      </c>
      <c r="M36" s="42">
        <f t="shared" si="3"/>
        <v>0.3658355113448503</v>
      </c>
      <c r="N36" s="107">
        <v>55785301</v>
      </c>
      <c r="O36" s="108">
        <v>18192559</v>
      </c>
      <c r="P36" s="109">
        <f t="shared" si="4"/>
        <v>73977860</v>
      </c>
      <c r="Q36" s="42">
        <f t="shared" si="5"/>
        <v>0.16452285056097754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214177043</v>
      </c>
      <c r="AA36" s="80">
        <f t="shared" si="11"/>
        <v>24299111</v>
      </c>
      <c r="AB36" s="80">
        <f t="shared" si="12"/>
        <v>238476154</v>
      </c>
      <c r="AC36" s="42">
        <f t="shared" si="13"/>
        <v>0.5303583619058279</v>
      </c>
      <c r="AD36" s="79">
        <v>47464335</v>
      </c>
      <c r="AE36" s="80">
        <v>16181963</v>
      </c>
      <c r="AF36" s="80">
        <f t="shared" si="14"/>
        <v>63646298</v>
      </c>
      <c r="AG36" s="42">
        <f t="shared" si="15"/>
        <v>0</v>
      </c>
      <c r="AH36" s="42">
        <f t="shared" si="16"/>
        <v>0.1623277759218611</v>
      </c>
      <c r="AI36" s="14">
        <v>0</v>
      </c>
      <c r="AJ36" s="14">
        <v>422160119</v>
      </c>
      <c r="AK36" s="14">
        <v>206083248</v>
      </c>
      <c r="AL36" s="14"/>
    </row>
    <row r="37" spans="1:38" s="15" customFormat="1" ht="12.75">
      <c r="A37" s="31" t="s">
        <v>96</v>
      </c>
      <c r="B37" s="62" t="s">
        <v>650</v>
      </c>
      <c r="C37" s="124" t="s">
        <v>651</v>
      </c>
      <c r="D37" s="79">
        <v>512026770</v>
      </c>
      <c r="E37" s="80">
        <v>68288000</v>
      </c>
      <c r="F37" s="81">
        <f t="shared" si="0"/>
        <v>580314770</v>
      </c>
      <c r="G37" s="79">
        <v>512026770</v>
      </c>
      <c r="H37" s="80">
        <v>68288000</v>
      </c>
      <c r="I37" s="82">
        <f t="shared" si="1"/>
        <v>580314770</v>
      </c>
      <c r="J37" s="79">
        <v>227864573</v>
      </c>
      <c r="K37" s="80">
        <v>5134939</v>
      </c>
      <c r="L37" s="80">
        <f t="shared" si="2"/>
        <v>232999512</v>
      </c>
      <c r="M37" s="42">
        <f t="shared" si="3"/>
        <v>0.4015053968038759</v>
      </c>
      <c r="N37" s="107">
        <v>89476730</v>
      </c>
      <c r="O37" s="108">
        <v>8208560</v>
      </c>
      <c r="P37" s="109">
        <f t="shared" si="4"/>
        <v>97685290</v>
      </c>
      <c r="Q37" s="42">
        <f t="shared" si="5"/>
        <v>0.16833155909507524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317341303</v>
      </c>
      <c r="AA37" s="80">
        <f t="shared" si="11"/>
        <v>13343499</v>
      </c>
      <c r="AB37" s="80">
        <f t="shared" si="12"/>
        <v>330684802</v>
      </c>
      <c r="AC37" s="42">
        <f t="shared" si="13"/>
        <v>0.5698369558989512</v>
      </c>
      <c r="AD37" s="79">
        <v>55934329</v>
      </c>
      <c r="AE37" s="80">
        <v>32239858</v>
      </c>
      <c r="AF37" s="80">
        <f t="shared" si="14"/>
        <v>88174187</v>
      </c>
      <c r="AG37" s="42">
        <f t="shared" si="15"/>
        <v>0.5807434187993485</v>
      </c>
      <c r="AH37" s="42">
        <f t="shared" si="16"/>
        <v>0.10786720381102022</v>
      </c>
      <c r="AI37" s="14">
        <v>497665650</v>
      </c>
      <c r="AJ37" s="14">
        <v>584801650</v>
      </c>
      <c r="AK37" s="14">
        <v>289016051</v>
      </c>
      <c r="AL37" s="14"/>
    </row>
    <row r="38" spans="1:38" s="15" customFormat="1" ht="12.75">
      <c r="A38" s="31" t="s">
        <v>115</v>
      </c>
      <c r="B38" s="62" t="s">
        <v>652</v>
      </c>
      <c r="C38" s="124" t="s">
        <v>653</v>
      </c>
      <c r="D38" s="79">
        <v>198811282</v>
      </c>
      <c r="E38" s="80">
        <v>41226000</v>
      </c>
      <c r="F38" s="81">
        <f t="shared" si="0"/>
        <v>240037282</v>
      </c>
      <c r="G38" s="79">
        <v>220982577</v>
      </c>
      <c r="H38" s="80">
        <v>52004664</v>
      </c>
      <c r="I38" s="82">
        <f t="shared" si="1"/>
        <v>272987241</v>
      </c>
      <c r="J38" s="79">
        <v>66836621</v>
      </c>
      <c r="K38" s="80">
        <v>2144743</v>
      </c>
      <c r="L38" s="80">
        <f t="shared" si="2"/>
        <v>68981364</v>
      </c>
      <c r="M38" s="42">
        <f t="shared" si="3"/>
        <v>0.2873777082678348</v>
      </c>
      <c r="N38" s="107">
        <v>61812149</v>
      </c>
      <c r="O38" s="108">
        <v>5067448</v>
      </c>
      <c r="P38" s="109">
        <f t="shared" si="4"/>
        <v>66879597</v>
      </c>
      <c r="Q38" s="42">
        <f t="shared" si="5"/>
        <v>0.2786217059398298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128648770</v>
      </c>
      <c r="AA38" s="80">
        <f t="shared" si="11"/>
        <v>7212191</v>
      </c>
      <c r="AB38" s="80">
        <f t="shared" si="12"/>
        <v>135860961</v>
      </c>
      <c r="AC38" s="42">
        <f t="shared" si="13"/>
        <v>0.5659994142076646</v>
      </c>
      <c r="AD38" s="79">
        <v>66356330</v>
      </c>
      <c r="AE38" s="80">
        <v>7037385</v>
      </c>
      <c r="AF38" s="80">
        <f t="shared" si="14"/>
        <v>73393715</v>
      </c>
      <c r="AG38" s="42">
        <f t="shared" si="15"/>
        <v>0.8589783872827585</v>
      </c>
      <c r="AH38" s="42">
        <f t="shared" si="16"/>
        <v>-0.08875580150153184</v>
      </c>
      <c r="AI38" s="14">
        <v>185367622</v>
      </c>
      <c r="AJ38" s="14">
        <v>308112077</v>
      </c>
      <c r="AK38" s="14">
        <v>159226781</v>
      </c>
      <c r="AL38" s="14"/>
    </row>
    <row r="39" spans="1:38" s="59" customFormat="1" ht="12.75">
      <c r="A39" s="63"/>
      <c r="B39" s="64" t="s">
        <v>654</v>
      </c>
      <c r="C39" s="125"/>
      <c r="D39" s="83">
        <f>SUM(D31:D38)</f>
        <v>3388673164</v>
      </c>
      <c r="E39" s="84">
        <f>SUM(E31:E38)</f>
        <v>780685142</v>
      </c>
      <c r="F39" s="92">
        <f t="shared" si="0"/>
        <v>4169358306</v>
      </c>
      <c r="G39" s="83">
        <f>SUM(G31:G38)</f>
        <v>3493770374</v>
      </c>
      <c r="H39" s="84">
        <f>SUM(H31:H38)</f>
        <v>808916733</v>
      </c>
      <c r="I39" s="85">
        <f t="shared" si="1"/>
        <v>4302687107</v>
      </c>
      <c r="J39" s="83">
        <f>SUM(J31:J38)</f>
        <v>1361264542</v>
      </c>
      <c r="K39" s="84">
        <f>SUM(K31:K38)</f>
        <v>100736675</v>
      </c>
      <c r="L39" s="84">
        <f t="shared" si="2"/>
        <v>1462001217</v>
      </c>
      <c r="M39" s="46">
        <f t="shared" si="3"/>
        <v>0.35065377204354864</v>
      </c>
      <c r="N39" s="113">
        <f>SUM(N31:N38)</f>
        <v>619864591</v>
      </c>
      <c r="O39" s="114">
        <f>SUM(O31:O38)</f>
        <v>193370762</v>
      </c>
      <c r="P39" s="115">
        <f t="shared" si="4"/>
        <v>813235353</v>
      </c>
      <c r="Q39" s="46">
        <f t="shared" si="5"/>
        <v>0.195050483387263</v>
      </c>
      <c r="R39" s="113">
        <f>SUM(R31:R38)</f>
        <v>0</v>
      </c>
      <c r="S39" s="115">
        <f>SUM(S31:S38)</f>
        <v>0</v>
      </c>
      <c r="T39" s="115">
        <f t="shared" si="6"/>
        <v>0</v>
      </c>
      <c r="U39" s="46">
        <f t="shared" si="7"/>
        <v>0</v>
      </c>
      <c r="V39" s="113">
        <f>SUM(V31:V38)</f>
        <v>0</v>
      </c>
      <c r="W39" s="115">
        <f>SUM(W31:W38)</f>
        <v>0</v>
      </c>
      <c r="X39" s="115">
        <f t="shared" si="8"/>
        <v>0</v>
      </c>
      <c r="Y39" s="46">
        <f t="shared" si="9"/>
        <v>0</v>
      </c>
      <c r="Z39" s="83">
        <f t="shared" si="10"/>
        <v>1981129133</v>
      </c>
      <c r="AA39" s="84">
        <f t="shared" si="11"/>
        <v>294107437</v>
      </c>
      <c r="AB39" s="84">
        <f t="shared" si="12"/>
        <v>2275236570</v>
      </c>
      <c r="AC39" s="46">
        <f t="shared" si="13"/>
        <v>0.5457042554308116</v>
      </c>
      <c r="AD39" s="83">
        <f>SUM(AD31:AD38)</f>
        <v>549259180</v>
      </c>
      <c r="AE39" s="84">
        <f>SUM(AE31:AE38)</f>
        <v>174798237</v>
      </c>
      <c r="AF39" s="84">
        <f t="shared" si="14"/>
        <v>724057417</v>
      </c>
      <c r="AG39" s="46">
        <f t="shared" si="15"/>
        <v>0.5847557389303197</v>
      </c>
      <c r="AH39" s="46">
        <f t="shared" si="16"/>
        <v>0.12316417718568862</v>
      </c>
      <c r="AI39" s="65">
        <f>SUM(AI31:AI38)</f>
        <v>3299720975</v>
      </c>
      <c r="AJ39" s="65">
        <f>SUM(AJ31:AJ38)</f>
        <v>4072083981</v>
      </c>
      <c r="AK39" s="65">
        <f>SUM(AK31:AK38)</f>
        <v>1929530777</v>
      </c>
      <c r="AL39" s="65"/>
    </row>
    <row r="40" spans="1:38" s="15" customFormat="1" ht="12.75">
      <c r="A40" s="31" t="s">
        <v>96</v>
      </c>
      <c r="B40" s="62" t="s">
        <v>655</v>
      </c>
      <c r="C40" s="124" t="s">
        <v>656</v>
      </c>
      <c r="D40" s="79">
        <v>32777101</v>
      </c>
      <c r="E40" s="80">
        <v>13616351</v>
      </c>
      <c r="F40" s="81">
        <f t="shared" si="0"/>
        <v>46393452</v>
      </c>
      <c r="G40" s="79">
        <v>32777101</v>
      </c>
      <c r="H40" s="80">
        <v>13616351</v>
      </c>
      <c r="I40" s="82">
        <f t="shared" si="1"/>
        <v>46393452</v>
      </c>
      <c r="J40" s="79">
        <v>8445478</v>
      </c>
      <c r="K40" s="80">
        <v>973793</v>
      </c>
      <c r="L40" s="80">
        <f t="shared" si="2"/>
        <v>9419271</v>
      </c>
      <c r="M40" s="42">
        <f t="shared" si="3"/>
        <v>0.2030301819317088</v>
      </c>
      <c r="N40" s="107">
        <v>7962227</v>
      </c>
      <c r="O40" s="108">
        <v>1968884</v>
      </c>
      <c r="P40" s="109">
        <f t="shared" si="4"/>
        <v>9931111</v>
      </c>
      <c r="Q40" s="42">
        <f t="shared" si="5"/>
        <v>0.21406277334137586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16407705</v>
      </c>
      <c r="AA40" s="80">
        <f t="shared" si="11"/>
        <v>2942677</v>
      </c>
      <c r="AB40" s="80">
        <f t="shared" si="12"/>
        <v>19350382</v>
      </c>
      <c r="AC40" s="42">
        <f t="shared" si="13"/>
        <v>0.41709295527308465</v>
      </c>
      <c r="AD40" s="79">
        <v>16487641</v>
      </c>
      <c r="AE40" s="80">
        <v>1262992</v>
      </c>
      <c r="AF40" s="80">
        <f t="shared" si="14"/>
        <v>17750633</v>
      </c>
      <c r="AG40" s="42">
        <f t="shared" si="15"/>
        <v>0.6384080236150567</v>
      </c>
      <c r="AH40" s="42">
        <f t="shared" si="16"/>
        <v>-0.4405207408659736</v>
      </c>
      <c r="AI40" s="14">
        <v>46393452</v>
      </c>
      <c r="AJ40" s="14">
        <v>63972405</v>
      </c>
      <c r="AK40" s="14">
        <v>29617952</v>
      </c>
      <c r="AL40" s="14"/>
    </row>
    <row r="41" spans="1:38" s="15" customFormat="1" ht="12.75">
      <c r="A41" s="31" t="s">
        <v>96</v>
      </c>
      <c r="B41" s="62" t="s">
        <v>657</v>
      </c>
      <c r="C41" s="124" t="s">
        <v>658</v>
      </c>
      <c r="D41" s="79">
        <v>37665965</v>
      </c>
      <c r="E41" s="80">
        <v>13346000</v>
      </c>
      <c r="F41" s="81">
        <f t="shared" si="0"/>
        <v>51011965</v>
      </c>
      <c r="G41" s="79">
        <v>37665965</v>
      </c>
      <c r="H41" s="80">
        <v>13346000</v>
      </c>
      <c r="I41" s="82">
        <f t="shared" si="1"/>
        <v>51011965</v>
      </c>
      <c r="J41" s="79">
        <v>8486039</v>
      </c>
      <c r="K41" s="80">
        <v>1737674</v>
      </c>
      <c r="L41" s="80">
        <f t="shared" si="2"/>
        <v>10223713</v>
      </c>
      <c r="M41" s="42">
        <f t="shared" si="3"/>
        <v>0.20041794116341136</v>
      </c>
      <c r="N41" s="107">
        <v>11000263</v>
      </c>
      <c r="O41" s="108">
        <v>532353</v>
      </c>
      <c r="P41" s="109">
        <f t="shared" si="4"/>
        <v>11532616</v>
      </c>
      <c r="Q41" s="42">
        <f t="shared" si="5"/>
        <v>0.22607668612648033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19486302</v>
      </c>
      <c r="AA41" s="80">
        <f t="shared" si="11"/>
        <v>2270027</v>
      </c>
      <c r="AB41" s="80">
        <f t="shared" si="12"/>
        <v>21756329</v>
      </c>
      <c r="AC41" s="42">
        <f t="shared" si="13"/>
        <v>0.4264946272898917</v>
      </c>
      <c r="AD41" s="79">
        <v>11503286</v>
      </c>
      <c r="AE41" s="80">
        <v>654851</v>
      </c>
      <c r="AF41" s="80">
        <f t="shared" si="14"/>
        <v>12158137</v>
      </c>
      <c r="AG41" s="42">
        <f t="shared" si="15"/>
        <v>0.522853013106515</v>
      </c>
      <c r="AH41" s="42">
        <f t="shared" si="16"/>
        <v>-0.05144875403197058</v>
      </c>
      <c r="AI41" s="14">
        <v>37832101</v>
      </c>
      <c r="AJ41" s="14">
        <v>40091521</v>
      </c>
      <c r="AK41" s="14">
        <v>19780628</v>
      </c>
      <c r="AL41" s="14"/>
    </row>
    <row r="42" spans="1:38" s="15" customFormat="1" ht="12.75">
      <c r="A42" s="31" t="s">
        <v>96</v>
      </c>
      <c r="B42" s="62" t="s">
        <v>659</v>
      </c>
      <c r="C42" s="124" t="s">
        <v>660</v>
      </c>
      <c r="D42" s="79">
        <v>201227480</v>
      </c>
      <c r="E42" s="80">
        <v>50147800</v>
      </c>
      <c r="F42" s="81">
        <f t="shared" si="0"/>
        <v>251375280</v>
      </c>
      <c r="G42" s="79">
        <v>201227480</v>
      </c>
      <c r="H42" s="80">
        <v>50147800</v>
      </c>
      <c r="I42" s="82">
        <f t="shared" si="1"/>
        <v>251375280</v>
      </c>
      <c r="J42" s="79">
        <v>48396126</v>
      </c>
      <c r="K42" s="80">
        <v>9971105</v>
      </c>
      <c r="L42" s="80">
        <f t="shared" si="2"/>
        <v>58367231</v>
      </c>
      <c r="M42" s="42">
        <f t="shared" si="3"/>
        <v>0.23219161008990225</v>
      </c>
      <c r="N42" s="107">
        <v>30077594</v>
      </c>
      <c r="O42" s="108">
        <v>19236514</v>
      </c>
      <c r="P42" s="109">
        <f t="shared" si="4"/>
        <v>49314108</v>
      </c>
      <c r="Q42" s="42">
        <f t="shared" si="5"/>
        <v>0.19617723747537943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78473720</v>
      </c>
      <c r="AA42" s="80">
        <f t="shared" si="11"/>
        <v>29207619</v>
      </c>
      <c r="AB42" s="80">
        <f t="shared" si="12"/>
        <v>107681339</v>
      </c>
      <c r="AC42" s="42">
        <f t="shared" si="13"/>
        <v>0.42836884756528165</v>
      </c>
      <c r="AD42" s="79">
        <v>23064806</v>
      </c>
      <c r="AE42" s="80">
        <v>6389083</v>
      </c>
      <c r="AF42" s="80">
        <f t="shared" si="14"/>
        <v>29453889</v>
      </c>
      <c r="AG42" s="42">
        <f t="shared" si="15"/>
        <v>0.40711571716099626</v>
      </c>
      <c r="AH42" s="42">
        <f t="shared" si="16"/>
        <v>0.6742817221861601</v>
      </c>
      <c r="AI42" s="14">
        <v>194058978</v>
      </c>
      <c r="AJ42" s="14">
        <v>230848121</v>
      </c>
      <c r="AK42" s="14">
        <v>79004460</v>
      </c>
      <c r="AL42" s="14"/>
    </row>
    <row r="43" spans="1:38" s="15" customFormat="1" ht="12.75">
      <c r="A43" s="31" t="s">
        <v>115</v>
      </c>
      <c r="B43" s="62" t="s">
        <v>661</v>
      </c>
      <c r="C43" s="124" t="s">
        <v>662</v>
      </c>
      <c r="D43" s="79">
        <v>64193186</v>
      </c>
      <c r="E43" s="80">
        <v>9628400</v>
      </c>
      <c r="F43" s="82">
        <f t="shared" si="0"/>
        <v>73821586</v>
      </c>
      <c r="G43" s="79">
        <v>64193186</v>
      </c>
      <c r="H43" s="80">
        <v>9628400</v>
      </c>
      <c r="I43" s="81">
        <f t="shared" si="1"/>
        <v>73821586</v>
      </c>
      <c r="J43" s="79">
        <v>19679966</v>
      </c>
      <c r="K43" s="93">
        <v>3250414</v>
      </c>
      <c r="L43" s="80">
        <f t="shared" si="2"/>
        <v>22930380</v>
      </c>
      <c r="M43" s="42">
        <f t="shared" si="3"/>
        <v>0.3106189021731394</v>
      </c>
      <c r="N43" s="107">
        <v>17500065</v>
      </c>
      <c r="O43" s="108">
        <v>1641255</v>
      </c>
      <c r="P43" s="109">
        <f t="shared" si="4"/>
        <v>19141320</v>
      </c>
      <c r="Q43" s="42">
        <f t="shared" si="5"/>
        <v>0.2592916386272167</v>
      </c>
      <c r="R43" s="107">
        <v>0</v>
      </c>
      <c r="S43" s="109">
        <v>0</v>
      </c>
      <c r="T43" s="109">
        <f t="shared" si="6"/>
        <v>0</v>
      </c>
      <c r="U43" s="42">
        <f t="shared" si="7"/>
        <v>0</v>
      </c>
      <c r="V43" s="107">
        <v>0</v>
      </c>
      <c r="W43" s="109">
        <v>0</v>
      </c>
      <c r="X43" s="109">
        <f t="shared" si="8"/>
        <v>0</v>
      </c>
      <c r="Y43" s="42">
        <f t="shared" si="9"/>
        <v>0</v>
      </c>
      <c r="Z43" s="79">
        <f t="shared" si="10"/>
        <v>37180031</v>
      </c>
      <c r="AA43" s="80">
        <f t="shared" si="11"/>
        <v>4891669</v>
      </c>
      <c r="AB43" s="80">
        <f t="shared" si="12"/>
        <v>42071700</v>
      </c>
      <c r="AC43" s="42">
        <f t="shared" si="13"/>
        <v>0.5699105408003562</v>
      </c>
      <c r="AD43" s="79">
        <v>22668256</v>
      </c>
      <c r="AE43" s="80">
        <v>1680520</v>
      </c>
      <c r="AF43" s="80">
        <f t="shared" si="14"/>
        <v>24348776</v>
      </c>
      <c r="AG43" s="42">
        <f t="shared" si="15"/>
        <v>0.7547687859606544</v>
      </c>
      <c r="AH43" s="42">
        <f t="shared" si="16"/>
        <v>-0.21386931318436708</v>
      </c>
      <c r="AI43" s="14">
        <v>67692386</v>
      </c>
      <c r="AJ43" s="14">
        <v>75221438</v>
      </c>
      <c r="AK43" s="14">
        <v>51092100</v>
      </c>
      <c r="AL43" s="14"/>
    </row>
    <row r="44" spans="1:38" s="59" customFormat="1" ht="12.75">
      <c r="A44" s="63"/>
      <c r="B44" s="64" t="s">
        <v>663</v>
      </c>
      <c r="C44" s="125"/>
      <c r="D44" s="83">
        <f>SUM(D40:D43)</f>
        <v>335863732</v>
      </c>
      <c r="E44" s="84">
        <f>SUM(E40:E43)</f>
        <v>86738551</v>
      </c>
      <c r="F44" s="85">
        <f t="shared" si="0"/>
        <v>422602283</v>
      </c>
      <c r="G44" s="83">
        <f>SUM(G40:G43)</f>
        <v>335863732</v>
      </c>
      <c r="H44" s="84">
        <f>SUM(H40:H43)</f>
        <v>86738551</v>
      </c>
      <c r="I44" s="92">
        <f t="shared" si="1"/>
        <v>422602283</v>
      </c>
      <c r="J44" s="83">
        <f>SUM(J40:J43)</f>
        <v>85007609</v>
      </c>
      <c r="K44" s="94">
        <f>SUM(K40:K43)</f>
        <v>15932986</v>
      </c>
      <c r="L44" s="84">
        <f t="shared" si="2"/>
        <v>100940595</v>
      </c>
      <c r="M44" s="46">
        <f t="shared" si="3"/>
        <v>0.2388548265367511</v>
      </c>
      <c r="N44" s="113">
        <f>SUM(N40:N43)</f>
        <v>66540149</v>
      </c>
      <c r="O44" s="114">
        <f>SUM(O40:O43)</f>
        <v>23379006</v>
      </c>
      <c r="P44" s="115">
        <f t="shared" si="4"/>
        <v>89919155</v>
      </c>
      <c r="Q44" s="46">
        <f t="shared" si="5"/>
        <v>0.21277489170592104</v>
      </c>
      <c r="R44" s="113">
        <f>SUM(R40:R43)</f>
        <v>0</v>
      </c>
      <c r="S44" s="115">
        <f>SUM(S40:S43)</f>
        <v>0</v>
      </c>
      <c r="T44" s="115">
        <f t="shared" si="6"/>
        <v>0</v>
      </c>
      <c r="U44" s="46">
        <f t="shared" si="7"/>
        <v>0</v>
      </c>
      <c r="V44" s="113">
        <f>SUM(V40:V43)</f>
        <v>0</v>
      </c>
      <c r="W44" s="115">
        <f>SUM(W40:W43)</f>
        <v>0</v>
      </c>
      <c r="X44" s="115">
        <f t="shared" si="8"/>
        <v>0</v>
      </c>
      <c r="Y44" s="46">
        <f t="shared" si="9"/>
        <v>0</v>
      </c>
      <c r="Z44" s="83">
        <f t="shared" si="10"/>
        <v>151547758</v>
      </c>
      <c r="AA44" s="84">
        <f t="shared" si="11"/>
        <v>39311992</v>
      </c>
      <c r="AB44" s="84">
        <f t="shared" si="12"/>
        <v>190859750</v>
      </c>
      <c r="AC44" s="46">
        <f t="shared" si="13"/>
        <v>0.4516297182426722</v>
      </c>
      <c r="AD44" s="83">
        <f>SUM(AD40:AD43)</f>
        <v>73723989</v>
      </c>
      <c r="AE44" s="84">
        <f>SUM(AE40:AE43)</f>
        <v>9987446</v>
      </c>
      <c r="AF44" s="84">
        <f t="shared" si="14"/>
        <v>83711435</v>
      </c>
      <c r="AG44" s="46">
        <f t="shared" si="15"/>
        <v>0.5188066925285654</v>
      </c>
      <c r="AH44" s="46">
        <f t="shared" si="16"/>
        <v>0.07415617711009248</v>
      </c>
      <c r="AI44" s="65">
        <f>SUM(AI40:AI43)</f>
        <v>345976917</v>
      </c>
      <c r="AJ44" s="65">
        <f>SUM(AJ40:AJ43)</f>
        <v>410133485</v>
      </c>
      <c r="AK44" s="65">
        <f>SUM(AK40:AK43)</f>
        <v>179495140</v>
      </c>
      <c r="AL44" s="65"/>
    </row>
    <row r="45" spans="1:38" s="59" customFormat="1" ht="12.75">
      <c r="A45" s="63"/>
      <c r="B45" s="64" t="s">
        <v>664</v>
      </c>
      <c r="C45" s="125"/>
      <c r="D45" s="83">
        <f>SUM(D9,D11:D16,D18:D23,D25:D29,D31:D38,D40:D43)</f>
        <v>38772212186</v>
      </c>
      <c r="E45" s="84">
        <f>SUM(E9,E11:E16,E18:E23,E25:E29,E31:E38,E40:E43)</f>
        <v>6079762851</v>
      </c>
      <c r="F45" s="85">
        <f t="shared" si="0"/>
        <v>44851975037</v>
      </c>
      <c r="G45" s="83">
        <f>SUM(G9,G11:G16,G18:G23,G25:G29,G31:G38,G40:G43)</f>
        <v>39045175570</v>
      </c>
      <c r="H45" s="84">
        <f>SUM(H9,H11:H16,H18:H23,H25:H29,H31:H38,H40:H43)</f>
        <v>6539112292</v>
      </c>
      <c r="I45" s="92">
        <f t="shared" si="1"/>
        <v>45584287862</v>
      </c>
      <c r="J45" s="83">
        <f>SUM(J9,J11:J16,J18:J23,J25:J29,J31:J38,J40:J43)</f>
        <v>10637818856</v>
      </c>
      <c r="K45" s="94">
        <f>SUM(K9,K11:K16,K18:K23,K25:K29,K31:K38,K40:K43)</f>
        <v>631290121</v>
      </c>
      <c r="L45" s="84">
        <f t="shared" si="2"/>
        <v>11269108977</v>
      </c>
      <c r="M45" s="46">
        <f t="shared" si="3"/>
        <v>0.2512511203286747</v>
      </c>
      <c r="N45" s="113">
        <f>SUM(N9,N11:N16,N18:N23,N25:N29,N31:N38,N40:N43)</f>
        <v>8026118142</v>
      </c>
      <c r="O45" s="114">
        <f>SUM(O9,O11:O16,O18:O23,O25:O29,O31:O38,O40:O43)</f>
        <v>1090431311</v>
      </c>
      <c r="P45" s="115">
        <f t="shared" si="4"/>
        <v>9116549453</v>
      </c>
      <c r="Q45" s="46">
        <f t="shared" si="5"/>
        <v>0.20325859553518952</v>
      </c>
      <c r="R45" s="113">
        <f>SUM(R9,R11:R16,R18:R23,R25:R29,R31:R38,R40:R43)</f>
        <v>0</v>
      </c>
      <c r="S45" s="115">
        <f>SUM(S9,S11:S16,S18:S23,S25:S29,S31:S38,S40:S43)</f>
        <v>0</v>
      </c>
      <c r="T45" s="115">
        <f t="shared" si="6"/>
        <v>0</v>
      </c>
      <c r="U45" s="46">
        <f t="shared" si="7"/>
        <v>0</v>
      </c>
      <c r="V45" s="113">
        <f>SUM(V9,V11:V16,V18:V23,V25:V29,V31:V38,V40:V43)</f>
        <v>0</v>
      </c>
      <c r="W45" s="115">
        <f>SUM(W9,W11:W16,W18:W23,W25:W29,W31:W38,W40:W43)</f>
        <v>0</v>
      </c>
      <c r="X45" s="115">
        <f t="shared" si="8"/>
        <v>0</v>
      </c>
      <c r="Y45" s="46">
        <f t="shared" si="9"/>
        <v>0</v>
      </c>
      <c r="Z45" s="83">
        <f t="shared" si="10"/>
        <v>18663936998</v>
      </c>
      <c r="AA45" s="84">
        <f t="shared" si="11"/>
        <v>1721721432</v>
      </c>
      <c r="AB45" s="84">
        <f t="shared" si="12"/>
        <v>20385658430</v>
      </c>
      <c r="AC45" s="46">
        <f t="shared" si="13"/>
        <v>0.4545097158638642</v>
      </c>
      <c r="AD45" s="83">
        <f>SUM(AD9,AD11:AD16,AD18:AD23,AD25:AD29,AD31:AD38,AD40:AD43)</f>
        <v>7802043028</v>
      </c>
      <c r="AE45" s="84">
        <f>SUM(AE9,AE11:AE16,AE18:AE23,AE25:AE29,AE31:AE38,AE40:AE43)</f>
        <v>1761439359</v>
      </c>
      <c r="AF45" s="84">
        <f t="shared" si="14"/>
        <v>9563482387</v>
      </c>
      <c r="AG45" s="46">
        <f t="shared" si="15"/>
        <v>0.4582577885688128</v>
      </c>
      <c r="AH45" s="46">
        <f t="shared" si="16"/>
        <v>-0.0467332835377553</v>
      </c>
      <c r="AI45" s="65">
        <f>SUM(AI9,AI11:AI16,AI18:AI23,AI25:AI29,AI31:AI38,AI40:AI43)</f>
        <v>42198427805</v>
      </c>
      <c r="AJ45" s="65">
        <f>SUM(AJ9,AJ11:AJ16,AJ18:AJ23,AJ25:AJ29,AJ31:AJ38,AJ40:AJ43)</f>
        <v>42775093510</v>
      </c>
      <c r="AK45" s="65">
        <f>SUM(AK9,AK11:AK16,AK18:AK23,AK25:AK29,AK31:AK38,AK40:AK43)</f>
        <v>19337758207</v>
      </c>
      <c r="AL45" s="65"/>
    </row>
    <row r="46" spans="1:38" s="15" customFormat="1" ht="12.75">
      <c r="A46" s="66"/>
      <c r="B46" s="67"/>
      <c r="C46" s="68"/>
      <c r="D46" s="95"/>
      <c r="E46" s="95"/>
      <c r="F46" s="96"/>
      <c r="G46" s="97"/>
      <c r="H46" s="95"/>
      <c r="I46" s="98"/>
      <c r="J46" s="97"/>
      <c r="K46" s="99"/>
      <c r="L46" s="95"/>
      <c r="M46" s="72"/>
      <c r="N46" s="97"/>
      <c r="O46" s="99"/>
      <c r="P46" s="95"/>
      <c r="Q46" s="72"/>
      <c r="R46" s="97"/>
      <c r="S46" s="99"/>
      <c r="T46" s="95"/>
      <c r="U46" s="72"/>
      <c r="V46" s="97"/>
      <c r="W46" s="99"/>
      <c r="X46" s="95"/>
      <c r="Y46" s="72"/>
      <c r="Z46" s="97"/>
      <c r="AA46" s="99"/>
      <c r="AB46" s="95"/>
      <c r="AC46" s="72"/>
      <c r="AD46" s="97"/>
      <c r="AE46" s="95"/>
      <c r="AF46" s="95"/>
      <c r="AG46" s="72"/>
      <c r="AH46" s="72"/>
      <c r="AI46" s="14"/>
      <c r="AJ46" s="14"/>
      <c r="AK46" s="14"/>
      <c r="AL46" s="14"/>
    </row>
    <row r="47" spans="1:38" s="15" customFormat="1" ht="12.75">
      <c r="A47" s="14"/>
      <c r="B47" s="120" t="s">
        <v>668</v>
      </c>
      <c r="C47" s="126"/>
      <c r="D47" s="90"/>
      <c r="E47" s="90"/>
      <c r="F47" s="90"/>
      <c r="G47" s="90"/>
      <c r="H47" s="90"/>
      <c r="I47" s="90"/>
      <c r="J47" s="90"/>
      <c r="K47" s="90"/>
      <c r="L47" s="90"/>
      <c r="M47" s="14"/>
      <c r="N47" s="90"/>
      <c r="O47" s="90"/>
      <c r="P47" s="90"/>
      <c r="Q47" s="14"/>
      <c r="R47" s="90"/>
      <c r="S47" s="90"/>
      <c r="T47" s="90"/>
      <c r="U47" s="14"/>
      <c r="V47" s="90"/>
      <c r="W47" s="90"/>
      <c r="X47" s="90"/>
      <c r="Y47" s="14"/>
      <c r="Z47" s="90"/>
      <c r="AA47" s="90"/>
      <c r="AB47" s="90"/>
      <c r="AC47" s="14"/>
      <c r="AD47" s="90"/>
      <c r="AE47" s="90"/>
      <c r="AF47" s="90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26"/>
      <c r="D48" s="90"/>
      <c r="E48" s="90"/>
      <c r="F48" s="90"/>
      <c r="G48" s="90"/>
      <c r="H48" s="90"/>
      <c r="I48" s="90"/>
      <c r="J48" s="90"/>
      <c r="K48" s="90"/>
      <c r="L48" s="90"/>
      <c r="M48" s="14"/>
      <c r="N48" s="90"/>
      <c r="O48" s="90"/>
      <c r="P48" s="90"/>
      <c r="Q48" s="14"/>
      <c r="R48" s="90"/>
      <c r="S48" s="90"/>
      <c r="T48" s="90"/>
      <c r="U48" s="14"/>
      <c r="V48" s="90"/>
      <c r="W48" s="90"/>
      <c r="X48" s="90"/>
      <c r="Y48" s="14"/>
      <c r="Z48" s="90"/>
      <c r="AA48" s="90"/>
      <c r="AB48" s="90"/>
      <c r="AC48" s="14"/>
      <c r="AD48" s="90"/>
      <c r="AE48" s="90"/>
      <c r="AF48" s="90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26"/>
      <c r="D49" s="90"/>
      <c r="E49" s="90"/>
      <c r="F49" s="90"/>
      <c r="G49" s="90"/>
      <c r="H49" s="90"/>
      <c r="I49" s="90"/>
      <c r="J49" s="90"/>
      <c r="K49" s="90"/>
      <c r="L49" s="90"/>
      <c r="M49" s="14"/>
      <c r="N49" s="90"/>
      <c r="O49" s="90"/>
      <c r="P49" s="90"/>
      <c r="Q49" s="14"/>
      <c r="R49" s="90"/>
      <c r="S49" s="90"/>
      <c r="T49" s="90"/>
      <c r="U49" s="14"/>
      <c r="V49" s="90"/>
      <c r="W49" s="90"/>
      <c r="X49" s="90"/>
      <c r="Y49" s="14"/>
      <c r="Z49" s="90"/>
      <c r="AA49" s="90"/>
      <c r="AB49" s="90"/>
      <c r="AC49" s="14"/>
      <c r="AD49" s="90"/>
      <c r="AE49" s="90"/>
      <c r="AF49" s="90"/>
      <c r="AG49" s="14"/>
      <c r="AH49" s="14"/>
      <c r="AI49" s="14"/>
      <c r="AJ49" s="14"/>
      <c r="AK49" s="14"/>
      <c r="AL49" s="14"/>
    </row>
    <row r="50" spans="1:38" ht="12.75">
      <c r="A50" s="2"/>
      <c r="B50" s="2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19.14062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.7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38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39</v>
      </c>
      <c r="C9" s="41" t="s">
        <v>40</v>
      </c>
      <c r="D9" s="79">
        <v>28642669002</v>
      </c>
      <c r="E9" s="80">
        <v>3607364264</v>
      </c>
      <c r="F9" s="81">
        <f>$D9+$E9</f>
        <v>32250033266</v>
      </c>
      <c r="G9" s="79">
        <v>28750144750</v>
      </c>
      <c r="H9" s="80">
        <v>3995477235</v>
      </c>
      <c r="I9" s="82">
        <f>$G9+$H9</f>
        <v>32745621985</v>
      </c>
      <c r="J9" s="79">
        <v>7095664101</v>
      </c>
      <c r="K9" s="80">
        <v>377095892</v>
      </c>
      <c r="L9" s="80">
        <f>$J9+$K9</f>
        <v>7472759993</v>
      </c>
      <c r="M9" s="42">
        <f>IF($F9=0,0,$L9/$F9)</f>
        <v>0.23171324914192415</v>
      </c>
      <c r="N9" s="107">
        <v>6152336189</v>
      </c>
      <c r="O9" s="108">
        <v>610987857</v>
      </c>
      <c r="P9" s="109">
        <f>$N9+$O9</f>
        <v>6763324046</v>
      </c>
      <c r="Q9" s="42">
        <f>IF($F9=0,0,$P9/$F9)</f>
        <v>0.2097152579724722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13248000290</v>
      </c>
      <c r="AA9" s="80">
        <f>$K9+$O9</f>
        <v>988083749</v>
      </c>
      <c r="AB9" s="80">
        <f>$Z9+$AA9</f>
        <v>14236084039</v>
      </c>
      <c r="AC9" s="42">
        <f>IF($F9=0,0,$AB9/$F9)</f>
        <v>0.44142850711439635</v>
      </c>
      <c r="AD9" s="79">
        <v>6001277589</v>
      </c>
      <c r="AE9" s="80">
        <v>1328187553</v>
      </c>
      <c r="AF9" s="80">
        <f>$AD9+$AE9</f>
        <v>7329465142</v>
      </c>
      <c r="AG9" s="42">
        <f>IF($AI9=0,0,$AK9/$AI9)</f>
        <v>0.4379983095476172</v>
      </c>
      <c r="AH9" s="42">
        <f>IF($AF9=0,0,$P9/$AF9-1)</f>
        <v>-0.07724180210038034</v>
      </c>
      <c r="AI9" s="14">
        <v>31771513085</v>
      </c>
      <c r="AJ9" s="14">
        <v>30951173330</v>
      </c>
      <c r="AK9" s="14">
        <v>13915869023</v>
      </c>
      <c r="AL9" s="14"/>
    </row>
    <row r="10" spans="1:38" s="15" customFormat="1" ht="12.75">
      <c r="A10" s="31"/>
      <c r="B10" s="40" t="s">
        <v>41</v>
      </c>
      <c r="C10" s="41" t="s">
        <v>42</v>
      </c>
      <c r="D10" s="79">
        <v>19653811779</v>
      </c>
      <c r="E10" s="80">
        <v>2160091107</v>
      </c>
      <c r="F10" s="82">
        <f aca="true" t="shared" si="0" ref="F10:F15">$D10+$E10</f>
        <v>21813902886</v>
      </c>
      <c r="G10" s="79">
        <v>19653811779</v>
      </c>
      <c r="H10" s="80">
        <v>2160091107</v>
      </c>
      <c r="I10" s="82">
        <f aca="true" t="shared" si="1" ref="I10:I15">$G10+$H10</f>
        <v>21813902886</v>
      </c>
      <c r="J10" s="79">
        <v>5276028752</v>
      </c>
      <c r="K10" s="80">
        <v>164020600</v>
      </c>
      <c r="L10" s="80">
        <f aca="true" t="shared" si="2" ref="L10:L15">$J10+$K10</f>
        <v>5440049352</v>
      </c>
      <c r="M10" s="42">
        <f aca="true" t="shared" si="3" ref="M10:M15">IF($F10=0,0,$L10/$F10)</f>
        <v>0.24938450402157897</v>
      </c>
      <c r="N10" s="107">
        <v>4756096655</v>
      </c>
      <c r="O10" s="108">
        <v>376226424</v>
      </c>
      <c r="P10" s="109">
        <f aca="true" t="shared" si="4" ref="P10:P15">$N10+$O10</f>
        <v>5132323079</v>
      </c>
      <c r="Q10" s="42">
        <f aca="true" t="shared" si="5" ref="Q10:Q15">IF($F10=0,0,$P10/$F10)</f>
        <v>0.23527761656507082</v>
      </c>
      <c r="R10" s="107">
        <v>0</v>
      </c>
      <c r="S10" s="109">
        <v>0</v>
      </c>
      <c r="T10" s="109">
        <f aca="true" t="shared" si="6" ref="T10:T15">$R10+$S10</f>
        <v>0</v>
      </c>
      <c r="U10" s="42">
        <f aca="true" t="shared" si="7" ref="U10:U15">IF($I10=0,0,$T10/$I10)</f>
        <v>0</v>
      </c>
      <c r="V10" s="107">
        <v>0</v>
      </c>
      <c r="W10" s="109">
        <v>0</v>
      </c>
      <c r="X10" s="109">
        <f aca="true" t="shared" si="8" ref="X10:X15">$V10+$W10</f>
        <v>0</v>
      </c>
      <c r="Y10" s="42">
        <f aca="true" t="shared" si="9" ref="Y10:Y15">IF($I10=0,0,$X10/$I10)</f>
        <v>0</v>
      </c>
      <c r="Z10" s="79">
        <f aca="true" t="shared" si="10" ref="Z10:Z15">$J10+$N10</f>
        <v>10032125407</v>
      </c>
      <c r="AA10" s="80">
        <f aca="true" t="shared" si="11" ref="AA10:AA15">$K10+$O10</f>
        <v>540247024</v>
      </c>
      <c r="AB10" s="80">
        <f aca="true" t="shared" si="12" ref="AB10:AB15">$Z10+$AA10</f>
        <v>10572372431</v>
      </c>
      <c r="AC10" s="42">
        <f aca="true" t="shared" si="13" ref="AC10:AC15">IF($F10=0,0,$AB10/$F10)</f>
        <v>0.4846621205866498</v>
      </c>
      <c r="AD10" s="79">
        <v>4079830208</v>
      </c>
      <c r="AE10" s="80">
        <v>365591642</v>
      </c>
      <c r="AF10" s="80">
        <f aca="true" t="shared" si="14" ref="AF10:AF15">$AD10+$AE10</f>
        <v>4445421850</v>
      </c>
      <c r="AG10" s="42">
        <f aca="true" t="shared" si="15" ref="AG10:AG15">IF($AI10=0,0,$AK10/$AI10)</f>
        <v>0.4766432458675197</v>
      </c>
      <c r="AH10" s="42">
        <f aca="true" t="shared" si="16" ref="AH10:AH15">IF($AF10=0,0,$P10/$AF10-1)</f>
        <v>0.15451879533097634</v>
      </c>
      <c r="AI10" s="14">
        <v>18315773826</v>
      </c>
      <c r="AJ10" s="14">
        <v>18798635390</v>
      </c>
      <c r="AK10" s="14">
        <v>8730089887</v>
      </c>
      <c r="AL10" s="14"/>
    </row>
    <row r="11" spans="1:38" s="15" customFormat="1" ht="12.75">
      <c r="A11" s="31"/>
      <c r="B11" s="40" t="s">
        <v>43</v>
      </c>
      <c r="C11" s="41" t="s">
        <v>44</v>
      </c>
      <c r="D11" s="79">
        <v>22627601037</v>
      </c>
      <c r="E11" s="80">
        <v>5370572000</v>
      </c>
      <c r="F11" s="82">
        <f t="shared" si="0"/>
        <v>27998173037</v>
      </c>
      <c r="G11" s="79">
        <v>22627601037</v>
      </c>
      <c r="H11" s="80">
        <v>5370572000</v>
      </c>
      <c r="I11" s="82">
        <f t="shared" si="1"/>
        <v>27998173037</v>
      </c>
      <c r="J11" s="79">
        <v>5349889030</v>
      </c>
      <c r="K11" s="80">
        <v>768717000</v>
      </c>
      <c r="L11" s="80">
        <f t="shared" si="2"/>
        <v>6118606030</v>
      </c>
      <c r="M11" s="42">
        <f t="shared" si="3"/>
        <v>0.2185359031074696</v>
      </c>
      <c r="N11" s="107">
        <v>4810076301</v>
      </c>
      <c r="O11" s="108">
        <v>1250232000</v>
      </c>
      <c r="P11" s="109">
        <f t="shared" si="4"/>
        <v>6060308301</v>
      </c>
      <c r="Q11" s="42">
        <f t="shared" si="5"/>
        <v>0.216453705496827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10159965331</v>
      </c>
      <c r="AA11" s="80">
        <f t="shared" si="11"/>
        <v>2018949000</v>
      </c>
      <c r="AB11" s="80">
        <f t="shared" si="12"/>
        <v>12178914331</v>
      </c>
      <c r="AC11" s="42">
        <f t="shared" si="13"/>
        <v>0.4349896086042966</v>
      </c>
      <c r="AD11" s="79">
        <v>4510015042</v>
      </c>
      <c r="AE11" s="80">
        <v>1953978000</v>
      </c>
      <c r="AF11" s="80">
        <f t="shared" si="14"/>
        <v>6463993042</v>
      </c>
      <c r="AG11" s="42">
        <f t="shared" si="15"/>
        <v>0.4820191337978841</v>
      </c>
      <c r="AH11" s="42">
        <f t="shared" si="16"/>
        <v>-0.06245129572031494</v>
      </c>
      <c r="AI11" s="14">
        <v>25952928060</v>
      </c>
      <c r="AJ11" s="14">
        <v>26445653035</v>
      </c>
      <c r="AK11" s="14">
        <v>12509807903</v>
      </c>
      <c r="AL11" s="14"/>
    </row>
    <row r="12" spans="1:38" s="15" customFormat="1" ht="12.75">
      <c r="A12" s="31"/>
      <c r="B12" s="40" t="s">
        <v>45</v>
      </c>
      <c r="C12" s="41" t="s">
        <v>46</v>
      </c>
      <c r="D12" s="79">
        <v>27124059775</v>
      </c>
      <c r="E12" s="80">
        <v>3058761260</v>
      </c>
      <c r="F12" s="82">
        <f t="shared" si="0"/>
        <v>30182821035</v>
      </c>
      <c r="G12" s="79">
        <v>27124059775</v>
      </c>
      <c r="H12" s="80">
        <v>3058761260</v>
      </c>
      <c r="I12" s="82">
        <f t="shared" si="1"/>
        <v>30182821035</v>
      </c>
      <c r="J12" s="79">
        <v>6403810996</v>
      </c>
      <c r="K12" s="80">
        <v>236659827</v>
      </c>
      <c r="L12" s="80">
        <f t="shared" si="2"/>
        <v>6640470823</v>
      </c>
      <c r="M12" s="42">
        <f t="shared" si="3"/>
        <v>0.22000828932788324</v>
      </c>
      <c r="N12" s="107">
        <v>6602813001</v>
      </c>
      <c r="O12" s="108">
        <v>672499049</v>
      </c>
      <c r="P12" s="109">
        <f t="shared" si="4"/>
        <v>7275312050</v>
      </c>
      <c r="Q12" s="42">
        <f t="shared" si="5"/>
        <v>0.24104148653181054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13006623997</v>
      </c>
      <c r="AA12" s="80">
        <f t="shared" si="11"/>
        <v>909158876</v>
      </c>
      <c r="AB12" s="80">
        <f t="shared" si="12"/>
        <v>13915782873</v>
      </c>
      <c r="AC12" s="42">
        <f t="shared" si="13"/>
        <v>0.46104977585969376</v>
      </c>
      <c r="AD12" s="79">
        <v>5938112792</v>
      </c>
      <c r="AE12" s="80">
        <v>992707781</v>
      </c>
      <c r="AF12" s="80">
        <f t="shared" si="14"/>
        <v>6930820573</v>
      </c>
      <c r="AG12" s="42">
        <f t="shared" si="15"/>
        <v>0.5254725221398097</v>
      </c>
      <c r="AH12" s="42">
        <f t="shared" si="16"/>
        <v>0.04970428441648256</v>
      </c>
      <c r="AI12" s="14">
        <v>27179605447</v>
      </c>
      <c r="AJ12" s="14">
        <v>30876354595</v>
      </c>
      <c r="AK12" s="14">
        <v>14282135825</v>
      </c>
      <c r="AL12" s="14"/>
    </row>
    <row r="13" spans="1:38" s="15" customFormat="1" ht="12.75">
      <c r="A13" s="31"/>
      <c r="B13" s="40" t="s">
        <v>47</v>
      </c>
      <c r="C13" s="41" t="s">
        <v>48</v>
      </c>
      <c r="D13" s="79">
        <v>6610800800</v>
      </c>
      <c r="E13" s="80">
        <v>2183122880</v>
      </c>
      <c r="F13" s="82">
        <f t="shared" si="0"/>
        <v>8793923680</v>
      </c>
      <c r="G13" s="79">
        <v>6182077860</v>
      </c>
      <c r="H13" s="80">
        <v>1626634050</v>
      </c>
      <c r="I13" s="82">
        <f t="shared" si="1"/>
        <v>7808711910</v>
      </c>
      <c r="J13" s="79">
        <v>1446977612</v>
      </c>
      <c r="K13" s="80">
        <v>328701479</v>
      </c>
      <c r="L13" s="80">
        <f t="shared" si="2"/>
        <v>1775679091</v>
      </c>
      <c r="M13" s="42">
        <f t="shared" si="3"/>
        <v>0.20192113959760907</v>
      </c>
      <c r="N13" s="107">
        <v>1607583314</v>
      </c>
      <c r="O13" s="108">
        <v>396323776</v>
      </c>
      <c r="P13" s="109">
        <f t="shared" si="4"/>
        <v>2003907090</v>
      </c>
      <c r="Q13" s="42">
        <f t="shared" si="5"/>
        <v>0.22787405973939495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3054560926</v>
      </c>
      <c r="AA13" s="80">
        <f t="shared" si="11"/>
        <v>725025255</v>
      </c>
      <c r="AB13" s="80">
        <f t="shared" si="12"/>
        <v>3779586181</v>
      </c>
      <c r="AC13" s="42">
        <f t="shared" si="13"/>
        <v>0.42979519933700405</v>
      </c>
      <c r="AD13" s="79">
        <v>1145496910</v>
      </c>
      <c r="AE13" s="80">
        <v>494869159</v>
      </c>
      <c r="AF13" s="80">
        <f t="shared" si="14"/>
        <v>1640366069</v>
      </c>
      <c r="AG13" s="42">
        <f t="shared" si="15"/>
        <v>0.45583933655042463</v>
      </c>
      <c r="AH13" s="42">
        <f t="shared" si="16"/>
        <v>0.22162188542562444</v>
      </c>
      <c r="AI13" s="14">
        <v>7619031480</v>
      </c>
      <c r="AJ13" s="14">
        <v>8091388500</v>
      </c>
      <c r="AK13" s="14">
        <v>3473054255</v>
      </c>
      <c r="AL13" s="14"/>
    </row>
    <row r="14" spans="1:38" s="15" customFormat="1" ht="12.75">
      <c r="A14" s="31"/>
      <c r="B14" s="40" t="s">
        <v>49</v>
      </c>
      <c r="C14" s="41" t="s">
        <v>50</v>
      </c>
      <c r="D14" s="79">
        <v>16377286715</v>
      </c>
      <c r="E14" s="80">
        <v>3194974947</v>
      </c>
      <c r="F14" s="82">
        <f t="shared" si="0"/>
        <v>19572261662</v>
      </c>
      <c r="G14" s="79">
        <v>15947443072</v>
      </c>
      <c r="H14" s="80">
        <v>2424280488</v>
      </c>
      <c r="I14" s="82">
        <f t="shared" si="1"/>
        <v>18371723560</v>
      </c>
      <c r="J14" s="79">
        <v>3945078204</v>
      </c>
      <c r="K14" s="80">
        <v>210122353</v>
      </c>
      <c r="L14" s="80">
        <f t="shared" si="2"/>
        <v>4155200557</v>
      </c>
      <c r="M14" s="42">
        <f t="shared" si="3"/>
        <v>0.21230048058612552</v>
      </c>
      <c r="N14" s="107">
        <v>3854060491</v>
      </c>
      <c r="O14" s="108">
        <v>454666732</v>
      </c>
      <c r="P14" s="109">
        <f t="shared" si="4"/>
        <v>4308727223</v>
      </c>
      <c r="Q14" s="42">
        <f t="shared" si="5"/>
        <v>0.2201445748789213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7799138695</v>
      </c>
      <c r="AA14" s="80">
        <f t="shared" si="11"/>
        <v>664789085</v>
      </c>
      <c r="AB14" s="80">
        <f t="shared" si="12"/>
        <v>8463927780</v>
      </c>
      <c r="AC14" s="42">
        <f t="shared" si="13"/>
        <v>0.43244505546504686</v>
      </c>
      <c r="AD14" s="79">
        <v>3027229849</v>
      </c>
      <c r="AE14" s="80">
        <v>527420479</v>
      </c>
      <c r="AF14" s="80">
        <f t="shared" si="14"/>
        <v>3554650328</v>
      </c>
      <c r="AG14" s="42">
        <f t="shared" si="15"/>
        <v>0.38523062704517197</v>
      </c>
      <c r="AH14" s="42">
        <f t="shared" si="16"/>
        <v>0.21213813608053989</v>
      </c>
      <c r="AI14" s="14">
        <v>19046079252</v>
      </c>
      <c r="AJ14" s="14">
        <v>17117171073</v>
      </c>
      <c r="AK14" s="14">
        <v>7337133053</v>
      </c>
      <c r="AL14" s="14"/>
    </row>
    <row r="15" spans="1:38" s="15" customFormat="1" ht="12.75">
      <c r="A15" s="31"/>
      <c r="B15" s="53" t="s">
        <v>95</v>
      </c>
      <c r="C15" s="41"/>
      <c r="D15" s="83">
        <f>SUM(D9:D14)</f>
        <v>121036229108</v>
      </c>
      <c r="E15" s="84">
        <f>SUM(E9:E14)</f>
        <v>19574886458</v>
      </c>
      <c r="F15" s="85">
        <f t="shared" si="0"/>
        <v>140611115566</v>
      </c>
      <c r="G15" s="83">
        <f>SUM(G9:G14)</f>
        <v>120285138273</v>
      </c>
      <c r="H15" s="84">
        <f>SUM(H9:H14)</f>
        <v>18635816140</v>
      </c>
      <c r="I15" s="85">
        <f t="shared" si="1"/>
        <v>138920954413</v>
      </c>
      <c r="J15" s="83">
        <f>SUM(J9:J14)</f>
        <v>29517448695</v>
      </c>
      <c r="K15" s="84">
        <f>SUM(K9:K14)</f>
        <v>2085317151</v>
      </c>
      <c r="L15" s="84">
        <f t="shared" si="2"/>
        <v>31602765846</v>
      </c>
      <c r="M15" s="46">
        <f t="shared" si="3"/>
        <v>0.22475297005353964</v>
      </c>
      <c r="N15" s="113">
        <f>SUM(N9:N14)</f>
        <v>27782965951</v>
      </c>
      <c r="O15" s="114">
        <f>SUM(O9:O14)</f>
        <v>3760935838</v>
      </c>
      <c r="P15" s="115">
        <f t="shared" si="4"/>
        <v>31543901789</v>
      </c>
      <c r="Q15" s="46">
        <f t="shared" si="5"/>
        <v>0.22433433987083284</v>
      </c>
      <c r="R15" s="113">
        <f>SUM(R9:R14)</f>
        <v>0</v>
      </c>
      <c r="S15" s="115">
        <f>SUM(S9:S14)</f>
        <v>0</v>
      </c>
      <c r="T15" s="115">
        <f t="shared" si="6"/>
        <v>0</v>
      </c>
      <c r="U15" s="46">
        <f t="shared" si="7"/>
        <v>0</v>
      </c>
      <c r="V15" s="113">
        <f>SUM(V9:V14)</f>
        <v>0</v>
      </c>
      <c r="W15" s="115">
        <f>SUM(W9:W14)</f>
        <v>0</v>
      </c>
      <c r="X15" s="115">
        <f t="shared" si="8"/>
        <v>0</v>
      </c>
      <c r="Y15" s="46">
        <f t="shared" si="9"/>
        <v>0</v>
      </c>
      <c r="Z15" s="83">
        <f t="shared" si="10"/>
        <v>57300414646</v>
      </c>
      <c r="AA15" s="84">
        <f t="shared" si="11"/>
        <v>5846252989</v>
      </c>
      <c r="AB15" s="84">
        <f t="shared" si="12"/>
        <v>63146667635</v>
      </c>
      <c r="AC15" s="46">
        <f t="shared" si="13"/>
        <v>0.4490873099243725</v>
      </c>
      <c r="AD15" s="83">
        <f>SUM(AD9:AD14)</f>
        <v>24701962390</v>
      </c>
      <c r="AE15" s="84">
        <f>SUM(AE9:AE14)</f>
        <v>5662754614</v>
      </c>
      <c r="AF15" s="84">
        <f t="shared" si="14"/>
        <v>30364717004</v>
      </c>
      <c r="AG15" s="46">
        <f t="shared" si="15"/>
        <v>0.4638574268205246</v>
      </c>
      <c r="AH15" s="46">
        <f t="shared" si="16"/>
        <v>0.0388340449490987</v>
      </c>
      <c r="AI15" s="14">
        <f>SUM(AI9:AI14)</f>
        <v>129884931150</v>
      </c>
      <c r="AJ15" s="14">
        <f>SUM(AJ9:AJ14)</f>
        <v>132280375923</v>
      </c>
      <c r="AK15" s="14">
        <f>SUM(AK9:AK14)</f>
        <v>60248089946</v>
      </c>
      <c r="AL15" s="14"/>
    </row>
    <row r="16" spans="1:38" s="15" customFormat="1" ht="12.75">
      <c r="A16" s="47"/>
      <c r="B16" s="54"/>
      <c r="C16" s="55"/>
      <c r="D16" s="103"/>
      <c r="E16" s="104"/>
      <c r="F16" s="105"/>
      <c r="G16" s="103"/>
      <c r="H16" s="104"/>
      <c r="I16" s="105"/>
      <c r="J16" s="103"/>
      <c r="K16" s="104"/>
      <c r="L16" s="104"/>
      <c r="M16" s="51"/>
      <c r="N16" s="116"/>
      <c r="O16" s="117"/>
      <c r="P16" s="118"/>
      <c r="Q16" s="51"/>
      <c r="R16" s="116"/>
      <c r="S16" s="118"/>
      <c r="T16" s="118"/>
      <c r="U16" s="51"/>
      <c r="V16" s="116"/>
      <c r="W16" s="118"/>
      <c r="X16" s="118"/>
      <c r="Y16" s="51"/>
      <c r="Z16" s="103"/>
      <c r="AA16" s="104"/>
      <c r="AB16" s="104"/>
      <c r="AC16" s="51"/>
      <c r="AD16" s="103"/>
      <c r="AE16" s="104"/>
      <c r="AF16" s="104"/>
      <c r="AG16" s="51"/>
      <c r="AH16" s="51"/>
      <c r="AI16" s="14"/>
      <c r="AJ16" s="14"/>
      <c r="AK16" s="14"/>
      <c r="AL16" s="14"/>
    </row>
    <row r="17" spans="1:38" ht="12.75">
      <c r="A17" s="56"/>
      <c r="B17" s="120" t="s">
        <v>668</v>
      </c>
      <c r="C17" s="57"/>
      <c r="D17" s="106"/>
      <c r="E17" s="106"/>
      <c r="F17" s="106"/>
      <c r="G17" s="106"/>
      <c r="H17" s="106"/>
      <c r="I17" s="106"/>
      <c r="J17" s="106"/>
      <c r="K17" s="106"/>
      <c r="L17" s="106"/>
      <c r="M17" s="52"/>
      <c r="N17" s="119"/>
      <c r="O17" s="119"/>
      <c r="P17" s="119"/>
      <c r="Q17" s="58"/>
      <c r="R17" s="119"/>
      <c r="S17" s="119"/>
      <c r="T17" s="119"/>
      <c r="U17" s="58"/>
      <c r="V17" s="119"/>
      <c r="W17" s="119"/>
      <c r="X17" s="119"/>
      <c r="Y17" s="58"/>
      <c r="Z17" s="106"/>
      <c r="AA17" s="106"/>
      <c r="AB17" s="106"/>
      <c r="AC17" s="52"/>
      <c r="AD17" s="106"/>
      <c r="AE17" s="106"/>
      <c r="AF17" s="106"/>
      <c r="AG17" s="52"/>
      <c r="AH17" s="52"/>
      <c r="AI17" s="2"/>
      <c r="AJ17" s="2"/>
      <c r="AK17" s="2"/>
      <c r="AL17" s="2"/>
    </row>
    <row r="18" spans="1:38" ht="12.75">
      <c r="A18" s="2"/>
      <c r="B18" s="2"/>
      <c r="C18" s="2"/>
      <c r="D18" s="91"/>
      <c r="E18" s="91"/>
      <c r="F18" s="91"/>
      <c r="G18" s="91"/>
      <c r="H18" s="91"/>
      <c r="I18" s="91"/>
      <c r="J18" s="91"/>
      <c r="K18" s="91"/>
      <c r="L18" s="91"/>
      <c r="M18" s="2"/>
      <c r="N18" s="91"/>
      <c r="O18" s="91"/>
      <c r="P18" s="91"/>
      <c r="Q18" s="2"/>
      <c r="R18" s="91"/>
      <c r="S18" s="91"/>
      <c r="T18" s="91"/>
      <c r="U18" s="2"/>
      <c r="V18" s="91"/>
      <c r="W18" s="91"/>
      <c r="X18" s="91"/>
      <c r="Y18" s="2"/>
      <c r="Z18" s="91"/>
      <c r="AA18" s="91"/>
      <c r="AB18" s="91"/>
      <c r="AC18" s="2"/>
      <c r="AD18" s="91"/>
      <c r="AE18" s="91"/>
      <c r="AF18" s="91"/>
      <c r="AG18" s="2"/>
      <c r="AH18" s="2"/>
      <c r="AI18" s="2"/>
      <c r="AJ18" s="2"/>
      <c r="AK18" s="2"/>
      <c r="AL18" s="2"/>
    </row>
    <row r="19" spans="1:38" ht="12.75">
      <c r="A19" s="2"/>
      <c r="B19" s="2"/>
      <c r="C19" s="2"/>
      <c r="D19" s="91"/>
      <c r="E19" s="91"/>
      <c r="F19" s="91"/>
      <c r="G19" s="91"/>
      <c r="H19" s="91"/>
      <c r="I19" s="91"/>
      <c r="J19" s="91"/>
      <c r="K19" s="91"/>
      <c r="L19" s="91"/>
      <c r="M19" s="2"/>
      <c r="N19" s="91"/>
      <c r="O19" s="91"/>
      <c r="P19" s="91"/>
      <c r="Q19" s="2"/>
      <c r="R19" s="91"/>
      <c r="S19" s="91"/>
      <c r="T19" s="91"/>
      <c r="U19" s="2"/>
      <c r="V19" s="91"/>
      <c r="W19" s="91"/>
      <c r="X19" s="91"/>
      <c r="Y19" s="2"/>
      <c r="Z19" s="91"/>
      <c r="AA19" s="91"/>
      <c r="AB19" s="91"/>
      <c r="AC19" s="2"/>
      <c r="AD19" s="91"/>
      <c r="AE19" s="91"/>
      <c r="AF19" s="91"/>
      <c r="AG19" s="2"/>
      <c r="AH19" s="2"/>
      <c r="AI19" s="2"/>
      <c r="AJ19" s="2"/>
      <c r="AK19" s="2"/>
      <c r="AL19" s="2"/>
    </row>
    <row r="20" spans="1:38" ht="12.75">
      <c r="A20" s="2"/>
      <c r="B20" s="2"/>
      <c r="C20" s="2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91"/>
      <c r="O20" s="91"/>
      <c r="P20" s="91"/>
      <c r="Q20" s="2"/>
      <c r="R20" s="91"/>
      <c r="S20" s="91"/>
      <c r="T20" s="91"/>
      <c r="U20" s="2"/>
      <c r="V20" s="91"/>
      <c r="W20" s="91"/>
      <c r="X20" s="91"/>
      <c r="Y20" s="2"/>
      <c r="Z20" s="91"/>
      <c r="AA20" s="91"/>
      <c r="AB20" s="91"/>
      <c r="AC20" s="2"/>
      <c r="AD20" s="91"/>
      <c r="AE20" s="91"/>
      <c r="AF20" s="91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1"/>
      <c r="E21" s="91"/>
      <c r="F21" s="91"/>
      <c r="G21" s="91"/>
      <c r="H21" s="91"/>
      <c r="I21" s="91"/>
      <c r="J21" s="91"/>
      <c r="K21" s="91"/>
      <c r="L21" s="91"/>
      <c r="M21" s="2"/>
      <c r="N21" s="91"/>
      <c r="O21" s="91"/>
      <c r="P21" s="91"/>
      <c r="Q21" s="2"/>
      <c r="R21" s="91"/>
      <c r="S21" s="91"/>
      <c r="T21" s="91"/>
      <c r="U21" s="2"/>
      <c r="V21" s="91"/>
      <c r="W21" s="91"/>
      <c r="X21" s="91"/>
      <c r="Y21" s="2"/>
      <c r="Z21" s="91"/>
      <c r="AA21" s="91"/>
      <c r="AB21" s="91"/>
      <c r="AC21" s="2"/>
      <c r="AD21" s="91"/>
      <c r="AE21" s="91"/>
      <c r="AF21" s="91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1"/>
      <c r="E22" s="91"/>
      <c r="F22" s="91"/>
      <c r="G22" s="91"/>
      <c r="H22" s="91"/>
      <c r="I22" s="91"/>
      <c r="J22" s="91"/>
      <c r="K22" s="91"/>
      <c r="L22" s="91"/>
      <c r="M22" s="2"/>
      <c r="N22" s="91"/>
      <c r="O22" s="91"/>
      <c r="P22" s="91"/>
      <c r="Q22" s="2"/>
      <c r="R22" s="91"/>
      <c r="S22" s="91"/>
      <c r="T22" s="91"/>
      <c r="U22" s="2"/>
      <c r="V22" s="91"/>
      <c r="W22" s="91"/>
      <c r="X22" s="91"/>
      <c r="Y22" s="2"/>
      <c r="Z22" s="91"/>
      <c r="AA22" s="91"/>
      <c r="AB22" s="91"/>
      <c r="AC22" s="2"/>
      <c r="AD22" s="91"/>
      <c r="AE22" s="91"/>
      <c r="AF22" s="91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1"/>
      <c r="E23" s="91"/>
      <c r="F23" s="91"/>
      <c r="G23" s="91"/>
      <c r="H23" s="91"/>
      <c r="I23" s="91"/>
      <c r="J23" s="91"/>
      <c r="K23" s="91"/>
      <c r="L23" s="91"/>
      <c r="M23" s="2"/>
      <c r="N23" s="91"/>
      <c r="O23" s="91"/>
      <c r="P23" s="91"/>
      <c r="Q23" s="2"/>
      <c r="R23" s="91"/>
      <c r="S23" s="91"/>
      <c r="T23" s="91"/>
      <c r="U23" s="2"/>
      <c r="V23" s="91"/>
      <c r="W23" s="91"/>
      <c r="X23" s="91"/>
      <c r="Y23" s="2"/>
      <c r="Z23" s="91"/>
      <c r="AA23" s="91"/>
      <c r="AB23" s="91"/>
      <c r="AC23" s="2"/>
      <c r="AD23" s="91"/>
      <c r="AE23" s="91"/>
      <c r="AF23" s="91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1"/>
      <c r="E24" s="91"/>
      <c r="F24" s="91"/>
      <c r="G24" s="91"/>
      <c r="H24" s="91"/>
      <c r="I24" s="91"/>
      <c r="J24" s="91"/>
      <c r="K24" s="91"/>
      <c r="L24" s="91"/>
      <c r="M24" s="2"/>
      <c r="N24" s="91"/>
      <c r="O24" s="91"/>
      <c r="P24" s="91"/>
      <c r="Q24" s="2"/>
      <c r="R24" s="91"/>
      <c r="S24" s="91"/>
      <c r="T24" s="91"/>
      <c r="U24" s="2"/>
      <c r="V24" s="91"/>
      <c r="W24" s="91"/>
      <c r="X24" s="91"/>
      <c r="Y24" s="2"/>
      <c r="Z24" s="91"/>
      <c r="AA24" s="91"/>
      <c r="AB24" s="91"/>
      <c r="AC24" s="2"/>
      <c r="AD24" s="91"/>
      <c r="AE24" s="91"/>
      <c r="AF24" s="91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1"/>
      <c r="E25" s="91"/>
      <c r="F25" s="91"/>
      <c r="G25" s="91"/>
      <c r="H25" s="91"/>
      <c r="I25" s="91"/>
      <c r="J25" s="91"/>
      <c r="K25" s="91"/>
      <c r="L25" s="91"/>
      <c r="M25" s="2"/>
      <c r="N25" s="91"/>
      <c r="O25" s="91"/>
      <c r="P25" s="91"/>
      <c r="Q25" s="2"/>
      <c r="R25" s="91"/>
      <c r="S25" s="91"/>
      <c r="T25" s="91"/>
      <c r="U25" s="2"/>
      <c r="V25" s="91"/>
      <c r="W25" s="91"/>
      <c r="X25" s="91"/>
      <c r="Y25" s="2"/>
      <c r="Z25" s="91"/>
      <c r="AA25" s="91"/>
      <c r="AB25" s="91"/>
      <c r="AC25" s="2"/>
      <c r="AD25" s="91"/>
      <c r="AE25" s="91"/>
      <c r="AF25" s="91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1"/>
      <c r="E26" s="91"/>
      <c r="F26" s="91"/>
      <c r="G26" s="91"/>
      <c r="H26" s="91"/>
      <c r="I26" s="91"/>
      <c r="J26" s="91"/>
      <c r="K26" s="91"/>
      <c r="L26" s="91"/>
      <c r="M26" s="2"/>
      <c r="N26" s="91"/>
      <c r="O26" s="91"/>
      <c r="P26" s="91"/>
      <c r="Q26" s="2"/>
      <c r="R26" s="91"/>
      <c r="S26" s="91"/>
      <c r="T26" s="91"/>
      <c r="U26" s="2"/>
      <c r="V26" s="91"/>
      <c r="W26" s="91"/>
      <c r="X26" s="91"/>
      <c r="Y26" s="2"/>
      <c r="Z26" s="91"/>
      <c r="AA26" s="91"/>
      <c r="AB26" s="91"/>
      <c r="AC26" s="2"/>
      <c r="AD26" s="91"/>
      <c r="AE26" s="91"/>
      <c r="AF26" s="91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1"/>
      <c r="E27" s="91"/>
      <c r="F27" s="91"/>
      <c r="G27" s="91"/>
      <c r="H27" s="91"/>
      <c r="I27" s="91"/>
      <c r="J27" s="91"/>
      <c r="K27" s="91"/>
      <c r="L27" s="91"/>
      <c r="M27" s="2"/>
      <c r="N27" s="91"/>
      <c r="O27" s="91"/>
      <c r="P27" s="91"/>
      <c r="Q27" s="2"/>
      <c r="R27" s="91"/>
      <c r="S27" s="91"/>
      <c r="T27" s="91"/>
      <c r="U27" s="2"/>
      <c r="V27" s="91"/>
      <c r="W27" s="91"/>
      <c r="X27" s="91"/>
      <c r="Y27" s="2"/>
      <c r="Z27" s="91"/>
      <c r="AA27" s="91"/>
      <c r="AB27" s="91"/>
      <c r="AC27" s="2"/>
      <c r="AD27" s="91"/>
      <c r="AE27" s="91"/>
      <c r="AF27" s="91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1"/>
      <c r="E28" s="91"/>
      <c r="F28" s="91"/>
      <c r="G28" s="91"/>
      <c r="H28" s="91"/>
      <c r="I28" s="91"/>
      <c r="J28" s="91"/>
      <c r="K28" s="91"/>
      <c r="L28" s="91"/>
      <c r="M28" s="2"/>
      <c r="N28" s="91"/>
      <c r="O28" s="91"/>
      <c r="P28" s="91"/>
      <c r="Q28" s="2"/>
      <c r="R28" s="91"/>
      <c r="S28" s="91"/>
      <c r="T28" s="91"/>
      <c r="U28" s="2"/>
      <c r="V28" s="91"/>
      <c r="W28" s="91"/>
      <c r="X28" s="91"/>
      <c r="Y28" s="2"/>
      <c r="Z28" s="91"/>
      <c r="AA28" s="91"/>
      <c r="AB28" s="91"/>
      <c r="AC28" s="2"/>
      <c r="AD28" s="91"/>
      <c r="AE28" s="91"/>
      <c r="AF28" s="91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1"/>
      <c r="E29" s="91"/>
      <c r="F29" s="91"/>
      <c r="G29" s="91"/>
      <c r="H29" s="91"/>
      <c r="I29" s="91"/>
      <c r="J29" s="91"/>
      <c r="K29" s="91"/>
      <c r="L29" s="91"/>
      <c r="M29" s="2"/>
      <c r="N29" s="91"/>
      <c r="O29" s="91"/>
      <c r="P29" s="91"/>
      <c r="Q29" s="2"/>
      <c r="R29" s="91"/>
      <c r="S29" s="91"/>
      <c r="T29" s="91"/>
      <c r="U29" s="2"/>
      <c r="V29" s="91"/>
      <c r="W29" s="91"/>
      <c r="X29" s="91"/>
      <c r="Y29" s="2"/>
      <c r="Z29" s="91"/>
      <c r="AA29" s="91"/>
      <c r="AB29" s="91"/>
      <c r="AC29" s="2"/>
      <c r="AD29" s="91"/>
      <c r="AE29" s="91"/>
      <c r="AF29" s="91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1"/>
      <c r="E30" s="91"/>
      <c r="F30" s="91"/>
      <c r="G30" s="91"/>
      <c r="H30" s="91"/>
      <c r="I30" s="91"/>
      <c r="J30" s="91"/>
      <c r="K30" s="91"/>
      <c r="L30" s="91"/>
      <c r="M30" s="2"/>
      <c r="N30" s="91"/>
      <c r="O30" s="91"/>
      <c r="P30" s="91"/>
      <c r="Q30" s="2"/>
      <c r="R30" s="91"/>
      <c r="S30" s="91"/>
      <c r="T30" s="91"/>
      <c r="U30" s="2"/>
      <c r="V30" s="91"/>
      <c r="W30" s="91"/>
      <c r="X30" s="91"/>
      <c r="Y30" s="2"/>
      <c r="Z30" s="91"/>
      <c r="AA30" s="91"/>
      <c r="AB30" s="91"/>
      <c r="AC30" s="2"/>
      <c r="AD30" s="91"/>
      <c r="AE30" s="91"/>
      <c r="AF30" s="91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0.0039062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4" width="12.140625" style="3" customWidth="1"/>
    <col min="15" max="15" width="13.7109375" style="3" customWidth="1"/>
    <col min="16" max="16" width="12.140625" style="3" customWidth="1"/>
    <col min="17" max="17" width="8.7109375" style="3" customWidth="1"/>
    <col min="18" max="18" width="12.140625" style="3" hidden="1" customWidth="1"/>
    <col min="19" max="19" width="13.7109375" style="3" hidden="1" customWidth="1"/>
    <col min="20" max="25" width="12.140625" style="3" hidden="1" customWidth="1"/>
    <col min="26" max="28" width="12.140625" style="3" customWidth="1"/>
    <col min="29" max="29" width="9.7109375" style="3" customWidth="1"/>
    <col min="30" max="30" width="12.140625" style="3" customWidth="1"/>
    <col min="31" max="31" width="13.7109375" style="3" customWidth="1"/>
    <col min="32" max="32" width="12.140625" style="3" customWidth="1"/>
    <col min="33" max="34" width="9.7109375" style="3" customWidth="1"/>
    <col min="35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51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52</v>
      </c>
      <c r="C9" s="41" t="s">
        <v>53</v>
      </c>
      <c r="D9" s="79">
        <v>4028386129</v>
      </c>
      <c r="E9" s="80">
        <v>480112356</v>
      </c>
      <c r="F9" s="81">
        <f>$D9+$E9</f>
        <v>4508498485</v>
      </c>
      <c r="G9" s="79">
        <v>4028386129</v>
      </c>
      <c r="H9" s="80">
        <v>480112356</v>
      </c>
      <c r="I9" s="82">
        <f>$G9+$H9</f>
        <v>4508498485</v>
      </c>
      <c r="J9" s="79">
        <v>1285393405</v>
      </c>
      <c r="K9" s="80">
        <v>38980166</v>
      </c>
      <c r="L9" s="80">
        <f>$J9+$K9</f>
        <v>1324373571</v>
      </c>
      <c r="M9" s="42">
        <f>IF($F9=0,0,$L9/$F9)</f>
        <v>0.2937504748878717</v>
      </c>
      <c r="N9" s="107">
        <v>616760190</v>
      </c>
      <c r="O9" s="108">
        <v>97310690</v>
      </c>
      <c r="P9" s="109">
        <f>$N9+$O9</f>
        <v>714070880</v>
      </c>
      <c r="Q9" s="42">
        <f>IF($F9=0,0,$P9/$F9)</f>
        <v>0.15838330263961484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1902153595</v>
      </c>
      <c r="AA9" s="80">
        <f>$K9+$O9</f>
        <v>136290856</v>
      </c>
      <c r="AB9" s="80">
        <f>$Z9+$AA9</f>
        <v>2038444451</v>
      </c>
      <c r="AC9" s="42">
        <f>IF($F9=0,0,$AB9/$F9)</f>
        <v>0.4521337775274865</v>
      </c>
      <c r="AD9" s="79">
        <v>466030079</v>
      </c>
      <c r="AE9" s="80">
        <v>98853150</v>
      </c>
      <c r="AF9" s="80">
        <f>$AD9+$AE9</f>
        <v>564883229</v>
      </c>
      <c r="AG9" s="42">
        <f>IF($AI9=0,0,$AK9/$AI9)</f>
        <v>0.43151966139585884</v>
      </c>
      <c r="AH9" s="42">
        <f>IF($AF9=0,0,$P9/$AF9-1)</f>
        <v>0.26410352324338526</v>
      </c>
      <c r="AI9" s="14">
        <v>3820129534</v>
      </c>
      <c r="AJ9" s="14">
        <v>3534700659</v>
      </c>
      <c r="AK9" s="14">
        <v>1648461003</v>
      </c>
      <c r="AL9" s="14"/>
    </row>
    <row r="10" spans="1:38" s="15" customFormat="1" ht="12.75">
      <c r="A10" s="31"/>
      <c r="B10" s="40" t="s">
        <v>54</v>
      </c>
      <c r="C10" s="41" t="s">
        <v>55</v>
      </c>
      <c r="D10" s="79">
        <v>1400636987</v>
      </c>
      <c r="E10" s="80">
        <v>324146169</v>
      </c>
      <c r="F10" s="82">
        <f aca="true" t="shared" si="0" ref="F10:F30">$D10+$E10</f>
        <v>1724783156</v>
      </c>
      <c r="G10" s="79">
        <v>1400636987</v>
      </c>
      <c r="H10" s="80">
        <v>324146169</v>
      </c>
      <c r="I10" s="82">
        <f aca="true" t="shared" si="1" ref="I10:I30">$G10+$H10</f>
        <v>1724783156</v>
      </c>
      <c r="J10" s="79">
        <v>329985265</v>
      </c>
      <c r="K10" s="80">
        <v>28699109</v>
      </c>
      <c r="L10" s="80">
        <f aca="true" t="shared" si="2" ref="L10:L30">$J10+$K10</f>
        <v>358684374</v>
      </c>
      <c r="M10" s="42">
        <f aca="true" t="shared" si="3" ref="M10:M30">IF($F10=0,0,$L10/$F10)</f>
        <v>0.20795911228159047</v>
      </c>
      <c r="N10" s="107">
        <v>265399306</v>
      </c>
      <c r="O10" s="108">
        <v>57068499</v>
      </c>
      <c r="P10" s="109">
        <f aca="true" t="shared" si="4" ref="P10:P30">$N10+$O10</f>
        <v>322467805</v>
      </c>
      <c r="Q10" s="42">
        <f aca="true" t="shared" si="5" ref="Q10:Q30">IF($F10=0,0,$P10/$F10)</f>
        <v>0.1869613602604083</v>
      </c>
      <c r="R10" s="107">
        <v>0</v>
      </c>
      <c r="S10" s="109">
        <v>0</v>
      </c>
      <c r="T10" s="109">
        <f aca="true" t="shared" si="6" ref="T10:T30">$R10+$S10</f>
        <v>0</v>
      </c>
      <c r="U10" s="42">
        <f aca="true" t="shared" si="7" ref="U10:U30">IF($I10=0,0,$T10/$I10)</f>
        <v>0</v>
      </c>
      <c r="V10" s="107">
        <v>0</v>
      </c>
      <c r="W10" s="109">
        <v>0</v>
      </c>
      <c r="X10" s="109">
        <f aca="true" t="shared" si="8" ref="X10:X30">$V10+$W10</f>
        <v>0</v>
      </c>
      <c r="Y10" s="42">
        <f aca="true" t="shared" si="9" ref="Y10:Y30">IF($I10=0,0,$X10/$I10)</f>
        <v>0</v>
      </c>
      <c r="Z10" s="79">
        <f aca="true" t="shared" si="10" ref="Z10:Z30">$J10+$N10</f>
        <v>595384571</v>
      </c>
      <c r="AA10" s="80">
        <f aca="true" t="shared" si="11" ref="AA10:AA30">$K10+$O10</f>
        <v>85767608</v>
      </c>
      <c r="AB10" s="80">
        <f aca="true" t="shared" si="12" ref="AB10:AB30">$Z10+$AA10</f>
        <v>681152179</v>
      </c>
      <c r="AC10" s="42">
        <f aca="true" t="shared" si="13" ref="AC10:AC30">IF($F10=0,0,$AB10/$F10)</f>
        <v>0.3949204725419988</v>
      </c>
      <c r="AD10" s="79">
        <v>204575617</v>
      </c>
      <c r="AE10" s="80">
        <v>57014593</v>
      </c>
      <c r="AF10" s="80">
        <f aca="true" t="shared" si="14" ref="AF10:AF30">$AD10+$AE10</f>
        <v>261590210</v>
      </c>
      <c r="AG10" s="42">
        <f aca="true" t="shared" si="15" ref="AG10:AG30">IF($AI10=0,0,$AK10/$AI10)</f>
        <v>0.38197604594635015</v>
      </c>
      <c r="AH10" s="42">
        <f aca="true" t="shared" si="16" ref="AH10:AH30">IF($AF10=0,0,$P10/$AF10-1)</f>
        <v>0.23272122836707076</v>
      </c>
      <c r="AI10" s="14">
        <v>1635003602</v>
      </c>
      <c r="AJ10" s="14">
        <v>1635532914</v>
      </c>
      <c r="AK10" s="14">
        <v>624532211</v>
      </c>
      <c r="AL10" s="14"/>
    </row>
    <row r="11" spans="1:38" s="15" customFormat="1" ht="12.75">
      <c r="A11" s="31"/>
      <c r="B11" s="40" t="s">
        <v>56</v>
      </c>
      <c r="C11" s="41" t="s">
        <v>57</v>
      </c>
      <c r="D11" s="79">
        <v>1087922795</v>
      </c>
      <c r="E11" s="80">
        <v>286877461</v>
      </c>
      <c r="F11" s="82">
        <f t="shared" si="0"/>
        <v>1374800256</v>
      </c>
      <c r="G11" s="79">
        <v>1087922795</v>
      </c>
      <c r="H11" s="80">
        <v>286877461</v>
      </c>
      <c r="I11" s="82">
        <f t="shared" si="1"/>
        <v>1374800256</v>
      </c>
      <c r="J11" s="79">
        <v>403791741</v>
      </c>
      <c r="K11" s="80">
        <v>20542481</v>
      </c>
      <c r="L11" s="80">
        <f t="shared" si="2"/>
        <v>424334222</v>
      </c>
      <c r="M11" s="42">
        <f t="shared" si="3"/>
        <v>0.3086515442138527</v>
      </c>
      <c r="N11" s="107">
        <v>118914237</v>
      </c>
      <c r="O11" s="108">
        <v>40866331</v>
      </c>
      <c r="P11" s="109">
        <f t="shared" si="4"/>
        <v>159780568</v>
      </c>
      <c r="Q11" s="42">
        <f t="shared" si="5"/>
        <v>0.11622093267925607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522705978</v>
      </c>
      <c r="AA11" s="80">
        <f t="shared" si="11"/>
        <v>61408812</v>
      </c>
      <c r="AB11" s="80">
        <f t="shared" si="12"/>
        <v>584114790</v>
      </c>
      <c r="AC11" s="42">
        <f t="shared" si="13"/>
        <v>0.42487247689310875</v>
      </c>
      <c r="AD11" s="79">
        <v>204667945</v>
      </c>
      <c r="AE11" s="80">
        <v>64888180</v>
      </c>
      <c r="AF11" s="80">
        <f t="shared" si="14"/>
        <v>269556125</v>
      </c>
      <c r="AG11" s="42">
        <f t="shared" si="15"/>
        <v>0.44878043887185687</v>
      </c>
      <c r="AH11" s="42">
        <f t="shared" si="16"/>
        <v>-0.40724564132979724</v>
      </c>
      <c r="AI11" s="14">
        <v>1153493103</v>
      </c>
      <c r="AJ11" s="14">
        <v>1272278574</v>
      </c>
      <c r="AK11" s="14">
        <v>517665141</v>
      </c>
      <c r="AL11" s="14"/>
    </row>
    <row r="12" spans="1:38" s="15" customFormat="1" ht="12.75">
      <c r="A12" s="31"/>
      <c r="B12" s="40" t="s">
        <v>58</v>
      </c>
      <c r="C12" s="41" t="s">
        <v>59</v>
      </c>
      <c r="D12" s="79">
        <v>1190301948</v>
      </c>
      <c r="E12" s="80">
        <v>140692000</v>
      </c>
      <c r="F12" s="82">
        <f t="shared" si="0"/>
        <v>1330993948</v>
      </c>
      <c r="G12" s="79">
        <v>1190301948</v>
      </c>
      <c r="H12" s="80">
        <v>140692000</v>
      </c>
      <c r="I12" s="82">
        <f t="shared" si="1"/>
        <v>1330993948</v>
      </c>
      <c r="J12" s="79">
        <v>322047647</v>
      </c>
      <c r="K12" s="80">
        <v>12857268</v>
      </c>
      <c r="L12" s="80">
        <f t="shared" si="2"/>
        <v>334904915</v>
      </c>
      <c r="M12" s="42">
        <f t="shared" si="3"/>
        <v>0.25162016364029327</v>
      </c>
      <c r="N12" s="107">
        <v>264974764</v>
      </c>
      <c r="O12" s="108">
        <v>24226635</v>
      </c>
      <c r="P12" s="109">
        <f t="shared" si="4"/>
        <v>289201399</v>
      </c>
      <c r="Q12" s="42">
        <f t="shared" si="5"/>
        <v>0.21728227948336246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587022411</v>
      </c>
      <c r="AA12" s="80">
        <f t="shared" si="11"/>
        <v>37083903</v>
      </c>
      <c r="AB12" s="80">
        <f t="shared" si="12"/>
        <v>624106314</v>
      </c>
      <c r="AC12" s="42">
        <f t="shared" si="13"/>
        <v>0.46890244312365575</v>
      </c>
      <c r="AD12" s="79">
        <v>212290619</v>
      </c>
      <c r="AE12" s="80">
        <v>29794326</v>
      </c>
      <c r="AF12" s="80">
        <f t="shared" si="14"/>
        <v>242084945</v>
      </c>
      <c r="AG12" s="42">
        <f t="shared" si="15"/>
        <v>0.4140972094061188</v>
      </c>
      <c r="AH12" s="42">
        <f t="shared" si="16"/>
        <v>0.1946277741476241</v>
      </c>
      <c r="AI12" s="14">
        <v>1266202160</v>
      </c>
      <c r="AJ12" s="14">
        <v>1266202160</v>
      </c>
      <c r="AK12" s="14">
        <v>524330781</v>
      </c>
      <c r="AL12" s="14"/>
    </row>
    <row r="13" spans="1:38" s="15" customFormat="1" ht="12.75">
      <c r="A13" s="31"/>
      <c r="B13" s="40" t="s">
        <v>60</v>
      </c>
      <c r="C13" s="41" t="s">
        <v>61</v>
      </c>
      <c r="D13" s="79">
        <v>3182885750</v>
      </c>
      <c r="E13" s="80">
        <v>-337147600</v>
      </c>
      <c r="F13" s="82">
        <f t="shared" si="0"/>
        <v>2845738150</v>
      </c>
      <c r="G13" s="79">
        <v>3182885750</v>
      </c>
      <c r="H13" s="80">
        <v>-337147600</v>
      </c>
      <c r="I13" s="82">
        <f t="shared" si="1"/>
        <v>2845738150</v>
      </c>
      <c r="J13" s="79">
        <v>866174861</v>
      </c>
      <c r="K13" s="80">
        <v>37867314</v>
      </c>
      <c r="L13" s="80">
        <f t="shared" si="2"/>
        <v>904042175</v>
      </c>
      <c r="M13" s="42">
        <f t="shared" si="3"/>
        <v>0.3176828391607288</v>
      </c>
      <c r="N13" s="107">
        <v>721773991</v>
      </c>
      <c r="O13" s="108">
        <v>63302127</v>
      </c>
      <c r="P13" s="109">
        <f t="shared" si="4"/>
        <v>785076118</v>
      </c>
      <c r="Q13" s="42">
        <f t="shared" si="5"/>
        <v>0.2758778484239669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1587948852</v>
      </c>
      <c r="AA13" s="80">
        <f t="shared" si="11"/>
        <v>101169441</v>
      </c>
      <c r="AB13" s="80">
        <f t="shared" si="12"/>
        <v>1689118293</v>
      </c>
      <c r="AC13" s="42">
        <f t="shared" si="13"/>
        <v>0.5935606875846957</v>
      </c>
      <c r="AD13" s="79">
        <v>609160012</v>
      </c>
      <c r="AE13" s="80">
        <v>-113039943</v>
      </c>
      <c r="AF13" s="80">
        <f t="shared" si="14"/>
        <v>496120069</v>
      </c>
      <c r="AG13" s="42">
        <f t="shared" si="15"/>
        <v>0.384712894177208</v>
      </c>
      <c r="AH13" s="42">
        <f t="shared" si="16"/>
        <v>0.582431687519579</v>
      </c>
      <c r="AI13" s="14">
        <v>3205785017</v>
      </c>
      <c r="AJ13" s="14">
        <v>2969150401</v>
      </c>
      <c r="AK13" s="14">
        <v>1233306832</v>
      </c>
      <c r="AL13" s="14"/>
    </row>
    <row r="14" spans="1:38" s="15" customFormat="1" ht="12.75">
      <c r="A14" s="31"/>
      <c r="B14" s="40" t="s">
        <v>62</v>
      </c>
      <c r="C14" s="41" t="s">
        <v>63</v>
      </c>
      <c r="D14" s="79">
        <v>1030127241</v>
      </c>
      <c r="E14" s="80">
        <v>175181300</v>
      </c>
      <c r="F14" s="82">
        <f t="shared" si="0"/>
        <v>1205308541</v>
      </c>
      <c r="G14" s="79">
        <v>1097068687</v>
      </c>
      <c r="H14" s="80">
        <v>175181300</v>
      </c>
      <c r="I14" s="82">
        <f t="shared" si="1"/>
        <v>1272249987</v>
      </c>
      <c r="J14" s="79">
        <v>438552134</v>
      </c>
      <c r="K14" s="80">
        <v>37440364</v>
      </c>
      <c r="L14" s="80">
        <f t="shared" si="2"/>
        <v>475992498</v>
      </c>
      <c r="M14" s="42">
        <f t="shared" si="3"/>
        <v>0.394913403339104</v>
      </c>
      <c r="N14" s="107">
        <v>139405447</v>
      </c>
      <c r="O14" s="108">
        <v>36603936</v>
      </c>
      <c r="P14" s="109">
        <f t="shared" si="4"/>
        <v>176009383</v>
      </c>
      <c r="Q14" s="42">
        <f t="shared" si="5"/>
        <v>0.14602848732323054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577957581</v>
      </c>
      <c r="AA14" s="80">
        <f t="shared" si="11"/>
        <v>74044300</v>
      </c>
      <c r="AB14" s="80">
        <f t="shared" si="12"/>
        <v>652001881</v>
      </c>
      <c r="AC14" s="42">
        <f t="shared" si="13"/>
        <v>0.5409418906623346</v>
      </c>
      <c r="AD14" s="79">
        <v>117104187</v>
      </c>
      <c r="AE14" s="80">
        <v>69901768</v>
      </c>
      <c r="AF14" s="80">
        <f t="shared" si="14"/>
        <v>187005955</v>
      </c>
      <c r="AG14" s="42">
        <f t="shared" si="15"/>
        <v>0.49452075485352914</v>
      </c>
      <c r="AH14" s="42">
        <f t="shared" si="16"/>
        <v>-0.05880332527378607</v>
      </c>
      <c r="AI14" s="14">
        <v>1150082508</v>
      </c>
      <c r="AJ14" s="14">
        <v>1214323010</v>
      </c>
      <c r="AK14" s="14">
        <v>568739670</v>
      </c>
      <c r="AL14" s="14"/>
    </row>
    <row r="15" spans="1:38" s="15" customFormat="1" ht="12.75">
      <c r="A15" s="31"/>
      <c r="B15" s="40" t="s">
        <v>64</v>
      </c>
      <c r="C15" s="41" t="s">
        <v>65</v>
      </c>
      <c r="D15" s="79">
        <v>945875000</v>
      </c>
      <c r="E15" s="80">
        <v>130229882</v>
      </c>
      <c r="F15" s="82">
        <f t="shared" si="0"/>
        <v>1076104882</v>
      </c>
      <c r="G15" s="79">
        <v>945875000</v>
      </c>
      <c r="H15" s="80">
        <v>130229882</v>
      </c>
      <c r="I15" s="82">
        <f t="shared" si="1"/>
        <v>1076104882</v>
      </c>
      <c r="J15" s="79">
        <v>238023872</v>
      </c>
      <c r="K15" s="80">
        <v>24926562</v>
      </c>
      <c r="L15" s="80">
        <f t="shared" si="2"/>
        <v>262950434</v>
      </c>
      <c r="M15" s="42">
        <f t="shared" si="3"/>
        <v>0.24435390861836087</v>
      </c>
      <c r="N15" s="107">
        <v>195163214</v>
      </c>
      <c r="O15" s="108">
        <v>31912558</v>
      </c>
      <c r="P15" s="109">
        <f t="shared" si="4"/>
        <v>227075772</v>
      </c>
      <c r="Q15" s="42">
        <f t="shared" si="5"/>
        <v>0.2110163942179755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433187086</v>
      </c>
      <c r="AA15" s="80">
        <f t="shared" si="11"/>
        <v>56839120</v>
      </c>
      <c r="AB15" s="80">
        <f t="shared" si="12"/>
        <v>490026206</v>
      </c>
      <c r="AC15" s="42">
        <f t="shared" si="13"/>
        <v>0.45537030283633634</v>
      </c>
      <c r="AD15" s="79">
        <v>186784162</v>
      </c>
      <c r="AE15" s="80">
        <v>15589063</v>
      </c>
      <c r="AF15" s="80">
        <f t="shared" si="14"/>
        <v>202373225</v>
      </c>
      <c r="AG15" s="42">
        <f t="shared" si="15"/>
        <v>0.3825340286759148</v>
      </c>
      <c r="AH15" s="42">
        <f t="shared" si="16"/>
        <v>0.12206430470236374</v>
      </c>
      <c r="AI15" s="14">
        <v>887434985</v>
      </c>
      <c r="AJ15" s="14">
        <v>887434985</v>
      </c>
      <c r="AK15" s="14">
        <v>339474080</v>
      </c>
      <c r="AL15" s="14"/>
    </row>
    <row r="16" spans="1:38" s="15" customFormat="1" ht="12.75">
      <c r="A16" s="31"/>
      <c r="B16" s="40" t="s">
        <v>66</v>
      </c>
      <c r="C16" s="41" t="s">
        <v>67</v>
      </c>
      <c r="D16" s="79">
        <v>811707996</v>
      </c>
      <c r="E16" s="80">
        <v>172031000</v>
      </c>
      <c r="F16" s="82">
        <f t="shared" si="0"/>
        <v>983738996</v>
      </c>
      <c r="G16" s="79">
        <v>589230402</v>
      </c>
      <c r="H16" s="80">
        <v>172031000</v>
      </c>
      <c r="I16" s="82">
        <f t="shared" si="1"/>
        <v>761261402</v>
      </c>
      <c r="J16" s="79">
        <v>301048041</v>
      </c>
      <c r="K16" s="80">
        <v>2481152</v>
      </c>
      <c r="L16" s="80">
        <f t="shared" si="2"/>
        <v>303529193</v>
      </c>
      <c r="M16" s="42">
        <f t="shared" si="3"/>
        <v>0.3085464683561248</v>
      </c>
      <c r="N16" s="107">
        <v>283517151</v>
      </c>
      <c r="O16" s="108">
        <v>9370149</v>
      </c>
      <c r="P16" s="109">
        <f t="shared" si="4"/>
        <v>292887300</v>
      </c>
      <c r="Q16" s="42">
        <f t="shared" si="5"/>
        <v>0.2977286670457455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584565192</v>
      </c>
      <c r="AA16" s="80">
        <f t="shared" si="11"/>
        <v>11851301</v>
      </c>
      <c r="AB16" s="80">
        <f t="shared" si="12"/>
        <v>596416493</v>
      </c>
      <c r="AC16" s="42">
        <f t="shared" si="13"/>
        <v>0.6062751354018704</v>
      </c>
      <c r="AD16" s="79">
        <v>167631809</v>
      </c>
      <c r="AE16" s="80">
        <v>30107993</v>
      </c>
      <c r="AF16" s="80">
        <f t="shared" si="14"/>
        <v>197739802</v>
      </c>
      <c r="AG16" s="42">
        <f t="shared" si="15"/>
        <v>0.384014100527401</v>
      </c>
      <c r="AH16" s="42">
        <f t="shared" si="16"/>
        <v>0.4811752466506465</v>
      </c>
      <c r="AI16" s="14">
        <v>1085238840</v>
      </c>
      <c r="AJ16" s="14">
        <v>1085238840</v>
      </c>
      <c r="AK16" s="14">
        <v>416747017</v>
      </c>
      <c r="AL16" s="14"/>
    </row>
    <row r="17" spans="1:38" s="15" customFormat="1" ht="12.75">
      <c r="A17" s="31"/>
      <c r="B17" s="40" t="s">
        <v>68</v>
      </c>
      <c r="C17" s="41" t="s">
        <v>69</v>
      </c>
      <c r="D17" s="79">
        <v>3319104983</v>
      </c>
      <c r="E17" s="80">
        <v>373255940</v>
      </c>
      <c r="F17" s="82">
        <f t="shared" si="0"/>
        <v>3692360923</v>
      </c>
      <c r="G17" s="79">
        <v>3754595166</v>
      </c>
      <c r="H17" s="80">
        <v>789710869</v>
      </c>
      <c r="I17" s="82">
        <f t="shared" si="1"/>
        <v>4544306035</v>
      </c>
      <c r="J17" s="79">
        <v>827044927</v>
      </c>
      <c r="K17" s="80">
        <v>64571051</v>
      </c>
      <c r="L17" s="80">
        <f t="shared" si="2"/>
        <v>891615978</v>
      </c>
      <c r="M17" s="42">
        <f t="shared" si="3"/>
        <v>0.24147584610324943</v>
      </c>
      <c r="N17" s="107">
        <v>803326906</v>
      </c>
      <c r="O17" s="108">
        <v>131871165</v>
      </c>
      <c r="P17" s="109">
        <f t="shared" si="4"/>
        <v>935198071</v>
      </c>
      <c r="Q17" s="42">
        <f t="shared" si="5"/>
        <v>0.25327915945989443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1630371833</v>
      </c>
      <c r="AA17" s="80">
        <f t="shared" si="11"/>
        <v>196442216</v>
      </c>
      <c r="AB17" s="80">
        <f t="shared" si="12"/>
        <v>1826814049</v>
      </c>
      <c r="AC17" s="42">
        <f t="shared" si="13"/>
        <v>0.49475500556314383</v>
      </c>
      <c r="AD17" s="79">
        <v>637327808</v>
      </c>
      <c r="AE17" s="80">
        <v>168527535</v>
      </c>
      <c r="AF17" s="80">
        <f t="shared" si="14"/>
        <v>805855343</v>
      </c>
      <c r="AG17" s="42">
        <f t="shared" si="15"/>
        <v>0.41616353303443404</v>
      </c>
      <c r="AH17" s="42">
        <f t="shared" si="16"/>
        <v>0.16050365505859787</v>
      </c>
      <c r="AI17" s="14">
        <v>3806661976</v>
      </c>
      <c r="AJ17" s="14">
        <v>4193240768</v>
      </c>
      <c r="AK17" s="14">
        <v>1584193897</v>
      </c>
      <c r="AL17" s="14"/>
    </row>
    <row r="18" spans="1:38" s="15" customFormat="1" ht="12.75">
      <c r="A18" s="31"/>
      <c r="B18" s="40" t="s">
        <v>70</v>
      </c>
      <c r="C18" s="41" t="s">
        <v>71</v>
      </c>
      <c r="D18" s="79">
        <v>1419343000</v>
      </c>
      <c r="E18" s="80">
        <v>159604000</v>
      </c>
      <c r="F18" s="82">
        <f t="shared" si="0"/>
        <v>1578947000</v>
      </c>
      <c r="G18" s="79">
        <v>1419343000</v>
      </c>
      <c r="H18" s="80">
        <v>159604000</v>
      </c>
      <c r="I18" s="82">
        <f t="shared" si="1"/>
        <v>1578947000</v>
      </c>
      <c r="J18" s="79">
        <v>378852736</v>
      </c>
      <c r="K18" s="80">
        <v>31676161</v>
      </c>
      <c r="L18" s="80">
        <f t="shared" si="2"/>
        <v>410528897</v>
      </c>
      <c r="M18" s="42">
        <f t="shared" si="3"/>
        <v>0.2600016954337289</v>
      </c>
      <c r="N18" s="107">
        <v>358483246</v>
      </c>
      <c r="O18" s="108">
        <v>27639851</v>
      </c>
      <c r="P18" s="109">
        <f t="shared" si="4"/>
        <v>386123097</v>
      </c>
      <c r="Q18" s="42">
        <f t="shared" si="5"/>
        <v>0.24454468516042654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737335982</v>
      </c>
      <c r="AA18" s="80">
        <f t="shared" si="11"/>
        <v>59316012</v>
      </c>
      <c r="AB18" s="80">
        <f t="shared" si="12"/>
        <v>796651994</v>
      </c>
      <c r="AC18" s="42">
        <f t="shared" si="13"/>
        <v>0.5045463805941555</v>
      </c>
      <c r="AD18" s="79">
        <v>173335289</v>
      </c>
      <c r="AE18" s="80">
        <v>31952360</v>
      </c>
      <c r="AF18" s="80">
        <f t="shared" si="14"/>
        <v>205287649</v>
      </c>
      <c r="AG18" s="42">
        <f t="shared" si="15"/>
        <v>0.2813492290914221</v>
      </c>
      <c r="AH18" s="42">
        <f t="shared" si="16"/>
        <v>0.8808881044762709</v>
      </c>
      <c r="AI18" s="14">
        <v>1394249955</v>
      </c>
      <c r="AJ18" s="14">
        <v>1482405955</v>
      </c>
      <c r="AK18" s="14">
        <v>392271150</v>
      </c>
      <c r="AL18" s="14"/>
    </row>
    <row r="19" spans="1:38" s="15" customFormat="1" ht="12.75">
      <c r="A19" s="31"/>
      <c r="B19" s="40" t="s">
        <v>72</v>
      </c>
      <c r="C19" s="41" t="s">
        <v>73</v>
      </c>
      <c r="D19" s="79">
        <v>1117440040</v>
      </c>
      <c r="E19" s="80">
        <v>700290359</v>
      </c>
      <c r="F19" s="82">
        <f t="shared" si="0"/>
        <v>1817730399</v>
      </c>
      <c r="G19" s="79">
        <v>1117440040</v>
      </c>
      <c r="H19" s="80">
        <v>700290359</v>
      </c>
      <c r="I19" s="82">
        <f t="shared" si="1"/>
        <v>1817730399</v>
      </c>
      <c r="J19" s="79">
        <v>276494555</v>
      </c>
      <c r="K19" s="80">
        <v>22939222</v>
      </c>
      <c r="L19" s="80">
        <f t="shared" si="2"/>
        <v>299433777</v>
      </c>
      <c r="M19" s="42">
        <f t="shared" si="3"/>
        <v>0.16472947647502043</v>
      </c>
      <c r="N19" s="107">
        <v>312272751</v>
      </c>
      <c r="O19" s="108">
        <v>132282357</v>
      </c>
      <c r="P19" s="109">
        <f t="shared" si="4"/>
        <v>444555108</v>
      </c>
      <c r="Q19" s="42">
        <f t="shared" si="5"/>
        <v>0.2445660303885362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588767306</v>
      </c>
      <c r="AA19" s="80">
        <f t="shared" si="11"/>
        <v>155221579</v>
      </c>
      <c r="AB19" s="80">
        <f t="shared" si="12"/>
        <v>743988885</v>
      </c>
      <c r="AC19" s="42">
        <f t="shared" si="13"/>
        <v>0.4092955068635566</v>
      </c>
      <c r="AD19" s="79">
        <v>311050278</v>
      </c>
      <c r="AE19" s="80">
        <v>252428354</v>
      </c>
      <c r="AF19" s="80">
        <f t="shared" si="14"/>
        <v>563478632</v>
      </c>
      <c r="AG19" s="42">
        <f t="shared" si="15"/>
        <v>0.48323199582862625</v>
      </c>
      <c r="AH19" s="42">
        <f t="shared" si="16"/>
        <v>-0.21105241130066488</v>
      </c>
      <c r="AI19" s="14">
        <v>2270891223</v>
      </c>
      <c r="AJ19" s="14">
        <v>2534518235</v>
      </c>
      <c r="AK19" s="14">
        <v>1097367298</v>
      </c>
      <c r="AL19" s="14"/>
    </row>
    <row r="20" spans="1:38" s="15" customFormat="1" ht="12.75">
      <c r="A20" s="31"/>
      <c r="B20" s="40" t="s">
        <v>74</v>
      </c>
      <c r="C20" s="41" t="s">
        <v>75</v>
      </c>
      <c r="D20" s="79">
        <v>1472162367</v>
      </c>
      <c r="E20" s="80">
        <v>214330391</v>
      </c>
      <c r="F20" s="82">
        <f t="shared" si="0"/>
        <v>1686492758</v>
      </c>
      <c r="G20" s="79">
        <v>1472162367</v>
      </c>
      <c r="H20" s="80">
        <v>214330391</v>
      </c>
      <c r="I20" s="82">
        <f t="shared" si="1"/>
        <v>1686492758</v>
      </c>
      <c r="J20" s="79">
        <v>359840528</v>
      </c>
      <c r="K20" s="80">
        <v>11029924</v>
      </c>
      <c r="L20" s="80">
        <f t="shared" si="2"/>
        <v>370870452</v>
      </c>
      <c r="M20" s="42">
        <f t="shared" si="3"/>
        <v>0.21990634127585149</v>
      </c>
      <c r="N20" s="107">
        <v>351540657</v>
      </c>
      <c r="O20" s="108">
        <v>32176185</v>
      </c>
      <c r="P20" s="109">
        <f t="shared" si="4"/>
        <v>383716842</v>
      </c>
      <c r="Q20" s="42">
        <f t="shared" si="5"/>
        <v>0.2275235634305641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711381185</v>
      </c>
      <c r="AA20" s="80">
        <f t="shared" si="11"/>
        <v>43206109</v>
      </c>
      <c r="AB20" s="80">
        <f t="shared" si="12"/>
        <v>754587294</v>
      </c>
      <c r="AC20" s="42">
        <f t="shared" si="13"/>
        <v>0.4474299047064156</v>
      </c>
      <c r="AD20" s="79">
        <v>307663571</v>
      </c>
      <c r="AE20" s="80">
        <v>31462628</v>
      </c>
      <c r="AF20" s="80">
        <f t="shared" si="14"/>
        <v>339126199</v>
      </c>
      <c r="AG20" s="42">
        <f t="shared" si="15"/>
        <v>0.4540694018459925</v>
      </c>
      <c r="AH20" s="42">
        <f t="shared" si="16"/>
        <v>0.13148687164685846</v>
      </c>
      <c r="AI20" s="14">
        <v>1435693800</v>
      </c>
      <c r="AJ20" s="14">
        <v>1421989216</v>
      </c>
      <c r="AK20" s="14">
        <v>651904625</v>
      </c>
      <c r="AL20" s="14"/>
    </row>
    <row r="21" spans="1:38" s="15" customFormat="1" ht="12.75">
      <c r="A21" s="31"/>
      <c r="B21" s="40" t="s">
        <v>76</v>
      </c>
      <c r="C21" s="41" t="s">
        <v>77</v>
      </c>
      <c r="D21" s="79">
        <v>2388409200</v>
      </c>
      <c r="E21" s="80">
        <v>295937266</v>
      </c>
      <c r="F21" s="82">
        <f t="shared" si="0"/>
        <v>2684346466</v>
      </c>
      <c r="G21" s="79">
        <v>2388409200</v>
      </c>
      <c r="H21" s="80">
        <v>295937266</v>
      </c>
      <c r="I21" s="82">
        <f t="shared" si="1"/>
        <v>2684346466</v>
      </c>
      <c r="J21" s="79">
        <v>715938491</v>
      </c>
      <c r="K21" s="80">
        <v>3577735</v>
      </c>
      <c r="L21" s="80">
        <f t="shared" si="2"/>
        <v>719516226</v>
      </c>
      <c r="M21" s="42">
        <f t="shared" si="3"/>
        <v>0.26804148984246656</v>
      </c>
      <c r="N21" s="107">
        <v>130380245</v>
      </c>
      <c r="O21" s="108">
        <v>1866279</v>
      </c>
      <c r="P21" s="109">
        <f t="shared" si="4"/>
        <v>132246524</v>
      </c>
      <c r="Q21" s="42">
        <f t="shared" si="5"/>
        <v>0.0492658178350067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846318736</v>
      </c>
      <c r="AA21" s="80">
        <f t="shared" si="11"/>
        <v>5444014</v>
      </c>
      <c r="AB21" s="80">
        <f t="shared" si="12"/>
        <v>851762750</v>
      </c>
      <c r="AC21" s="42">
        <f t="shared" si="13"/>
        <v>0.3173073076774733</v>
      </c>
      <c r="AD21" s="79">
        <v>554396788</v>
      </c>
      <c r="AE21" s="80">
        <v>80864340</v>
      </c>
      <c r="AF21" s="80">
        <f t="shared" si="14"/>
        <v>635261128</v>
      </c>
      <c r="AG21" s="42">
        <f t="shared" si="15"/>
        <v>0.46933841298792145</v>
      </c>
      <c r="AH21" s="42">
        <f t="shared" si="16"/>
        <v>-0.7918233649580397</v>
      </c>
      <c r="AI21" s="14">
        <v>2605819701</v>
      </c>
      <c r="AJ21" s="14">
        <v>2494586358</v>
      </c>
      <c r="AK21" s="14">
        <v>1223011283</v>
      </c>
      <c r="AL21" s="14"/>
    </row>
    <row r="22" spans="1:38" s="15" customFormat="1" ht="12.75">
      <c r="A22" s="31"/>
      <c r="B22" s="40" t="s">
        <v>78</v>
      </c>
      <c r="C22" s="41" t="s">
        <v>79</v>
      </c>
      <c r="D22" s="79">
        <v>1005655336</v>
      </c>
      <c r="E22" s="80">
        <v>229804000</v>
      </c>
      <c r="F22" s="82">
        <f t="shared" si="0"/>
        <v>1235459336</v>
      </c>
      <c r="G22" s="79">
        <v>1005655336</v>
      </c>
      <c r="H22" s="80">
        <v>229804000</v>
      </c>
      <c r="I22" s="82">
        <f t="shared" si="1"/>
        <v>1235459336</v>
      </c>
      <c r="J22" s="79">
        <v>247215746</v>
      </c>
      <c r="K22" s="80">
        <v>12010755</v>
      </c>
      <c r="L22" s="80">
        <f t="shared" si="2"/>
        <v>259226501</v>
      </c>
      <c r="M22" s="42">
        <f t="shared" si="3"/>
        <v>0.20982196131140005</v>
      </c>
      <c r="N22" s="107">
        <v>241433895</v>
      </c>
      <c r="O22" s="108">
        <v>27293435</v>
      </c>
      <c r="P22" s="109">
        <f t="shared" si="4"/>
        <v>268727330</v>
      </c>
      <c r="Q22" s="42">
        <f t="shared" si="5"/>
        <v>0.2175120800576475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488649641</v>
      </c>
      <c r="AA22" s="80">
        <f t="shared" si="11"/>
        <v>39304190</v>
      </c>
      <c r="AB22" s="80">
        <f t="shared" si="12"/>
        <v>527953831</v>
      </c>
      <c r="AC22" s="42">
        <f t="shared" si="13"/>
        <v>0.4273340413690475</v>
      </c>
      <c r="AD22" s="79">
        <v>238794235</v>
      </c>
      <c r="AE22" s="80">
        <v>26963657</v>
      </c>
      <c r="AF22" s="80">
        <f t="shared" si="14"/>
        <v>265757892</v>
      </c>
      <c r="AG22" s="42">
        <f t="shared" si="15"/>
        <v>0.4907034941081275</v>
      </c>
      <c r="AH22" s="42">
        <f t="shared" si="16"/>
        <v>0.01117347062641505</v>
      </c>
      <c r="AI22" s="14">
        <v>1055038701</v>
      </c>
      <c r="AJ22" s="14">
        <v>1091236777</v>
      </c>
      <c r="AK22" s="14">
        <v>517711177</v>
      </c>
      <c r="AL22" s="14"/>
    </row>
    <row r="23" spans="1:38" s="15" customFormat="1" ht="12.75">
      <c r="A23" s="31"/>
      <c r="B23" s="40" t="s">
        <v>80</v>
      </c>
      <c r="C23" s="41" t="s">
        <v>81</v>
      </c>
      <c r="D23" s="79">
        <v>1235688000</v>
      </c>
      <c r="E23" s="80">
        <v>839490000</v>
      </c>
      <c r="F23" s="82">
        <f t="shared" si="0"/>
        <v>2075178000</v>
      </c>
      <c r="G23" s="79">
        <v>1235688000</v>
      </c>
      <c r="H23" s="80">
        <v>839490000</v>
      </c>
      <c r="I23" s="82">
        <f t="shared" si="1"/>
        <v>2075178000</v>
      </c>
      <c r="J23" s="79">
        <v>409378975</v>
      </c>
      <c r="K23" s="80">
        <v>34253166</v>
      </c>
      <c r="L23" s="80">
        <f t="shared" si="2"/>
        <v>443632141</v>
      </c>
      <c r="M23" s="42">
        <f t="shared" si="3"/>
        <v>0.2137802834262892</v>
      </c>
      <c r="N23" s="107">
        <v>411517623</v>
      </c>
      <c r="O23" s="108">
        <v>132023066</v>
      </c>
      <c r="P23" s="109">
        <f t="shared" si="4"/>
        <v>543540689</v>
      </c>
      <c r="Q23" s="42">
        <f t="shared" si="5"/>
        <v>0.2619248512657709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820896598</v>
      </c>
      <c r="AA23" s="80">
        <f t="shared" si="11"/>
        <v>166276232</v>
      </c>
      <c r="AB23" s="80">
        <f t="shared" si="12"/>
        <v>987172830</v>
      </c>
      <c r="AC23" s="42">
        <f t="shared" si="13"/>
        <v>0.47570513469206016</v>
      </c>
      <c r="AD23" s="79">
        <v>448420534</v>
      </c>
      <c r="AE23" s="80">
        <v>236729008</v>
      </c>
      <c r="AF23" s="80">
        <f t="shared" si="14"/>
        <v>685149542</v>
      </c>
      <c r="AG23" s="42">
        <f t="shared" si="15"/>
        <v>0.4115243091862386</v>
      </c>
      <c r="AH23" s="42">
        <f t="shared" si="16"/>
        <v>-0.20668313166587504</v>
      </c>
      <c r="AI23" s="14">
        <v>3145265405</v>
      </c>
      <c r="AJ23" s="14">
        <v>3101254405</v>
      </c>
      <c r="AK23" s="14">
        <v>1294353173</v>
      </c>
      <c r="AL23" s="14"/>
    </row>
    <row r="24" spans="1:38" s="15" customFormat="1" ht="12.75">
      <c r="A24" s="31"/>
      <c r="B24" s="40" t="s">
        <v>82</v>
      </c>
      <c r="C24" s="41" t="s">
        <v>83</v>
      </c>
      <c r="D24" s="79">
        <v>1877915163</v>
      </c>
      <c r="E24" s="80">
        <v>387565985</v>
      </c>
      <c r="F24" s="82">
        <f t="shared" si="0"/>
        <v>2265481148</v>
      </c>
      <c r="G24" s="79">
        <v>1877915163</v>
      </c>
      <c r="H24" s="80">
        <v>387565985</v>
      </c>
      <c r="I24" s="82">
        <f t="shared" si="1"/>
        <v>2265481148</v>
      </c>
      <c r="J24" s="79">
        <v>522318304</v>
      </c>
      <c r="K24" s="80">
        <v>34706904</v>
      </c>
      <c r="L24" s="80">
        <f t="shared" si="2"/>
        <v>557025208</v>
      </c>
      <c r="M24" s="42">
        <f t="shared" si="3"/>
        <v>0.2458750135668752</v>
      </c>
      <c r="N24" s="107">
        <v>510261886</v>
      </c>
      <c r="O24" s="108">
        <v>43764475</v>
      </c>
      <c r="P24" s="109">
        <f t="shared" si="4"/>
        <v>554026361</v>
      </c>
      <c r="Q24" s="42">
        <f t="shared" si="5"/>
        <v>0.2445513004992792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1032580190</v>
      </c>
      <c r="AA24" s="80">
        <f t="shared" si="11"/>
        <v>78471379</v>
      </c>
      <c r="AB24" s="80">
        <f t="shared" si="12"/>
        <v>1111051569</v>
      </c>
      <c r="AC24" s="42">
        <f t="shared" si="13"/>
        <v>0.4904263140661544</v>
      </c>
      <c r="AD24" s="79">
        <v>407966168</v>
      </c>
      <c r="AE24" s="80">
        <v>85193647</v>
      </c>
      <c r="AF24" s="80">
        <f t="shared" si="14"/>
        <v>493159815</v>
      </c>
      <c r="AG24" s="42">
        <f t="shared" si="15"/>
        <v>0.553381688166434</v>
      </c>
      <c r="AH24" s="42">
        <f t="shared" si="16"/>
        <v>0.12342154439327135</v>
      </c>
      <c r="AI24" s="14">
        <v>1924548193</v>
      </c>
      <c r="AJ24" s="14">
        <v>1924548193</v>
      </c>
      <c r="AK24" s="14">
        <v>1065009728</v>
      </c>
      <c r="AL24" s="14"/>
    </row>
    <row r="25" spans="1:38" s="15" customFormat="1" ht="12.75">
      <c r="A25" s="31"/>
      <c r="B25" s="40" t="s">
        <v>84</v>
      </c>
      <c r="C25" s="41" t="s">
        <v>85</v>
      </c>
      <c r="D25" s="79">
        <v>1018429956</v>
      </c>
      <c r="E25" s="80">
        <v>304672645</v>
      </c>
      <c r="F25" s="82">
        <f t="shared" si="0"/>
        <v>1323102601</v>
      </c>
      <c r="G25" s="79">
        <v>1018429956</v>
      </c>
      <c r="H25" s="80">
        <v>304672645</v>
      </c>
      <c r="I25" s="82">
        <f t="shared" si="1"/>
        <v>1323102601</v>
      </c>
      <c r="J25" s="79">
        <v>321322171</v>
      </c>
      <c r="K25" s="80">
        <v>9257004</v>
      </c>
      <c r="L25" s="80">
        <f t="shared" si="2"/>
        <v>330579175</v>
      </c>
      <c r="M25" s="42">
        <f t="shared" si="3"/>
        <v>0.2498515041465027</v>
      </c>
      <c r="N25" s="107">
        <v>240297790</v>
      </c>
      <c r="O25" s="108">
        <v>20336480</v>
      </c>
      <c r="P25" s="109">
        <f t="shared" si="4"/>
        <v>260634270</v>
      </c>
      <c r="Q25" s="42">
        <f t="shared" si="5"/>
        <v>0.19698719494845887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561619961</v>
      </c>
      <c r="AA25" s="80">
        <f t="shared" si="11"/>
        <v>29593484</v>
      </c>
      <c r="AB25" s="80">
        <f t="shared" si="12"/>
        <v>591213445</v>
      </c>
      <c r="AC25" s="42">
        <f t="shared" si="13"/>
        <v>0.44683869909496154</v>
      </c>
      <c r="AD25" s="79">
        <v>136325557</v>
      </c>
      <c r="AE25" s="80">
        <v>20517197</v>
      </c>
      <c r="AF25" s="80">
        <f t="shared" si="14"/>
        <v>156842754</v>
      </c>
      <c r="AG25" s="42">
        <f t="shared" si="15"/>
        <v>0.557257108526538</v>
      </c>
      <c r="AH25" s="42">
        <f t="shared" si="16"/>
        <v>0.6617552507398587</v>
      </c>
      <c r="AI25" s="14">
        <v>975775741</v>
      </c>
      <c r="AJ25" s="14">
        <v>1062957904</v>
      </c>
      <c r="AK25" s="14">
        <v>543757968</v>
      </c>
      <c r="AL25" s="14"/>
    </row>
    <row r="26" spans="1:38" s="15" customFormat="1" ht="12.75">
      <c r="A26" s="31"/>
      <c r="B26" s="40" t="s">
        <v>86</v>
      </c>
      <c r="C26" s="41" t="s">
        <v>87</v>
      </c>
      <c r="D26" s="79">
        <v>688699100</v>
      </c>
      <c r="E26" s="80">
        <v>215564000</v>
      </c>
      <c r="F26" s="82">
        <f t="shared" si="0"/>
        <v>904263100</v>
      </c>
      <c r="G26" s="79">
        <v>689451175</v>
      </c>
      <c r="H26" s="80">
        <v>230510672</v>
      </c>
      <c r="I26" s="82">
        <f t="shared" si="1"/>
        <v>919961847</v>
      </c>
      <c r="J26" s="79">
        <v>353989650</v>
      </c>
      <c r="K26" s="80">
        <v>13292356</v>
      </c>
      <c r="L26" s="80">
        <f t="shared" si="2"/>
        <v>367282006</v>
      </c>
      <c r="M26" s="42">
        <f t="shared" si="3"/>
        <v>0.40616719403899154</v>
      </c>
      <c r="N26" s="107">
        <v>98064723</v>
      </c>
      <c r="O26" s="108">
        <v>17217720</v>
      </c>
      <c r="P26" s="109">
        <f t="shared" si="4"/>
        <v>115282443</v>
      </c>
      <c r="Q26" s="42">
        <f t="shared" si="5"/>
        <v>0.12748772232329286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452054373</v>
      </c>
      <c r="AA26" s="80">
        <f t="shared" si="11"/>
        <v>30510076</v>
      </c>
      <c r="AB26" s="80">
        <f t="shared" si="12"/>
        <v>482564449</v>
      </c>
      <c r="AC26" s="42">
        <f t="shared" si="13"/>
        <v>0.5336549163622843</v>
      </c>
      <c r="AD26" s="79">
        <v>94901327</v>
      </c>
      <c r="AE26" s="80">
        <v>23046095</v>
      </c>
      <c r="AF26" s="80">
        <f t="shared" si="14"/>
        <v>117947422</v>
      </c>
      <c r="AG26" s="42">
        <f t="shared" si="15"/>
        <v>0.49069866535964346</v>
      </c>
      <c r="AH26" s="42">
        <f t="shared" si="16"/>
        <v>-0.022594635430013943</v>
      </c>
      <c r="AI26" s="14">
        <v>917880157</v>
      </c>
      <c r="AJ26" s="14">
        <v>850144823</v>
      </c>
      <c r="AK26" s="14">
        <v>450402568</v>
      </c>
      <c r="AL26" s="14"/>
    </row>
    <row r="27" spans="1:38" s="15" customFormat="1" ht="12.75">
      <c r="A27" s="31"/>
      <c r="B27" s="40" t="s">
        <v>88</v>
      </c>
      <c r="C27" s="41" t="s">
        <v>89</v>
      </c>
      <c r="D27" s="79">
        <v>779414236</v>
      </c>
      <c r="E27" s="80">
        <v>288427500</v>
      </c>
      <c r="F27" s="82">
        <f t="shared" si="0"/>
        <v>1067841736</v>
      </c>
      <c r="G27" s="79">
        <v>779414236</v>
      </c>
      <c r="H27" s="80">
        <v>433724035</v>
      </c>
      <c r="I27" s="82">
        <f t="shared" si="1"/>
        <v>1213138271</v>
      </c>
      <c r="J27" s="79">
        <v>196767729</v>
      </c>
      <c r="K27" s="80">
        <v>39418037</v>
      </c>
      <c r="L27" s="80">
        <f t="shared" si="2"/>
        <v>236185766</v>
      </c>
      <c r="M27" s="42">
        <f t="shared" si="3"/>
        <v>0.22118049710692333</v>
      </c>
      <c r="N27" s="107">
        <v>204559220</v>
      </c>
      <c r="O27" s="108">
        <v>86212780</v>
      </c>
      <c r="P27" s="109">
        <f t="shared" si="4"/>
        <v>290772000</v>
      </c>
      <c r="Q27" s="42">
        <f t="shared" si="5"/>
        <v>0.272298778177743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401326949</v>
      </c>
      <c r="AA27" s="80">
        <f t="shared" si="11"/>
        <v>125630817</v>
      </c>
      <c r="AB27" s="80">
        <f t="shared" si="12"/>
        <v>526957766</v>
      </c>
      <c r="AC27" s="42">
        <f t="shared" si="13"/>
        <v>0.49347927528466634</v>
      </c>
      <c r="AD27" s="79">
        <v>151247854</v>
      </c>
      <c r="AE27" s="80">
        <v>31338907</v>
      </c>
      <c r="AF27" s="80">
        <f t="shared" si="14"/>
        <v>182586761</v>
      </c>
      <c r="AG27" s="42">
        <f t="shared" si="15"/>
        <v>0.3661755854530638</v>
      </c>
      <c r="AH27" s="42">
        <f t="shared" si="16"/>
        <v>0.5925141472880391</v>
      </c>
      <c r="AI27" s="14">
        <v>985156942</v>
      </c>
      <c r="AJ27" s="14">
        <v>995392879</v>
      </c>
      <c r="AK27" s="14">
        <v>360740420</v>
      </c>
      <c r="AL27" s="14"/>
    </row>
    <row r="28" spans="1:38" s="15" customFormat="1" ht="12.75">
      <c r="A28" s="31"/>
      <c r="B28" s="40" t="s">
        <v>90</v>
      </c>
      <c r="C28" s="41" t="s">
        <v>91</v>
      </c>
      <c r="D28" s="79">
        <v>669980293</v>
      </c>
      <c r="E28" s="80">
        <v>97255148</v>
      </c>
      <c r="F28" s="82">
        <f t="shared" si="0"/>
        <v>767235441</v>
      </c>
      <c r="G28" s="79">
        <v>669980293</v>
      </c>
      <c r="H28" s="80">
        <v>97255148</v>
      </c>
      <c r="I28" s="82">
        <f t="shared" si="1"/>
        <v>767235441</v>
      </c>
      <c r="J28" s="79">
        <v>181759685</v>
      </c>
      <c r="K28" s="80">
        <v>4024495</v>
      </c>
      <c r="L28" s="80">
        <f t="shared" si="2"/>
        <v>185784180</v>
      </c>
      <c r="M28" s="42">
        <f t="shared" si="3"/>
        <v>0.2421475469874703</v>
      </c>
      <c r="N28" s="107">
        <v>176176791</v>
      </c>
      <c r="O28" s="108">
        <v>10176105</v>
      </c>
      <c r="P28" s="109">
        <f t="shared" si="4"/>
        <v>186352896</v>
      </c>
      <c r="Q28" s="42">
        <f t="shared" si="5"/>
        <v>0.2428888005448643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357936476</v>
      </c>
      <c r="AA28" s="80">
        <f t="shared" si="11"/>
        <v>14200600</v>
      </c>
      <c r="AB28" s="80">
        <f t="shared" si="12"/>
        <v>372137076</v>
      </c>
      <c r="AC28" s="42">
        <f t="shared" si="13"/>
        <v>0.4850363475323346</v>
      </c>
      <c r="AD28" s="79">
        <v>158725082</v>
      </c>
      <c r="AE28" s="80">
        <v>20399909</v>
      </c>
      <c r="AF28" s="80">
        <f t="shared" si="14"/>
        <v>179124991</v>
      </c>
      <c r="AG28" s="42">
        <f t="shared" si="15"/>
        <v>0.534095936230099</v>
      </c>
      <c r="AH28" s="42">
        <f t="shared" si="16"/>
        <v>0.04035118137144811</v>
      </c>
      <c r="AI28" s="14">
        <v>687586076</v>
      </c>
      <c r="AJ28" s="14">
        <v>710009736</v>
      </c>
      <c r="AK28" s="14">
        <v>367236929</v>
      </c>
      <c r="AL28" s="14"/>
    </row>
    <row r="29" spans="1:38" s="15" customFormat="1" ht="12.75">
      <c r="A29" s="31"/>
      <c r="B29" s="43" t="s">
        <v>92</v>
      </c>
      <c r="C29" s="41" t="s">
        <v>93</v>
      </c>
      <c r="D29" s="79">
        <v>1557757100</v>
      </c>
      <c r="E29" s="80">
        <v>234827400</v>
      </c>
      <c r="F29" s="82">
        <f t="shared" si="0"/>
        <v>1792584500</v>
      </c>
      <c r="G29" s="79">
        <v>1509509100</v>
      </c>
      <c r="H29" s="80">
        <v>169441400</v>
      </c>
      <c r="I29" s="82">
        <f t="shared" si="1"/>
        <v>1678950500</v>
      </c>
      <c r="J29" s="79">
        <v>385923789</v>
      </c>
      <c r="K29" s="80">
        <v>6669937</v>
      </c>
      <c r="L29" s="80">
        <f t="shared" si="2"/>
        <v>392593726</v>
      </c>
      <c r="M29" s="42">
        <f t="shared" si="3"/>
        <v>0.21900988544752004</v>
      </c>
      <c r="N29" s="107">
        <v>375828662</v>
      </c>
      <c r="O29" s="108">
        <v>21294156</v>
      </c>
      <c r="P29" s="109">
        <f t="shared" si="4"/>
        <v>397122818</v>
      </c>
      <c r="Q29" s="42">
        <f t="shared" si="5"/>
        <v>0.2215364564404077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761752451</v>
      </c>
      <c r="AA29" s="80">
        <f t="shared" si="11"/>
        <v>27964093</v>
      </c>
      <c r="AB29" s="80">
        <f t="shared" si="12"/>
        <v>789716544</v>
      </c>
      <c r="AC29" s="42">
        <f t="shared" si="13"/>
        <v>0.44054634188792774</v>
      </c>
      <c r="AD29" s="79">
        <v>292505477</v>
      </c>
      <c r="AE29" s="80">
        <v>87251913</v>
      </c>
      <c r="AF29" s="80">
        <f t="shared" si="14"/>
        <v>379757390</v>
      </c>
      <c r="AG29" s="42">
        <f t="shared" si="15"/>
        <v>0.39041612300191747</v>
      </c>
      <c r="AH29" s="42">
        <f t="shared" si="16"/>
        <v>0.045727689459841736</v>
      </c>
      <c r="AI29" s="14">
        <v>1963832800</v>
      </c>
      <c r="AJ29" s="14">
        <v>1469883601</v>
      </c>
      <c r="AK29" s="14">
        <v>766711988</v>
      </c>
      <c r="AL29" s="14"/>
    </row>
    <row r="30" spans="1:38" s="15" customFormat="1" ht="12.75">
      <c r="A30" s="44"/>
      <c r="B30" s="45" t="s">
        <v>666</v>
      </c>
      <c r="C30" s="44"/>
      <c r="D30" s="83">
        <f>SUM(D9:D29)</f>
        <v>32227842620</v>
      </c>
      <c r="E30" s="84">
        <f>SUM(E9:E29)</f>
        <v>5713147202</v>
      </c>
      <c r="F30" s="85">
        <f t="shared" si="0"/>
        <v>37940989822</v>
      </c>
      <c r="G30" s="83">
        <f>SUM(G9:G29)</f>
        <v>32460300730</v>
      </c>
      <c r="H30" s="84">
        <f>SUM(H9:H29)</f>
        <v>6224459338</v>
      </c>
      <c r="I30" s="85">
        <f t="shared" si="1"/>
        <v>38684760068</v>
      </c>
      <c r="J30" s="83">
        <f>SUM(J9:J29)</f>
        <v>9361864252</v>
      </c>
      <c r="K30" s="84">
        <f>SUM(K9:K29)</f>
        <v>491221163</v>
      </c>
      <c r="L30" s="84">
        <f t="shared" si="2"/>
        <v>9853085415</v>
      </c>
      <c r="M30" s="46">
        <f t="shared" si="3"/>
        <v>0.2596950016651044</v>
      </c>
      <c r="N30" s="110">
        <f>SUM(N9:N29)</f>
        <v>6820052695</v>
      </c>
      <c r="O30" s="111">
        <f>SUM(O9:O29)</f>
        <v>1044814979</v>
      </c>
      <c r="P30" s="112">
        <f t="shared" si="4"/>
        <v>7864867674</v>
      </c>
      <c r="Q30" s="46">
        <f t="shared" si="5"/>
        <v>0.2072921057383583</v>
      </c>
      <c r="R30" s="110">
        <f>SUM(R9:R29)</f>
        <v>0</v>
      </c>
      <c r="S30" s="112">
        <f>SUM(S9:S29)</f>
        <v>0</v>
      </c>
      <c r="T30" s="112">
        <f t="shared" si="6"/>
        <v>0</v>
      </c>
      <c r="U30" s="46">
        <f t="shared" si="7"/>
        <v>0</v>
      </c>
      <c r="V30" s="110">
        <f>SUM(V9:V29)</f>
        <v>0</v>
      </c>
      <c r="W30" s="112">
        <f>SUM(W9:W29)</f>
        <v>0</v>
      </c>
      <c r="X30" s="112">
        <f t="shared" si="8"/>
        <v>0</v>
      </c>
      <c r="Y30" s="46">
        <f t="shared" si="9"/>
        <v>0</v>
      </c>
      <c r="Z30" s="83">
        <f t="shared" si="10"/>
        <v>16181916947</v>
      </c>
      <c r="AA30" s="84">
        <f t="shared" si="11"/>
        <v>1536036142</v>
      </c>
      <c r="AB30" s="84">
        <f t="shared" si="12"/>
        <v>17717953089</v>
      </c>
      <c r="AC30" s="46">
        <f t="shared" si="13"/>
        <v>0.4669871074034627</v>
      </c>
      <c r="AD30" s="83">
        <f>SUM(AD9:AD29)</f>
        <v>6080904398</v>
      </c>
      <c r="AE30" s="84">
        <f>SUM(AE9:AE29)</f>
        <v>1349784680</v>
      </c>
      <c r="AF30" s="84">
        <f t="shared" si="14"/>
        <v>7430689078</v>
      </c>
      <c r="AG30" s="46">
        <f t="shared" si="15"/>
        <v>0.4331592738986209</v>
      </c>
      <c r="AH30" s="46">
        <f t="shared" si="16"/>
        <v>0.05843046202612223</v>
      </c>
      <c r="AI30" s="14">
        <f>SUM(AI9:AI29)</f>
        <v>37371770419</v>
      </c>
      <c r="AJ30" s="14">
        <f>SUM(AJ9:AJ29)</f>
        <v>37197030393</v>
      </c>
      <c r="AK30" s="14">
        <f>SUM(AK9:AK29)</f>
        <v>16187928939</v>
      </c>
      <c r="AL30" s="14"/>
    </row>
    <row r="31" spans="1:38" s="15" customFormat="1" ht="12.75">
      <c r="A31" s="47"/>
      <c r="B31" s="48"/>
      <c r="C31" s="49"/>
      <c r="D31" s="86"/>
      <c r="E31" s="87"/>
      <c r="F31" s="88"/>
      <c r="G31" s="86"/>
      <c r="H31" s="87"/>
      <c r="I31" s="88"/>
      <c r="J31" s="89"/>
      <c r="K31" s="87"/>
      <c r="L31" s="88"/>
      <c r="M31" s="50"/>
      <c r="N31" s="89"/>
      <c r="O31" s="88"/>
      <c r="P31" s="87"/>
      <c r="Q31" s="50"/>
      <c r="R31" s="89"/>
      <c r="S31" s="87"/>
      <c r="T31" s="87"/>
      <c r="U31" s="50"/>
      <c r="V31" s="89"/>
      <c r="W31" s="87"/>
      <c r="X31" s="87"/>
      <c r="Y31" s="50"/>
      <c r="Z31" s="89"/>
      <c r="AA31" s="87"/>
      <c r="AB31" s="88"/>
      <c r="AC31" s="50"/>
      <c r="AD31" s="89"/>
      <c r="AE31" s="87"/>
      <c r="AF31" s="87"/>
      <c r="AG31" s="50"/>
      <c r="AH31" s="50"/>
      <c r="AI31" s="14"/>
      <c r="AJ31" s="14"/>
      <c r="AK31" s="14"/>
      <c r="AL31" s="14"/>
    </row>
    <row r="32" spans="1:38" s="15" customFormat="1" ht="12.75">
      <c r="A32" s="14"/>
      <c r="B32" s="120" t="s">
        <v>668</v>
      </c>
      <c r="C32" s="14"/>
      <c r="D32" s="90"/>
      <c r="E32" s="90"/>
      <c r="F32" s="90"/>
      <c r="G32" s="90"/>
      <c r="H32" s="90"/>
      <c r="I32" s="90"/>
      <c r="J32" s="90"/>
      <c r="K32" s="90"/>
      <c r="L32" s="90"/>
      <c r="M32" s="14"/>
      <c r="N32" s="90"/>
      <c r="O32" s="90"/>
      <c r="P32" s="90"/>
      <c r="Q32" s="14"/>
      <c r="R32" s="90"/>
      <c r="S32" s="90"/>
      <c r="T32" s="90"/>
      <c r="U32" s="14"/>
      <c r="V32" s="90"/>
      <c r="W32" s="90"/>
      <c r="X32" s="90"/>
      <c r="Y32" s="14"/>
      <c r="Z32" s="90"/>
      <c r="AA32" s="90"/>
      <c r="AB32" s="90"/>
      <c r="AC32" s="14"/>
      <c r="AD32" s="90"/>
      <c r="AE32" s="90"/>
      <c r="AF32" s="90"/>
      <c r="AG32" s="14"/>
      <c r="AH32" s="14"/>
      <c r="AI32" s="14"/>
      <c r="AJ32" s="14"/>
      <c r="AK32" s="14"/>
      <c r="AL32" s="14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20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47</v>
      </c>
      <c r="C9" s="124" t="s">
        <v>48</v>
      </c>
      <c r="D9" s="79">
        <v>6610800800</v>
      </c>
      <c r="E9" s="80">
        <v>2183122880</v>
      </c>
      <c r="F9" s="81">
        <f>$D9+$E9</f>
        <v>8793923680</v>
      </c>
      <c r="G9" s="79">
        <v>6182077860</v>
      </c>
      <c r="H9" s="80">
        <v>1626634050</v>
      </c>
      <c r="I9" s="82">
        <f>$G9+$H9</f>
        <v>7808711910</v>
      </c>
      <c r="J9" s="79">
        <v>1446977612</v>
      </c>
      <c r="K9" s="80">
        <v>328701479</v>
      </c>
      <c r="L9" s="80">
        <f>$J9+$K9</f>
        <v>1775679091</v>
      </c>
      <c r="M9" s="42">
        <f>IF($F9=0,0,$L9/$F9)</f>
        <v>0.20192113959760907</v>
      </c>
      <c r="N9" s="107">
        <v>1607583314</v>
      </c>
      <c r="O9" s="108">
        <v>396323776</v>
      </c>
      <c r="P9" s="109">
        <f>$N9+$O9</f>
        <v>2003907090</v>
      </c>
      <c r="Q9" s="42">
        <f>IF($F9=0,0,$P9/$F9)</f>
        <v>0.22787405973939495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3054560926</v>
      </c>
      <c r="AA9" s="80">
        <f>$K9+$O9</f>
        <v>725025255</v>
      </c>
      <c r="AB9" s="80">
        <f>$Z9+$AA9</f>
        <v>3779586181</v>
      </c>
      <c r="AC9" s="42">
        <f>IF($F9=0,0,$AB9/$F9)</f>
        <v>0.42979519933700405</v>
      </c>
      <c r="AD9" s="79">
        <v>1145496910</v>
      </c>
      <c r="AE9" s="80">
        <v>494869159</v>
      </c>
      <c r="AF9" s="80">
        <f>$AD9+$AE9</f>
        <v>1640366069</v>
      </c>
      <c r="AG9" s="42">
        <f>IF($AI9=0,0,$AK9/$AI9)</f>
        <v>0.45583933655042463</v>
      </c>
      <c r="AH9" s="42">
        <f>IF($AF9=0,0,$P9/$AF9-1)</f>
        <v>0.22162188542562444</v>
      </c>
      <c r="AI9" s="14">
        <v>7619031480</v>
      </c>
      <c r="AJ9" s="14">
        <v>8091388500</v>
      </c>
      <c r="AK9" s="14">
        <v>3473054255</v>
      </c>
      <c r="AL9" s="14"/>
    </row>
    <row r="10" spans="1:38" s="59" customFormat="1" ht="12.75">
      <c r="A10" s="63"/>
      <c r="B10" s="64" t="s">
        <v>95</v>
      </c>
      <c r="C10" s="125"/>
      <c r="D10" s="83">
        <f>D9</f>
        <v>6610800800</v>
      </c>
      <c r="E10" s="84">
        <f>E9</f>
        <v>2183122880</v>
      </c>
      <c r="F10" s="85">
        <f aca="true" t="shared" si="0" ref="F10:F41">$D10+$E10</f>
        <v>8793923680</v>
      </c>
      <c r="G10" s="83">
        <f>G9</f>
        <v>6182077860</v>
      </c>
      <c r="H10" s="84">
        <f>H9</f>
        <v>1626634050</v>
      </c>
      <c r="I10" s="85">
        <f aca="true" t="shared" si="1" ref="I10:I41">$G10+$H10</f>
        <v>7808711910</v>
      </c>
      <c r="J10" s="83">
        <f>J9</f>
        <v>1446977612</v>
      </c>
      <c r="K10" s="84">
        <f>K9</f>
        <v>328701479</v>
      </c>
      <c r="L10" s="84">
        <f aca="true" t="shared" si="2" ref="L10:L41">$J10+$K10</f>
        <v>1775679091</v>
      </c>
      <c r="M10" s="46">
        <f aca="true" t="shared" si="3" ref="M10:M41">IF($F10=0,0,$L10/$F10)</f>
        <v>0.20192113959760907</v>
      </c>
      <c r="N10" s="113">
        <f>N9</f>
        <v>1607583314</v>
      </c>
      <c r="O10" s="114">
        <f>O9</f>
        <v>396323776</v>
      </c>
      <c r="P10" s="115">
        <f aca="true" t="shared" si="4" ref="P10:P41">$N10+$O10</f>
        <v>2003907090</v>
      </c>
      <c r="Q10" s="46">
        <f aca="true" t="shared" si="5" ref="Q10:Q41">IF($F10=0,0,$P10/$F10)</f>
        <v>0.22787405973939495</v>
      </c>
      <c r="R10" s="113">
        <f>R9</f>
        <v>0</v>
      </c>
      <c r="S10" s="115">
        <f>S9</f>
        <v>0</v>
      </c>
      <c r="T10" s="115">
        <f aca="true" t="shared" si="6" ref="T10:T41">$R10+$S10</f>
        <v>0</v>
      </c>
      <c r="U10" s="46">
        <f aca="true" t="shared" si="7" ref="U10:U41">IF($I10=0,0,$T10/$I10)</f>
        <v>0</v>
      </c>
      <c r="V10" s="113">
        <f>V9</f>
        <v>0</v>
      </c>
      <c r="W10" s="115">
        <f>W9</f>
        <v>0</v>
      </c>
      <c r="X10" s="115">
        <f aca="true" t="shared" si="8" ref="X10:X41">$V10+$W10</f>
        <v>0</v>
      </c>
      <c r="Y10" s="46">
        <f aca="true" t="shared" si="9" ref="Y10:Y41">IF($I10=0,0,$X10/$I10)</f>
        <v>0</v>
      </c>
      <c r="Z10" s="83">
        <f aca="true" t="shared" si="10" ref="Z10:Z41">$J10+$N10</f>
        <v>3054560926</v>
      </c>
      <c r="AA10" s="84">
        <f aca="true" t="shared" si="11" ref="AA10:AA41">$K10+$O10</f>
        <v>725025255</v>
      </c>
      <c r="AB10" s="84">
        <f aca="true" t="shared" si="12" ref="AB10:AB41">$Z10+$AA10</f>
        <v>3779586181</v>
      </c>
      <c r="AC10" s="46">
        <f aca="true" t="shared" si="13" ref="AC10:AC41">IF($F10=0,0,$AB10/$F10)</f>
        <v>0.42979519933700405</v>
      </c>
      <c r="AD10" s="83">
        <f>AD9</f>
        <v>1145496910</v>
      </c>
      <c r="AE10" s="84">
        <f>AE9</f>
        <v>494869159</v>
      </c>
      <c r="AF10" s="84">
        <f aca="true" t="shared" si="14" ref="AF10:AF41">$AD10+$AE10</f>
        <v>1640366069</v>
      </c>
      <c r="AG10" s="46">
        <f aca="true" t="shared" si="15" ref="AG10:AG41">IF($AI10=0,0,$AK10/$AI10)</f>
        <v>0.45583933655042463</v>
      </c>
      <c r="AH10" s="46">
        <f aca="true" t="shared" si="16" ref="AH10:AH41">IF($AF10=0,0,$P10/$AF10-1)</f>
        <v>0.22162188542562444</v>
      </c>
      <c r="AI10" s="65">
        <f>AI9</f>
        <v>7619031480</v>
      </c>
      <c r="AJ10" s="65">
        <f>AJ9</f>
        <v>8091388500</v>
      </c>
      <c r="AK10" s="65">
        <f>AK9</f>
        <v>3473054255</v>
      </c>
      <c r="AL10" s="65"/>
    </row>
    <row r="11" spans="1:38" s="15" customFormat="1" ht="12.75">
      <c r="A11" s="31" t="s">
        <v>96</v>
      </c>
      <c r="B11" s="62" t="s">
        <v>97</v>
      </c>
      <c r="C11" s="124" t="s">
        <v>98</v>
      </c>
      <c r="D11" s="79">
        <v>119975827</v>
      </c>
      <c r="E11" s="80">
        <v>0</v>
      </c>
      <c r="F11" s="81">
        <f t="shared" si="0"/>
        <v>119975827</v>
      </c>
      <c r="G11" s="79">
        <v>119975827</v>
      </c>
      <c r="H11" s="80">
        <v>0</v>
      </c>
      <c r="I11" s="82">
        <f t="shared" si="1"/>
        <v>119975827</v>
      </c>
      <c r="J11" s="79">
        <v>49191471</v>
      </c>
      <c r="K11" s="80">
        <v>0</v>
      </c>
      <c r="L11" s="80">
        <f t="shared" si="2"/>
        <v>49191471</v>
      </c>
      <c r="M11" s="42">
        <f t="shared" si="3"/>
        <v>0.41001151840361977</v>
      </c>
      <c r="N11" s="107">
        <v>17801343</v>
      </c>
      <c r="O11" s="108">
        <v>0</v>
      </c>
      <c r="P11" s="109">
        <f t="shared" si="4"/>
        <v>17801343</v>
      </c>
      <c r="Q11" s="42">
        <f t="shared" si="5"/>
        <v>0.14837441378920438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66992814</v>
      </c>
      <c r="AA11" s="80">
        <f t="shared" si="11"/>
        <v>0</v>
      </c>
      <c r="AB11" s="80">
        <f t="shared" si="12"/>
        <v>66992814</v>
      </c>
      <c r="AC11" s="42">
        <f t="shared" si="13"/>
        <v>0.5583859321928242</v>
      </c>
      <c r="AD11" s="79">
        <v>19488175</v>
      </c>
      <c r="AE11" s="80">
        <v>0</v>
      </c>
      <c r="AF11" s="80">
        <f t="shared" si="14"/>
        <v>19488175</v>
      </c>
      <c r="AG11" s="42">
        <f t="shared" si="15"/>
        <v>0.6019424026147802</v>
      </c>
      <c r="AH11" s="42">
        <f t="shared" si="16"/>
        <v>-0.08655669399520483</v>
      </c>
      <c r="AI11" s="14">
        <v>103380318</v>
      </c>
      <c r="AJ11" s="14">
        <v>103380318</v>
      </c>
      <c r="AK11" s="14">
        <v>62228997</v>
      </c>
      <c r="AL11" s="14"/>
    </row>
    <row r="12" spans="1:38" s="15" customFormat="1" ht="12.75">
      <c r="A12" s="31" t="s">
        <v>96</v>
      </c>
      <c r="B12" s="62" t="s">
        <v>99</v>
      </c>
      <c r="C12" s="124" t="s">
        <v>100</v>
      </c>
      <c r="D12" s="79">
        <v>136344513</v>
      </c>
      <c r="E12" s="80">
        <v>17834702</v>
      </c>
      <c r="F12" s="81">
        <f t="shared" si="0"/>
        <v>154179215</v>
      </c>
      <c r="G12" s="79">
        <v>136344513</v>
      </c>
      <c r="H12" s="80">
        <v>17834702</v>
      </c>
      <c r="I12" s="82">
        <f t="shared" si="1"/>
        <v>154179215</v>
      </c>
      <c r="J12" s="79">
        <v>38229587</v>
      </c>
      <c r="K12" s="80">
        <v>837748</v>
      </c>
      <c r="L12" s="80">
        <f t="shared" si="2"/>
        <v>39067335</v>
      </c>
      <c r="M12" s="42">
        <f t="shared" si="3"/>
        <v>0.2533891160361661</v>
      </c>
      <c r="N12" s="107">
        <v>30850599</v>
      </c>
      <c r="O12" s="108">
        <v>1164537</v>
      </c>
      <c r="P12" s="109">
        <f t="shared" si="4"/>
        <v>32015136</v>
      </c>
      <c r="Q12" s="42">
        <f t="shared" si="5"/>
        <v>0.2076488455334268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69080186</v>
      </c>
      <c r="AA12" s="80">
        <f t="shared" si="11"/>
        <v>2002285</v>
      </c>
      <c r="AB12" s="80">
        <f t="shared" si="12"/>
        <v>71082471</v>
      </c>
      <c r="AC12" s="42">
        <f t="shared" si="13"/>
        <v>0.46103796156959287</v>
      </c>
      <c r="AD12" s="79">
        <v>27344385</v>
      </c>
      <c r="AE12" s="80">
        <v>3740654</v>
      </c>
      <c r="AF12" s="80">
        <f t="shared" si="14"/>
        <v>31085039</v>
      </c>
      <c r="AG12" s="42">
        <f t="shared" si="15"/>
        <v>0.5049428409197764</v>
      </c>
      <c r="AH12" s="42">
        <f t="shared" si="16"/>
        <v>0.02992104980148169</v>
      </c>
      <c r="AI12" s="14">
        <v>129977074</v>
      </c>
      <c r="AJ12" s="14">
        <v>148739292</v>
      </c>
      <c r="AK12" s="14">
        <v>65630993</v>
      </c>
      <c r="AL12" s="14"/>
    </row>
    <row r="13" spans="1:38" s="15" customFormat="1" ht="12.75">
      <c r="A13" s="31" t="s">
        <v>96</v>
      </c>
      <c r="B13" s="62" t="s">
        <v>101</v>
      </c>
      <c r="C13" s="124" t="s">
        <v>102</v>
      </c>
      <c r="D13" s="79">
        <v>25821670</v>
      </c>
      <c r="E13" s="80">
        <v>0</v>
      </c>
      <c r="F13" s="81">
        <f t="shared" si="0"/>
        <v>25821670</v>
      </c>
      <c r="G13" s="79">
        <v>25821670</v>
      </c>
      <c r="H13" s="80">
        <v>0</v>
      </c>
      <c r="I13" s="82">
        <f t="shared" si="1"/>
        <v>25821670</v>
      </c>
      <c r="J13" s="79">
        <v>8875377</v>
      </c>
      <c r="K13" s="80">
        <v>1273640</v>
      </c>
      <c r="L13" s="80">
        <f t="shared" si="2"/>
        <v>10149017</v>
      </c>
      <c r="M13" s="42">
        <f t="shared" si="3"/>
        <v>0.3930426266000611</v>
      </c>
      <c r="N13" s="107">
        <v>6511886</v>
      </c>
      <c r="O13" s="108">
        <v>3379784</v>
      </c>
      <c r="P13" s="109">
        <f t="shared" si="4"/>
        <v>9891670</v>
      </c>
      <c r="Q13" s="42">
        <f t="shared" si="5"/>
        <v>0.3830763076129468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15387263</v>
      </c>
      <c r="AA13" s="80">
        <f t="shared" si="11"/>
        <v>4653424</v>
      </c>
      <c r="AB13" s="80">
        <f t="shared" si="12"/>
        <v>20040687</v>
      </c>
      <c r="AC13" s="42">
        <f t="shared" si="13"/>
        <v>0.7761189342130079</v>
      </c>
      <c r="AD13" s="79">
        <v>8342468</v>
      </c>
      <c r="AE13" s="80">
        <v>3693420</v>
      </c>
      <c r="AF13" s="80">
        <f t="shared" si="14"/>
        <v>12035888</v>
      </c>
      <c r="AG13" s="42">
        <f t="shared" si="15"/>
        <v>0</v>
      </c>
      <c r="AH13" s="42">
        <f t="shared" si="16"/>
        <v>-0.17815203996580897</v>
      </c>
      <c r="AI13" s="14">
        <v>0</v>
      </c>
      <c r="AJ13" s="14">
        <v>28835970</v>
      </c>
      <c r="AK13" s="14">
        <v>26874123</v>
      </c>
      <c r="AL13" s="14"/>
    </row>
    <row r="14" spans="1:38" s="15" customFormat="1" ht="12.75">
      <c r="A14" s="31" t="s">
        <v>96</v>
      </c>
      <c r="B14" s="62" t="s">
        <v>103</v>
      </c>
      <c r="C14" s="124" t="s">
        <v>104</v>
      </c>
      <c r="D14" s="79">
        <v>309347435</v>
      </c>
      <c r="E14" s="80">
        <v>55017890</v>
      </c>
      <c r="F14" s="81">
        <f t="shared" si="0"/>
        <v>364365325</v>
      </c>
      <c r="G14" s="79">
        <v>309347435</v>
      </c>
      <c r="H14" s="80">
        <v>55017890</v>
      </c>
      <c r="I14" s="82">
        <f t="shared" si="1"/>
        <v>364365325</v>
      </c>
      <c r="J14" s="79">
        <v>92106682</v>
      </c>
      <c r="K14" s="80">
        <v>3101722</v>
      </c>
      <c r="L14" s="80">
        <f t="shared" si="2"/>
        <v>95208404</v>
      </c>
      <c r="M14" s="42">
        <f t="shared" si="3"/>
        <v>0.2612992989933935</v>
      </c>
      <c r="N14" s="107">
        <v>44953203</v>
      </c>
      <c r="O14" s="108">
        <v>4431797</v>
      </c>
      <c r="P14" s="109">
        <f t="shared" si="4"/>
        <v>49385000</v>
      </c>
      <c r="Q14" s="42">
        <f t="shared" si="5"/>
        <v>0.13553704650682663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137059885</v>
      </c>
      <c r="AA14" s="80">
        <f t="shared" si="11"/>
        <v>7533519</v>
      </c>
      <c r="AB14" s="80">
        <f t="shared" si="12"/>
        <v>144593404</v>
      </c>
      <c r="AC14" s="42">
        <f t="shared" si="13"/>
        <v>0.3968363455002201</v>
      </c>
      <c r="AD14" s="79">
        <v>18849019</v>
      </c>
      <c r="AE14" s="80">
        <v>9658272</v>
      </c>
      <c r="AF14" s="80">
        <f t="shared" si="14"/>
        <v>28507291</v>
      </c>
      <c r="AG14" s="42">
        <f t="shared" si="15"/>
        <v>0.33464984745043025</v>
      </c>
      <c r="AH14" s="42">
        <f t="shared" si="16"/>
        <v>0.7323638363252405</v>
      </c>
      <c r="AI14" s="14">
        <v>265369480</v>
      </c>
      <c r="AJ14" s="14">
        <v>265369480</v>
      </c>
      <c r="AK14" s="14">
        <v>88805856</v>
      </c>
      <c r="AL14" s="14"/>
    </row>
    <row r="15" spans="1:38" s="15" customFormat="1" ht="12.75">
      <c r="A15" s="31" t="s">
        <v>96</v>
      </c>
      <c r="B15" s="62" t="s">
        <v>105</v>
      </c>
      <c r="C15" s="124" t="s">
        <v>106</v>
      </c>
      <c r="D15" s="79">
        <v>209409265</v>
      </c>
      <c r="E15" s="80">
        <v>0</v>
      </c>
      <c r="F15" s="81">
        <f t="shared" si="0"/>
        <v>209409265</v>
      </c>
      <c r="G15" s="79">
        <v>209409265</v>
      </c>
      <c r="H15" s="80">
        <v>0</v>
      </c>
      <c r="I15" s="82">
        <f t="shared" si="1"/>
        <v>209409265</v>
      </c>
      <c r="J15" s="79">
        <v>47376421</v>
      </c>
      <c r="K15" s="80">
        <v>38390</v>
      </c>
      <c r="L15" s="80">
        <f t="shared" si="2"/>
        <v>47414811</v>
      </c>
      <c r="M15" s="42">
        <f t="shared" si="3"/>
        <v>0.2264217440427003</v>
      </c>
      <c r="N15" s="107">
        <v>55838112</v>
      </c>
      <c r="O15" s="108">
        <v>3112685</v>
      </c>
      <c r="P15" s="109">
        <f t="shared" si="4"/>
        <v>58950797</v>
      </c>
      <c r="Q15" s="42">
        <f t="shared" si="5"/>
        <v>0.28150997521528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103214533</v>
      </c>
      <c r="AA15" s="80">
        <f t="shared" si="11"/>
        <v>3151075</v>
      </c>
      <c r="AB15" s="80">
        <f t="shared" si="12"/>
        <v>106365608</v>
      </c>
      <c r="AC15" s="42">
        <f t="shared" si="13"/>
        <v>0.5079317192579803</v>
      </c>
      <c r="AD15" s="79">
        <v>49382890</v>
      </c>
      <c r="AE15" s="80">
        <v>0</v>
      </c>
      <c r="AF15" s="80">
        <f t="shared" si="14"/>
        <v>49382890</v>
      </c>
      <c r="AG15" s="42">
        <f t="shared" si="15"/>
        <v>0</v>
      </c>
      <c r="AH15" s="42">
        <f t="shared" si="16"/>
        <v>0.19374943426761781</v>
      </c>
      <c r="AI15" s="14">
        <v>0</v>
      </c>
      <c r="AJ15" s="14">
        <v>0</v>
      </c>
      <c r="AK15" s="14">
        <v>120740476</v>
      </c>
      <c r="AL15" s="14"/>
    </row>
    <row r="16" spans="1:38" s="15" customFormat="1" ht="12.75">
      <c r="A16" s="31" t="s">
        <v>96</v>
      </c>
      <c r="B16" s="62" t="s">
        <v>107</v>
      </c>
      <c r="C16" s="124" t="s">
        <v>108</v>
      </c>
      <c r="D16" s="79">
        <v>88622761</v>
      </c>
      <c r="E16" s="80">
        <v>14457700</v>
      </c>
      <c r="F16" s="81">
        <f t="shared" si="0"/>
        <v>103080461</v>
      </c>
      <c r="G16" s="79">
        <v>88622761</v>
      </c>
      <c r="H16" s="80">
        <v>14457700</v>
      </c>
      <c r="I16" s="82">
        <f t="shared" si="1"/>
        <v>103080461</v>
      </c>
      <c r="J16" s="79">
        <v>26223966</v>
      </c>
      <c r="K16" s="80">
        <v>1749215</v>
      </c>
      <c r="L16" s="80">
        <f t="shared" si="2"/>
        <v>27973181</v>
      </c>
      <c r="M16" s="42">
        <f t="shared" si="3"/>
        <v>0.2713722923687739</v>
      </c>
      <c r="N16" s="107">
        <v>16209083</v>
      </c>
      <c r="O16" s="108">
        <v>1945640</v>
      </c>
      <c r="P16" s="109">
        <f t="shared" si="4"/>
        <v>18154723</v>
      </c>
      <c r="Q16" s="42">
        <f t="shared" si="5"/>
        <v>0.1761218646470741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42433049</v>
      </c>
      <c r="AA16" s="80">
        <f t="shared" si="11"/>
        <v>3694855</v>
      </c>
      <c r="AB16" s="80">
        <f t="shared" si="12"/>
        <v>46127904</v>
      </c>
      <c r="AC16" s="42">
        <f t="shared" si="13"/>
        <v>0.44749415701584805</v>
      </c>
      <c r="AD16" s="79">
        <v>16407833</v>
      </c>
      <c r="AE16" s="80">
        <v>4395415</v>
      </c>
      <c r="AF16" s="80">
        <f t="shared" si="14"/>
        <v>20803248</v>
      </c>
      <c r="AG16" s="42">
        <f t="shared" si="15"/>
        <v>0.35242914337857006</v>
      </c>
      <c r="AH16" s="42">
        <f t="shared" si="16"/>
        <v>-0.12731305226953027</v>
      </c>
      <c r="AI16" s="14">
        <v>90287363</v>
      </c>
      <c r="AJ16" s="14">
        <v>90287363</v>
      </c>
      <c r="AK16" s="14">
        <v>31819898</v>
      </c>
      <c r="AL16" s="14"/>
    </row>
    <row r="17" spans="1:38" s="15" customFormat="1" ht="12.75">
      <c r="A17" s="31" t="s">
        <v>96</v>
      </c>
      <c r="B17" s="62" t="s">
        <v>109</v>
      </c>
      <c r="C17" s="124" t="s">
        <v>110</v>
      </c>
      <c r="D17" s="79">
        <v>34070000</v>
      </c>
      <c r="E17" s="80">
        <v>8929051</v>
      </c>
      <c r="F17" s="81">
        <f t="shared" si="0"/>
        <v>42999051</v>
      </c>
      <c r="G17" s="79">
        <v>34070000</v>
      </c>
      <c r="H17" s="80">
        <v>8929051</v>
      </c>
      <c r="I17" s="82">
        <f t="shared" si="1"/>
        <v>42999051</v>
      </c>
      <c r="J17" s="79">
        <v>13970333</v>
      </c>
      <c r="K17" s="80">
        <v>4825160</v>
      </c>
      <c r="L17" s="80">
        <f t="shared" si="2"/>
        <v>18795493</v>
      </c>
      <c r="M17" s="42">
        <f t="shared" si="3"/>
        <v>0.4371141353794064</v>
      </c>
      <c r="N17" s="107">
        <v>3230662</v>
      </c>
      <c r="O17" s="108">
        <v>2410472</v>
      </c>
      <c r="P17" s="109">
        <f t="shared" si="4"/>
        <v>5641134</v>
      </c>
      <c r="Q17" s="42">
        <f t="shared" si="5"/>
        <v>0.1311920581689117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17200995</v>
      </c>
      <c r="AA17" s="80">
        <f t="shared" si="11"/>
        <v>7235632</v>
      </c>
      <c r="AB17" s="80">
        <f t="shared" si="12"/>
        <v>24436627</v>
      </c>
      <c r="AC17" s="42">
        <f t="shared" si="13"/>
        <v>0.5683061935483181</v>
      </c>
      <c r="AD17" s="79">
        <v>5587517</v>
      </c>
      <c r="AE17" s="80">
        <v>3574473</v>
      </c>
      <c r="AF17" s="80">
        <f t="shared" si="14"/>
        <v>9161990</v>
      </c>
      <c r="AG17" s="42">
        <f t="shared" si="15"/>
        <v>1.3094390702824485</v>
      </c>
      <c r="AH17" s="42">
        <f t="shared" si="16"/>
        <v>-0.3842894393030335</v>
      </c>
      <c r="AI17" s="14">
        <v>17681413</v>
      </c>
      <c r="AJ17" s="14">
        <v>29630124</v>
      </c>
      <c r="AK17" s="14">
        <v>23152733</v>
      </c>
      <c r="AL17" s="14"/>
    </row>
    <row r="18" spans="1:38" s="15" customFormat="1" ht="12.75">
      <c r="A18" s="31" t="s">
        <v>96</v>
      </c>
      <c r="B18" s="62" t="s">
        <v>111</v>
      </c>
      <c r="C18" s="124" t="s">
        <v>112</v>
      </c>
      <c r="D18" s="79">
        <v>447522916</v>
      </c>
      <c r="E18" s="80">
        <v>39867800</v>
      </c>
      <c r="F18" s="81">
        <f t="shared" si="0"/>
        <v>487390716</v>
      </c>
      <c r="G18" s="79">
        <v>447522916</v>
      </c>
      <c r="H18" s="80">
        <v>39867800</v>
      </c>
      <c r="I18" s="82">
        <f t="shared" si="1"/>
        <v>487390716</v>
      </c>
      <c r="J18" s="79">
        <v>204100832</v>
      </c>
      <c r="K18" s="80">
        <v>3213183</v>
      </c>
      <c r="L18" s="80">
        <f t="shared" si="2"/>
        <v>207314015</v>
      </c>
      <c r="M18" s="42">
        <f t="shared" si="3"/>
        <v>0.42535487073167805</v>
      </c>
      <c r="N18" s="107">
        <v>48100846</v>
      </c>
      <c r="O18" s="108">
        <v>11221341</v>
      </c>
      <c r="P18" s="109">
        <f t="shared" si="4"/>
        <v>59322187</v>
      </c>
      <c r="Q18" s="42">
        <f t="shared" si="5"/>
        <v>0.12171382230432144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252201678</v>
      </c>
      <c r="AA18" s="80">
        <f t="shared" si="11"/>
        <v>14434524</v>
      </c>
      <c r="AB18" s="80">
        <f t="shared" si="12"/>
        <v>266636202</v>
      </c>
      <c r="AC18" s="42">
        <f t="shared" si="13"/>
        <v>0.5470686930359995</v>
      </c>
      <c r="AD18" s="79">
        <v>51138169</v>
      </c>
      <c r="AE18" s="80">
        <v>0</v>
      </c>
      <c r="AF18" s="80">
        <f t="shared" si="14"/>
        <v>51138169</v>
      </c>
      <c r="AG18" s="42">
        <f t="shared" si="15"/>
        <v>0.4231204130831218</v>
      </c>
      <c r="AH18" s="42">
        <f t="shared" si="16"/>
        <v>0.1600373685651515</v>
      </c>
      <c r="AI18" s="14">
        <v>568873400</v>
      </c>
      <c r="AJ18" s="14">
        <v>568873400</v>
      </c>
      <c r="AK18" s="14">
        <v>240701948</v>
      </c>
      <c r="AL18" s="14"/>
    </row>
    <row r="19" spans="1:38" s="15" customFormat="1" ht="12.75">
      <c r="A19" s="31" t="s">
        <v>96</v>
      </c>
      <c r="B19" s="62" t="s">
        <v>113</v>
      </c>
      <c r="C19" s="124" t="s">
        <v>114</v>
      </c>
      <c r="D19" s="79">
        <v>0</v>
      </c>
      <c r="E19" s="80">
        <v>0</v>
      </c>
      <c r="F19" s="81">
        <f t="shared" si="0"/>
        <v>0</v>
      </c>
      <c r="G19" s="79">
        <v>0</v>
      </c>
      <c r="H19" s="80">
        <v>0</v>
      </c>
      <c r="I19" s="82">
        <f t="shared" si="1"/>
        <v>0</v>
      </c>
      <c r="J19" s="79">
        <v>0</v>
      </c>
      <c r="K19" s="80">
        <v>0</v>
      </c>
      <c r="L19" s="80">
        <f t="shared" si="2"/>
        <v>0</v>
      </c>
      <c r="M19" s="42">
        <f t="shared" si="3"/>
        <v>0</v>
      </c>
      <c r="N19" s="107">
        <v>0</v>
      </c>
      <c r="O19" s="108">
        <v>0</v>
      </c>
      <c r="P19" s="109">
        <f t="shared" si="4"/>
        <v>0</v>
      </c>
      <c r="Q19" s="42">
        <f t="shared" si="5"/>
        <v>0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0</v>
      </c>
      <c r="AA19" s="80">
        <f t="shared" si="11"/>
        <v>0</v>
      </c>
      <c r="AB19" s="80">
        <f t="shared" si="12"/>
        <v>0</v>
      </c>
      <c r="AC19" s="42">
        <f t="shared" si="13"/>
        <v>0</v>
      </c>
      <c r="AD19" s="79">
        <v>84631769</v>
      </c>
      <c r="AE19" s="80">
        <v>0</v>
      </c>
      <c r="AF19" s="80">
        <f t="shared" si="14"/>
        <v>84631769</v>
      </c>
      <c r="AG19" s="42">
        <f t="shared" si="15"/>
        <v>0</v>
      </c>
      <c r="AH19" s="42">
        <f t="shared" si="16"/>
        <v>-1</v>
      </c>
      <c r="AI19" s="14">
        <v>0</v>
      </c>
      <c r="AJ19" s="14">
        <v>0</v>
      </c>
      <c r="AK19" s="14">
        <v>94293821</v>
      </c>
      <c r="AL19" s="14"/>
    </row>
    <row r="20" spans="1:38" s="15" customFormat="1" ht="12.75">
      <c r="A20" s="31" t="s">
        <v>115</v>
      </c>
      <c r="B20" s="62" t="s">
        <v>116</v>
      </c>
      <c r="C20" s="124" t="s">
        <v>117</v>
      </c>
      <c r="D20" s="79">
        <v>279442000</v>
      </c>
      <c r="E20" s="80">
        <v>6176000</v>
      </c>
      <c r="F20" s="81">
        <f t="shared" si="0"/>
        <v>285618000</v>
      </c>
      <c r="G20" s="79">
        <v>279442000</v>
      </c>
      <c r="H20" s="80">
        <v>6176000</v>
      </c>
      <c r="I20" s="82">
        <f t="shared" si="1"/>
        <v>285618000</v>
      </c>
      <c r="J20" s="79">
        <v>68165432</v>
      </c>
      <c r="K20" s="80">
        <v>173020</v>
      </c>
      <c r="L20" s="80">
        <f t="shared" si="2"/>
        <v>68338452</v>
      </c>
      <c r="M20" s="42">
        <f t="shared" si="3"/>
        <v>0.23926521437724513</v>
      </c>
      <c r="N20" s="107">
        <v>42284184</v>
      </c>
      <c r="O20" s="108">
        <v>32330</v>
      </c>
      <c r="P20" s="109">
        <f t="shared" si="4"/>
        <v>42316514</v>
      </c>
      <c r="Q20" s="42">
        <f t="shared" si="5"/>
        <v>0.14815772815438802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110449616</v>
      </c>
      <c r="AA20" s="80">
        <f t="shared" si="11"/>
        <v>205350</v>
      </c>
      <c r="AB20" s="80">
        <f t="shared" si="12"/>
        <v>110654966</v>
      </c>
      <c r="AC20" s="42">
        <f t="shared" si="13"/>
        <v>0.3874229425316332</v>
      </c>
      <c r="AD20" s="79">
        <v>88685528</v>
      </c>
      <c r="AE20" s="80">
        <v>504094</v>
      </c>
      <c r="AF20" s="80">
        <f t="shared" si="14"/>
        <v>89189622</v>
      </c>
      <c r="AG20" s="42">
        <f t="shared" si="15"/>
        <v>1.5119250530863257</v>
      </c>
      <c r="AH20" s="42">
        <f t="shared" si="16"/>
        <v>-0.5255444181611175</v>
      </c>
      <c r="AI20" s="14">
        <v>101108900</v>
      </c>
      <c r="AJ20" s="14">
        <v>407222401</v>
      </c>
      <c r="AK20" s="14">
        <v>152869079</v>
      </c>
      <c r="AL20" s="14"/>
    </row>
    <row r="21" spans="1:38" s="59" customFormat="1" ht="12.75">
      <c r="A21" s="63"/>
      <c r="B21" s="64" t="s">
        <v>118</v>
      </c>
      <c r="C21" s="125"/>
      <c r="D21" s="83">
        <f>SUM(D11:D20)</f>
        <v>1650556387</v>
      </c>
      <c r="E21" s="84">
        <f>SUM(E11:E20)</f>
        <v>142283143</v>
      </c>
      <c r="F21" s="85">
        <f t="shared" si="0"/>
        <v>1792839530</v>
      </c>
      <c r="G21" s="83">
        <f>SUM(G11:G20)</f>
        <v>1650556387</v>
      </c>
      <c r="H21" s="84">
        <f>SUM(H11:H20)</f>
        <v>142283143</v>
      </c>
      <c r="I21" s="85">
        <f t="shared" si="1"/>
        <v>1792839530</v>
      </c>
      <c r="J21" s="83">
        <f>SUM(J11:J20)</f>
        <v>548240101</v>
      </c>
      <c r="K21" s="84">
        <f>SUM(K11:K20)</f>
        <v>15212078</v>
      </c>
      <c r="L21" s="84">
        <f t="shared" si="2"/>
        <v>563452179</v>
      </c>
      <c r="M21" s="46">
        <f t="shared" si="3"/>
        <v>0.3142792032257343</v>
      </c>
      <c r="N21" s="113">
        <f>SUM(N11:N20)</f>
        <v>265779918</v>
      </c>
      <c r="O21" s="114">
        <f>SUM(O11:O20)</f>
        <v>27698586</v>
      </c>
      <c r="P21" s="115">
        <f t="shared" si="4"/>
        <v>293478504</v>
      </c>
      <c r="Q21" s="46">
        <f t="shared" si="5"/>
        <v>0.1636947976041113</v>
      </c>
      <c r="R21" s="113">
        <f>SUM(R11:R20)</f>
        <v>0</v>
      </c>
      <c r="S21" s="115">
        <f>SUM(S11:S20)</f>
        <v>0</v>
      </c>
      <c r="T21" s="115">
        <f t="shared" si="6"/>
        <v>0</v>
      </c>
      <c r="U21" s="46">
        <f t="shared" si="7"/>
        <v>0</v>
      </c>
      <c r="V21" s="113">
        <f>SUM(V11:V20)</f>
        <v>0</v>
      </c>
      <c r="W21" s="115">
        <f>SUM(W11:W20)</f>
        <v>0</v>
      </c>
      <c r="X21" s="115">
        <f t="shared" si="8"/>
        <v>0</v>
      </c>
      <c r="Y21" s="46">
        <f t="shared" si="9"/>
        <v>0</v>
      </c>
      <c r="Z21" s="83">
        <f t="shared" si="10"/>
        <v>814020019</v>
      </c>
      <c r="AA21" s="84">
        <f t="shared" si="11"/>
        <v>42910664</v>
      </c>
      <c r="AB21" s="84">
        <f t="shared" si="12"/>
        <v>856930683</v>
      </c>
      <c r="AC21" s="46">
        <f t="shared" si="13"/>
        <v>0.4779740008298456</v>
      </c>
      <c r="AD21" s="83">
        <f>SUM(AD11:AD20)</f>
        <v>369857753</v>
      </c>
      <c r="AE21" s="84">
        <f>SUM(AE11:AE20)</f>
        <v>25566328</v>
      </c>
      <c r="AF21" s="84">
        <f t="shared" si="14"/>
        <v>395424081</v>
      </c>
      <c r="AG21" s="46">
        <f t="shared" si="15"/>
        <v>0.7105299542622006</v>
      </c>
      <c r="AH21" s="46">
        <f t="shared" si="16"/>
        <v>-0.2578132741490774</v>
      </c>
      <c r="AI21" s="65">
        <f>SUM(AI11:AI20)</f>
        <v>1276677948</v>
      </c>
      <c r="AJ21" s="65">
        <f>SUM(AJ11:AJ20)</f>
        <v>1642338348</v>
      </c>
      <c r="AK21" s="65">
        <f>SUM(AK11:AK20)</f>
        <v>907117924</v>
      </c>
      <c r="AL21" s="65"/>
    </row>
    <row r="22" spans="1:38" s="15" customFormat="1" ht="12.75">
      <c r="A22" s="31" t="s">
        <v>96</v>
      </c>
      <c r="B22" s="62" t="s">
        <v>119</v>
      </c>
      <c r="C22" s="124" t="s">
        <v>120</v>
      </c>
      <c r="D22" s="79">
        <v>127904700</v>
      </c>
      <c r="E22" s="80">
        <v>43766000</v>
      </c>
      <c r="F22" s="81">
        <f t="shared" si="0"/>
        <v>171670700</v>
      </c>
      <c r="G22" s="79">
        <v>127904700</v>
      </c>
      <c r="H22" s="80">
        <v>43766000</v>
      </c>
      <c r="I22" s="82">
        <f t="shared" si="1"/>
        <v>171670700</v>
      </c>
      <c r="J22" s="79">
        <v>45094897</v>
      </c>
      <c r="K22" s="80">
        <v>5955988</v>
      </c>
      <c r="L22" s="80">
        <f t="shared" si="2"/>
        <v>51050885</v>
      </c>
      <c r="M22" s="42">
        <f t="shared" si="3"/>
        <v>0.29737680920506526</v>
      </c>
      <c r="N22" s="107">
        <v>54808396</v>
      </c>
      <c r="O22" s="108">
        <v>0</v>
      </c>
      <c r="P22" s="109">
        <f t="shared" si="4"/>
        <v>54808396</v>
      </c>
      <c r="Q22" s="42">
        <f t="shared" si="5"/>
        <v>0.3192647085379159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99903293</v>
      </c>
      <c r="AA22" s="80">
        <f t="shared" si="11"/>
        <v>5955988</v>
      </c>
      <c r="AB22" s="80">
        <f t="shared" si="12"/>
        <v>105859281</v>
      </c>
      <c r="AC22" s="42">
        <f t="shared" si="13"/>
        <v>0.6166415177429811</v>
      </c>
      <c r="AD22" s="79">
        <v>0</v>
      </c>
      <c r="AE22" s="80">
        <v>13899848</v>
      </c>
      <c r="AF22" s="80">
        <f t="shared" si="14"/>
        <v>13899848</v>
      </c>
      <c r="AG22" s="42">
        <f t="shared" si="15"/>
        <v>0</v>
      </c>
      <c r="AH22" s="42">
        <f t="shared" si="16"/>
        <v>2.943093190659351</v>
      </c>
      <c r="AI22" s="14">
        <v>0</v>
      </c>
      <c r="AJ22" s="14">
        <v>0</v>
      </c>
      <c r="AK22" s="14">
        <v>17343275</v>
      </c>
      <c r="AL22" s="14"/>
    </row>
    <row r="23" spans="1:38" s="15" customFormat="1" ht="12.75">
      <c r="A23" s="31" t="s">
        <v>96</v>
      </c>
      <c r="B23" s="62" t="s">
        <v>121</v>
      </c>
      <c r="C23" s="124" t="s">
        <v>122</v>
      </c>
      <c r="D23" s="79">
        <v>184919934</v>
      </c>
      <c r="E23" s="80">
        <v>0</v>
      </c>
      <c r="F23" s="81">
        <f t="shared" si="0"/>
        <v>184919934</v>
      </c>
      <c r="G23" s="79">
        <v>184919934</v>
      </c>
      <c r="H23" s="80">
        <v>0</v>
      </c>
      <c r="I23" s="82">
        <f t="shared" si="1"/>
        <v>184919934</v>
      </c>
      <c r="J23" s="79">
        <v>92552710</v>
      </c>
      <c r="K23" s="80">
        <v>3532058</v>
      </c>
      <c r="L23" s="80">
        <f t="shared" si="2"/>
        <v>96084768</v>
      </c>
      <c r="M23" s="42">
        <f t="shared" si="3"/>
        <v>0.5196020024536673</v>
      </c>
      <c r="N23" s="107">
        <v>59798646</v>
      </c>
      <c r="O23" s="108">
        <v>0</v>
      </c>
      <c r="P23" s="109">
        <f t="shared" si="4"/>
        <v>59798646</v>
      </c>
      <c r="Q23" s="42">
        <f t="shared" si="5"/>
        <v>0.3233758779083276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152351356</v>
      </c>
      <c r="AA23" s="80">
        <f t="shared" si="11"/>
        <v>3532058</v>
      </c>
      <c r="AB23" s="80">
        <f t="shared" si="12"/>
        <v>155883414</v>
      </c>
      <c r="AC23" s="42">
        <f t="shared" si="13"/>
        <v>0.842977880361995</v>
      </c>
      <c r="AD23" s="79">
        <v>15351273</v>
      </c>
      <c r="AE23" s="80">
        <v>10596174</v>
      </c>
      <c r="AF23" s="80">
        <f t="shared" si="14"/>
        <v>25947447</v>
      </c>
      <c r="AG23" s="42">
        <f t="shared" si="15"/>
        <v>0</v>
      </c>
      <c r="AH23" s="42">
        <f t="shared" si="16"/>
        <v>1.304606152582179</v>
      </c>
      <c r="AI23" s="14">
        <v>0</v>
      </c>
      <c r="AJ23" s="14">
        <v>131023435</v>
      </c>
      <c r="AK23" s="14">
        <v>40569831</v>
      </c>
      <c r="AL23" s="14"/>
    </row>
    <row r="24" spans="1:38" s="15" customFormat="1" ht="12.75">
      <c r="A24" s="31" t="s">
        <v>96</v>
      </c>
      <c r="B24" s="62" t="s">
        <v>123</v>
      </c>
      <c r="C24" s="124" t="s">
        <v>124</v>
      </c>
      <c r="D24" s="79">
        <v>48820000</v>
      </c>
      <c r="E24" s="80">
        <v>12172000</v>
      </c>
      <c r="F24" s="81">
        <f t="shared" si="0"/>
        <v>60992000</v>
      </c>
      <c r="G24" s="79">
        <v>48820000</v>
      </c>
      <c r="H24" s="80">
        <v>12172000</v>
      </c>
      <c r="I24" s="82">
        <f t="shared" si="1"/>
        <v>60992000</v>
      </c>
      <c r="J24" s="79">
        <v>17174877</v>
      </c>
      <c r="K24" s="80">
        <v>0</v>
      </c>
      <c r="L24" s="80">
        <f t="shared" si="2"/>
        <v>17174877</v>
      </c>
      <c r="M24" s="42">
        <f t="shared" si="3"/>
        <v>0.281592290792235</v>
      </c>
      <c r="N24" s="107">
        <v>18651054</v>
      </c>
      <c r="O24" s="108">
        <v>1706187</v>
      </c>
      <c r="P24" s="109">
        <f t="shared" si="4"/>
        <v>20357241</v>
      </c>
      <c r="Q24" s="42">
        <f t="shared" si="5"/>
        <v>0.33376903528331586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35825931</v>
      </c>
      <c r="AA24" s="80">
        <f t="shared" si="11"/>
        <v>1706187</v>
      </c>
      <c r="AB24" s="80">
        <f t="shared" si="12"/>
        <v>37532118</v>
      </c>
      <c r="AC24" s="42">
        <f t="shared" si="13"/>
        <v>0.6153613260755509</v>
      </c>
      <c r="AD24" s="79">
        <v>10125669</v>
      </c>
      <c r="AE24" s="80">
        <v>697469</v>
      </c>
      <c r="AF24" s="80">
        <f t="shared" si="14"/>
        <v>10823138</v>
      </c>
      <c r="AG24" s="42">
        <f t="shared" si="15"/>
        <v>0.6870690948740397</v>
      </c>
      <c r="AH24" s="42">
        <f t="shared" si="16"/>
        <v>0.8809000679839802</v>
      </c>
      <c r="AI24" s="14">
        <v>45643603</v>
      </c>
      <c r="AJ24" s="14">
        <v>45643603</v>
      </c>
      <c r="AK24" s="14">
        <v>31360309</v>
      </c>
      <c r="AL24" s="14"/>
    </row>
    <row r="25" spans="1:38" s="15" customFormat="1" ht="12.75">
      <c r="A25" s="31" t="s">
        <v>96</v>
      </c>
      <c r="B25" s="62" t="s">
        <v>125</v>
      </c>
      <c r="C25" s="124" t="s">
        <v>126</v>
      </c>
      <c r="D25" s="79">
        <v>112411606</v>
      </c>
      <c r="E25" s="80">
        <v>7732512</v>
      </c>
      <c r="F25" s="81">
        <f t="shared" si="0"/>
        <v>120144118</v>
      </c>
      <c r="G25" s="79">
        <v>112411606</v>
      </c>
      <c r="H25" s="80">
        <v>7732512</v>
      </c>
      <c r="I25" s="82">
        <f t="shared" si="1"/>
        <v>120144118</v>
      </c>
      <c r="J25" s="79">
        <v>45274333</v>
      </c>
      <c r="K25" s="80">
        <v>3641690</v>
      </c>
      <c r="L25" s="80">
        <f t="shared" si="2"/>
        <v>48916023</v>
      </c>
      <c r="M25" s="42">
        <f t="shared" si="3"/>
        <v>0.4071445511797756</v>
      </c>
      <c r="N25" s="107">
        <v>32682596</v>
      </c>
      <c r="O25" s="108">
        <v>4290738</v>
      </c>
      <c r="P25" s="109">
        <f t="shared" si="4"/>
        <v>36973334</v>
      </c>
      <c r="Q25" s="42">
        <f t="shared" si="5"/>
        <v>0.3077415242250977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77956929</v>
      </c>
      <c r="AA25" s="80">
        <f t="shared" si="11"/>
        <v>7932428</v>
      </c>
      <c r="AB25" s="80">
        <f t="shared" si="12"/>
        <v>85889357</v>
      </c>
      <c r="AC25" s="42">
        <f t="shared" si="13"/>
        <v>0.7148860754048734</v>
      </c>
      <c r="AD25" s="79">
        <v>22180099</v>
      </c>
      <c r="AE25" s="80">
        <v>5651750</v>
      </c>
      <c r="AF25" s="80">
        <f t="shared" si="14"/>
        <v>27831849</v>
      </c>
      <c r="AG25" s="42">
        <f t="shared" si="15"/>
        <v>0</v>
      </c>
      <c r="AH25" s="42">
        <f t="shared" si="16"/>
        <v>0.3284541030673169</v>
      </c>
      <c r="AI25" s="14">
        <v>0</v>
      </c>
      <c r="AJ25" s="14">
        <v>0</v>
      </c>
      <c r="AK25" s="14">
        <v>67750778</v>
      </c>
      <c r="AL25" s="14"/>
    </row>
    <row r="26" spans="1:38" s="15" customFormat="1" ht="12.75">
      <c r="A26" s="31" t="s">
        <v>96</v>
      </c>
      <c r="B26" s="62" t="s">
        <v>52</v>
      </c>
      <c r="C26" s="124" t="s">
        <v>53</v>
      </c>
      <c r="D26" s="79">
        <v>4028386129</v>
      </c>
      <c r="E26" s="80">
        <v>480112356</v>
      </c>
      <c r="F26" s="81">
        <f t="shared" si="0"/>
        <v>4508498485</v>
      </c>
      <c r="G26" s="79">
        <v>4028386129</v>
      </c>
      <c r="H26" s="80">
        <v>480112356</v>
      </c>
      <c r="I26" s="82">
        <f t="shared" si="1"/>
        <v>4508498485</v>
      </c>
      <c r="J26" s="79">
        <v>1285393405</v>
      </c>
      <c r="K26" s="80">
        <v>38980166</v>
      </c>
      <c r="L26" s="80">
        <f t="shared" si="2"/>
        <v>1324373571</v>
      </c>
      <c r="M26" s="42">
        <f t="shared" si="3"/>
        <v>0.2937504748878717</v>
      </c>
      <c r="N26" s="107">
        <v>616760190</v>
      </c>
      <c r="O26" s="108">
        <v>97310690</v>
      </c>
      <c r="P26" s="109">
        <f t="shared" si="4"/>
        <v>714070880</v>
      </c>
      <c r="Q26" s="42">
        <f t="shared" si="5"/>
        <v>0.15838330263961484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1902153595</v>
      </c>
      <c r="AA26" s="80">
        <f t="shared" si="11"/>
        <v>136290856</v>
      </c>
      <c r="AB26" s="80">
        <f t="shared" si="12"/>
        <v>2038444451</v>
      </c>
      <c r="AC26" s="42">
        <f t="shared" si="13"/>
        <v>0.4521337775274865</v>
      </c>
      <c r="AD26" s="79">
        <v>466030079</v>
      </c>
      <c r="AE26" s="80">
        <v>98853150</v>
      </c>
      <c r="AF26" s="80">
        <f t="shared" si="14"/>
        <v>564883229</v>
      </c>
      <c r="AG26" s="42">
        <f t="shared" si="15"/>
        <v>0.43151966139585884</v>
      </c>
      <c r="AH26" s="42">
        <f t="shared" si="16"/>
        <v>0.26410352324338526</v>
      </c>
      <c r="AI26" s="14">
        <v>3820129534</v>
      </c>
      <c r="AJ26" s="14">
        <v>3534700659</v>
      </c>
      <c r="AK26" s="14">
        <v>1648461003</v>
      </c>
      <c r="AL26" s="14"/>
    </row>
    <row r="27" spans="1:38" s="15" customFormat="1" ht="12.75">
      <c r="A27" s="31" t="s">
        <v>96</v>
      </c>
      <c r="B27" s="62" t="s">
        <v>127</v>
      </c>
      <c r="C27" s="124" t="s">
        <v>128</v>
      </c>
      <c r="D27" s="79">
        <v>56339020</v>
      </c>
      <c r="E27" s="80">
        <v>0</v>
      </c>
      <c r="F27" s="81">
        <f t="shared" si="0"/>
        <v>56339020</v>
      </c>
      <c r="G27" s="79">
        <v>56339020</v>
      </c>
      <c r="H27" s="80">
        <v>0</v>
      </c>
      <c r="I27" s="82">
        <f t="shared" si="1"/>
        <v>56339020</v>
      </c>
      <c r="J27" s="79">
        <v>875173</v>
      </c>
      <c r="K27" s="80">
        <v>246335</v>
      </c>
      <c r="L27" s="80">
        <f t="shared" si="2"/>
        <v>1121508</v>
      </c>
      <c r="M27" s="42">
        <f t="shared" si="3"/>
        <v>0.01990641654753668</v>
      </c>
      <c r="N27" s="107">
        <v>734285</v>
      </c>
      <c r="O27" s="108">
        <v>842510</v>
      </c>
      <c r="P27" s="109">
        <f t="shared" si="4"/>
        <v>1576795</v>
      </c>
      <c r="Q27" s="42">
        <f t="shared" si="5"/>
        <v>0.027987618527975815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1609458</v>
      </c>
      <c r="AA27" s="80">
        <f t="shared" si="11"/>
        <v>1088845</v>
      </c>
      <c r="AB27" s="80">
        <f t="shared" si="12"/>
        <v>2698303</v>
      </c>
      <c r="AC27" s="42">
        <f t="shared" si="13"/>
        <v>0.047894035075512494</v>
      </c>
      <c r="AD27" s="79">
        <v>633593</v>
      </c>
      <c r="AE27" s="80">
        <v>2852988</v>
      </c>
      <c r="AF27" s="80">
        <f t="shared" si="14"/>
        <v>3486581</v>
      </c>
      <c r="AG27" s="42">
        <f t="shared" si="15"/>
        <v>0</v>
      </c>
      <c r="AH27" s="42">
        <f t="shared" si="16"/>
        <v>-0.5477532287361171</v>
      </c>
      <c r="AI27" s="14">
        <v>0</v>
      </c>
      <c r="AJ27" s="14">
        <v>0</v>
      </c>
      <c r="AK27" s="14">
        <v>27704906</v>
      </c>
      <c r="AL27" s="14"/>
    </row>
    <row r="28" spans="1:38" s="15" customFormat="1" ht="12.75">
      <c r="A28" s="31" t="s">
        <v>96</v>
      </c>
      <c r="B28" s="62" t="s">
        <v>129</v>
      </c>
      <c r="C28" s="124" t="s">
        <v>130</v>
      </c>
      <c r="D28" s="79">
        <v>117993000</v>
      </c>
      <c r="E28" s="80">
        <v>0</v>
      </c>
      <c r="F28" s="81">
        <f t="shared" si="0"/>
        <v>117993000</v>
      </c>
      <c r="G28" s="79">
        <v>117993000</v>
      </c>
      <c r="H28" s="80">
        <v>0</v>
      </c>
      <c r="I28" s="82">
        <f t="shared" si="1"/>
        <v>117993000</v>
      </c>
      <c r="J28" s="79">
        <v>2446633</v>
      </c>
      <c r="K28" s="80">
        <v>41427616</v>
      </c>
      <c r="L28" s="80">
        <f t="shared" si="2"/>
        <v>43874249</v>
      </c>
      <c r="M28" s="42">
        <f t="shared" si="3"/>
        <v>0.37183772766181045</v>
      </c>
      <c r="N28" s="107">
        <v>11542484</v>
      </c>
      <c r="O28" s="108">
        <v>6094810</v>
      </c>
      <c r="P28" s="109">
        <f t="shared" si="4"/>
        <v>17637294</v>
      </c>
      <c r="Q28" s="42">
        <f t="shared" si="5"/>
        <v>0.14947746052731942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13989117</v>
      </c>
      <c r="AA28" s="80">
        <f t="shared" si="11"/>
        <v>47522426</v>
      </c>
      <c r="AB28" s="80">
        <f t="shared" si="12"/>
        <v>61511543</v>
      </c>
      <c r="AC28" s="42">
        <f t="shared" si="13"/>
        <v>0.5213151881891299</v>
      </c>
      <c r="AD28" s="79">
        <v>29323437</v>
      </c>
      <c r="AE28" s="80">
        <v>8383807</v>
      </c>
      <c r="AF28" s="80">
        <f t="shared" si="14"/>
        <v>37707244</v>
      </c>
      <c r="AG28" s="42">
        <f t="shared" si="15"/>
        <v>0</v>
      </c>
      <c r="AH28" s="42">
        <f t="shared" si="16"/>
        <v>-0.5322571440119039</v>
      </c>
      <c r="AI28" s="14">
        <v>0</v>
      </c>
      <c r="AJ28" s="14">
        <v>0</v>
      </c>
      <c r="AK28" s="14">
        <v>51347304</v>
      </c>
      <c r="AL28" s="14"/>
    </row>
    <row r="29" spans="1:38" s="15" customFormat="1" ht="12.75">
      <c r="A29" s="31" t="s">
        <v>96</v>
      </c>
      <c r="B29" s="62" t="s">
        <v>131</v>
      </c>
      <c r="C29" s="124" t="s">
        <v>132</v>
      </c>
      <c r="D29" s="79">
        <v>45924721</v>
      </c>
      <c r="E29" s="80">
        <v>9629000</v>
      </c>
      <c r="F29" s="81">
        <f t="shared" si="0"/>
        <v>55553721</v>
      </c>
      <c r="G29" s="79">
        <v>45924721</v>
      </c>
      <c r="H29" s="80">
        <v>9629000</v>
      </c>
      <c r="I29" s="82">
        <f t="shared" si="1"/>
        <v>55553721</v>
      </c>
      <c r="J29" s="79">
        <v>18617477</v>
      </c>
      <c r="K29" s="80">
        <v>849959</v>
      </c>
      <c r="L29" s="80">
        <f t="shared" si="2"/>
        <v>19467436</v>
      </c>
      <c r="M29" s="42">
        <f t="shared" si="3"/>
        <v>0.3504254197482109</v>
      </c>
      <c r="N29" s="107">
        <v>10718381</v>
      </c>
      <c r="O29" s="108">
        <v>3343689</v>
      </c>
      <c r="P29" s="109">
        <f t="shared" si="4"/>
        <v>14062070</v>
      </c>
      <c r="Q29" s="42">
        <f t="shared" si="5"/>
        <v>0.25312561871418116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29335858</v>
      </c>
      <c r="AA29" s="80">
        <f t="shared" si="11"/>
        <v>4193648</v>
      </c>
      <c r="AB29" s="80">
        <f t="shared" si="12"/>
        <v>33529506</v>
      </c>
      <c r="AC29" s="42">
        <f t="shared" si="13"/>
        <v>0.6035510384623921</v>
      </c>
      <c r="AD29" s="79">
        <v>12030168</v>
      </c>
      <c r="AE29" s="80">
        <v>704928</v>
      </c>
      <c r="AF29" s="80">
        <f t="shared" si="14"/>
        <v>12735096</v>
      </c>
      <c r="AG29" s="42">
        <f t="shared" si="15"/>
        <v>0</v>
      </c>
      <c r="AH29" s="42">
        <f t="shared" si="16"/>
        <v>0.10419819371601124</v>
      </c>
      <c r="AI29" s="14">
        <v>0</v>
      </c>
      <c r="AJ29" s="14">
        <v>0</v>
      </c>
      <c r="AK29" s="14">
        <v>25925862</v>
      </c>
      <c r="AL29" s="14"/>
    </row>
    <row r="30" spans="1:38" s="15" customFormat="1" ht="12.75">
      <c r="A30" s="31" t="s">
        <v>115</v>
      </c>
      <c r="B30" s="62" t="s">
        <v>133</v>
      </c>
      <c r="C30" s="124" t="s">
        <v>134</v>
      </c>
      <c r="D30" s="79">
        <v>1206524882</v>
      </c>
      <c r="E30" s="80">
        <v>324136374</v>
      </c>
      <c r="F30" s="81">
        <f t="shared" si="0"/>
        <v>1530661256</v>
      </c>
      <c r="G30" s="79">
        <v>1206524882</v>
      </c>
      <c r="H30" s="80">
        <v>324136374</v>
      </c>
      <c r="I30" s="82">
        <f t="shared" si="1"/>
        <v>1530661256</v>
      </c>
      <c r="J30" s="79">
        <v>235559625</v>
      </c>
      <c r="K30" s="80">
        <v>49916450</v>
      </c>
      <c r="L30" s="80">
        <f t="shared" si="2"/>
        <v>285476075</v>
      </c>
      <c r="M30" s="42">
        <f t="shared" si="3"/>
        <v>0.1865050636651118</v>
      </c>
      <c r="N30" s="107">
        <v>205090591</v>
      </c>
      <c r="O30" s="108">
        <v>82476401</v>
      </c>
      <c r="P30" s="109">
        <f t="shared" si="4"/>
        <v>287566992</v>
      </c>
      <c r="Q30" s="42">
        <f t="shared" si="5"/>
        <v>0.18787108569761826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440650216</v>
      </c>
      <c r="AA30" s="80">
        <f t="shared" si="11"/>
        <v>132392851</v>
      </c>
      <c r="AB30" s="80">
        <f t="shared" si="12"/>
        <v>573043067</v>
      </c>
      <c r="AC30" s="42">
        <f t="shared" si="13"/>
        <v>0.37437614936273006</v>
      </c>
      <c r="AD30" s="79">
        <v>173242343</v>
      </c>
      <c r="AE30" s="80">
        <v>46103642</v>
      </c>
      <c r="AF30" s="80">
        <f t="shared" si="14"/>
        <v>219345985</v>
      </c>
      <c r="AG30" s="42">
        <f t="shared" si="15"/>
        <v>0.5315396644653763</v>
      </c>
      <c r="AH30" s="42">
        <f t="shared" si="16"/>
        <v>0.31102008545996407</v>
      </c>
      <c r="AI30" s="14">
        <v>896087434</v>
      </c>
      <c r="AJ30" s="14">
        <v>1263139190</v>
      </c>
      <c r="AK30" s="14">
        <v>476306014</v>
      </c>
      <c r="AL30" s="14"/>
    </row>
    <row r="31" spans="1:38" s="59" customFormat="1" ht="12.75">
      <c r="A31" s="63"/>
      <c r="B31" s="64" t="s">
        <v>135</v>
      </c>
      <c r="C31" s="125"/>
      <c r="D31" s="83">
        <f>SUM(D22:D30)</f>
        <v>5929223992</v>
      </c>
      <c r="E31" s="84">
        <f>SUM(E22:E30)</f>
        <v>877548242</v>
      </c>
      <c r="F31" s="85">
        <f t="shared" si="0"/>
        <v>6806772234</v>
      </c>
      <c r="G31" s="83">
        <f>SUM(G22:G30)</f>
        <v>5929223992</v>
      </c>
      <c r="H31" s="84">
        <f>SUM(H22:H30)</f>
        <v>877548242</v>
      </c>
      <c r="I31" s="85">
        <f t="shared" si="1"/>
        <v>6806772234</v>
      </c>
      <c r="J31" s="83">
        <f>SUM(J22:J30)</f>
        <v>1742989130</v>
      </c>
      <c r="K31" s="84">
        <f>SUM(K22:K30)</f>
        <v>144550262</v>
      </c>
      <c r="L31" s="84">
        <f t="shared" si="2"/>
        <v>1887539392</v>
      </c>
      <c r="M31" s="46">
        <f t="shared" si="3"/>
        <v>0.2773031514954611</v>
      </c>
      <c r="N31" s="113">
        <f>SUM(N22:N30)</f>
        <v>1010786623</v>
      </c>
      <c r="O31" s="114">
        <f>SUM(O22:O30)</f>
        <v>196065025</v>
      </c>
      <c r="P31" s="115">
        <f t="shared" si="4"/>
        <v>1206851648</v>
      </c>
      <c r="Q31" s="46">
        <f t="shared" si="5"/>
        <v>0.17730160588769894</v>
      </c>
      <c r="R31" s="113">
        <f>SUM(R22:R30)</f>
        <v>0</v>
      </c>
      <c r="S31" s="115">
        <f>SUM(S22:S30)</f>
        <v>0</v>
      </c>
      <c r="T31" s="115">
        <f t="shared" si="6"/>
        <v>0</v>
      </c>
      <c r="U31" s="46">
        <f t="shared" si="7"/>
        <v>0</v>
      </c>
      <c r="V31" s="113">
        <f>SUM(V22:V30)</f>
        <v>0</v>
      </c>
      <c r="W31" s="115">
        <f>SUM(W22:W30)</f>
        <v>0</v>
      </c>
      <c r="X31" s="115">
        <f t="shared" si="8"/>
        <v>0</v>
      </c>
      <c r="Y31" s="46">
        <f t="shared" si="9"/>
        <v>0</v>
      </c>
      <c r="Z31" s="83">
        <f t="shared" si="10"/>
        <v>2753775753</v>
      </c>
      <c r="AA31" s="84">
        <f t="shared" si="11"/>
        <v>340615287</v>
      </c>
      <c r="AB31" s="84">
        <f t="shared" si="12"/>
        <v>3094391040</v>
      </c>
      <c r="AC31" s="46">
        <f t="shared" si="13"/>
        <v>0.45460475738316</v>
      </c>
      <c r="AD31" s="83">
        <f>SUM(AD22:AD30)</f>
        <v>728916661</v>
      </c>
      <c r="AE31" s="84">
        <f>SUM(AE22:AE30)</f>
        <v>187743756</v>
      </c>
      <c r="AF31" s="84">
        <f t="shared" si="14"/>
        <v>916660417</v>
      </c>
      <c r="AG31" s="46">
        <f t="shared" si="15"/>
        <v>0.5012262006442524</v>
      </c>
      <c r="AH31" s="46">
        <f t="shared" si="16"/>
        <v>0.3165744103467707</v>
      </c>
      <c r="AI31" s="65">
        <f>SUM(AI22:AI30)</f>
        <v>4761860571</v>
      </c>
      <c r="AJ31" s="65">
        <f>SUM(AJ22:AJ30)</f>
        <v>4974506887</v>
      </c>
      <c r="AK31" s="65">
        <f>SUM(AK22:AK30)</f>
        <v>2386769282</v>
      </c>
      <c r="AL31" s="65"/>
    </row>
    <row r="32" spans="1:38" s="15" customFormat="1" ht="12.75">
      <c r="A32" s="31" t="s">
        <v>96</v>
      </c>
      <c r="B32" s="62" t="s">
        <v>136</v>
      </c>
      <c r="C32" s="124" t="s">
        <v>137</v>
      </c>
      <c r="D32" s="79">
        <v>174514752</v>
      </c>
      <c r="E32" s="80">
        <v>0</v>
      </c>
      <c r="F32" s="81">
        <f t="shared" si="0"/>
        <v>174514752</v>
      </c>
      <c r="G32" s="79">
        <v>174514752</v>
      </c>
      <c r="H32" s="80">
        <v>0</v>
      </c>
      <c r="I32" s="82">
        <f t="shared" si="1"/>
        <v>174514752</v>
      </c>
      <c r="J32" s="79">
        <v>17606205</v>
      </c>
      <c r="K32" s="80">
        <v>0</v>
      </c>
      <c r="L32" s="80">
        <f t="shared" si="2"/>
        <v>17606205</v>
      </c>
      <c r="M32" s="42">
        <f t="shared" si="3"/>
        <v>0.10088662877050072</v>
      </c>
      <c r="N32" s="107">
        <v>17606205</v>
      </c>
      <c r="O32" s="108">
        <v>0</v>
      </c>
      <c r="P32" s="109">
        <f t="shared" si="4"/>
        <v>17606205</v>
      </c>
      <c r="Q32" s="42">
        <f t="shared" si="5"/>
        <v>0.10088662877050072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35212410</v>
      </c>
      <c r="AA32" s="80">
        <f t="shared" si="11"/>
        <v>0</v>
      </c>
      <c r="AB32" s="80">
        <f t="shared" si="12"/>
        <v>35212410</v>
      </c>
      <c r="AC32" s="42">
        <f t="shared" si="13"/>
        <v>0.20177325754100145</v>
      </c>
      <c r="AD32" s="79">
        <v>27173460</v>
      </c>
      <c r="AE32" s="80">
        <v>0</v>
      </c>
      <c r="AF32" s="80">
        <f t="shared" si="14"/>
        <v>27173460</v>
      </c>
      <c r="AG32" s="42">
        <f t="shared" si="15"/>
        <v>0.44027545542661095</v>
      </c>
      <c r="AH32" s="42">
        <f t="shared" si="16"/>
        <v>-0.35208085389199606</v>
      </c>
      <c r="AI32" s="14">
        <v>190774096</v>
      </c>
      <c r="AJ32" s="14">
        <v>190774096</v>
      </c>
      <c r="AK32" s="14">
        <v>83993152</v>
      </c>
      <c r="AL32" s="14"/>
    </row>
    <row r="33" spans="1:38" s="15" customFormat="1" ht="12.75">
      <c r="A33" s="31" t="s">
        <v>96</v>
      </c>
      <c r="B33" s="62" t="s">
        <v>138</v>
      </c>
      <c r="C33" s="124" t="s">
        <v>139</v>
      </c>
      <c r="D33" s="79">
        <v>39334939</v>
      </c>
      <c r="E33" s="80">
        <v>12707060</v>
      </c>
      <c r="F33" s="81">
        <f t="shared" si="0"/>
        <v>52041999</v>
      </c>
      <c r="G33" s="79">
        <v>39334939</v>
      </c>
      <c r="H33" s="80">
        <v>12707060</v>
      </c>
      <c r="I33" s="82">
        <f t="shared" si="1"/>
        <v>52041999</v>
      </c>
      <c r="J33" s="79">
        <v>11724241</v>
      </c>
      <c r="K33" s="80">
        <v>0</v>
      </c>
      <c r="L33" s="80">
        <f t="shared" si="2"/>
        <v>11724241</v>
      </c>
      <c r="M33" s="42">
        <f t="shared" si="3"/>
        <v>0.22528421708013177</v>
      </c>
      <c r="N33" s="107">
        <v>9254689</v>
      </c>
      <c r="O33" s="108">
        <v>3840924</v>
      </c>
      <c r="P33" s="109">
        <f t="shared" si="4"/>
        <v>13095613</v>
      </c>
      <c r="Q33" s="42">
        <f t="shared" si="5"/>
        <v>0.25163547234225186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20978930</v>
      </c>
      <c r="AA33" s="80">
        <f t="shared" si="11"/>
        <v>3840924</v>
      </c>
      <c r="AB33" s="80">
        <f t="shared" si="12"/>
        <v>24819854</v>
      </c>
      <c r="AC33" s="42">
        <f t="shared" si="13"/>
        <v>0.47691968942238366</v>
      </c>
      <c r="AD33" s="79">
        <v>7578462</v>
      </c>
      <c r="AE33" s="80">
        <v>280721</v>
      </c>
      <c r="AF33" s="80">
        <f t="shared" si="14"/>
        <v>7859183</v>
      </c>
      <c r="AG33" s="42">
        <f t="shared" si="15"/>
        <v>0.18107821359550905</v>
      </c>
      <c r="AH33" s="42">
        <f t="shared" si="16"/>
        <v>0.666281724194487</v>
      </c>
      <c r="AI33" s="14">
        <v>104269711</v>
      </c>
      <c r="AJ33" s="14">
        <v>104269711</v>
      </c>
      <c r="AK33" s="14">
        <v>18880973</v>
      </c>
      <c r="AL33" s="14"/>
    </row>
    <row r="34" spans="1:38" s="15" customFormat="1" ht="12.75">
      <c r="A34" s="31" t="s">
        <v>96</v>
      </c>
      <c r="B34" s="62" t="s">
        <v>140</v>
      </c>
      <c r="C34" s="124" t="s">
        <v>141</v>
      </c>
      <c r="D34" s="79">
        <v>33754032</v>
      </c>
      <c r="E34" s="80">
        <v>0</v>
      </c>
      <c r="F34" s="81">
        <f t="shared" si="0"/>
        <v>33754032</v>
      </c>
      <c r="G34" s="79">
        <v>33754032</v>
      </c>
      <c r="H34" s="80">
        <v>0</v>
      </c>
      <c r="I34" s="82">
        <f t="shared" si="1"/>
        <v>33754032</v>
      </c>
      <c r="J34" s="79">
        <v>10191143</v>
      </c>
      <c r="K34" s="80">
        <v>275521</v>
      </c>
      <c r="L34" s="80">
        <f t="shared" si="2"/>
        <v>10466664</v>
      </c>
      <c r="M34" s="42">
        <f t="shared" si="3"/>
        <v>0.3100863327972196</v>
      </c>
      <c r="N34" s="107">
        <v>12164963</v>
      </c>
      <c r="O34" s="108">
        <v>0</v>
      </c>
      <c r="P34" s="109">
        <f t="shared" si="4"/>
        <v>12164963</v>
      </c>
      <c r="Q34" s="42">
        <f t="shared" si="5"/>
        <v>0.3604002923265582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22356106</v>
      </c>
      <c r="AA34" s="80">
        <f t="shared" si="11"/>
        <v>275521</v>
      </c>
      <c r="AB34" s="80">
        <f t="shared" si="12"/>
        <v>22631627</v>
      </c>
      <c r="AC34" s="42">
        <f t="shared" si="13"/>
        <v>0.6704866251237778</v>
      </c>
      <c r="AD34" s="79">
        <v>35246674</v>
      </c>
      <c r="AE34" s="80">
        <v>2463011</v>
      </c>
      <c r="AF34" s="80">
        <f t="shared" si="14"/>
        <v>37709685</v>
      </c>
      <c r="AG34" s="42">
        <f t="shared" si="15"/>
        <v>0</v>
      </c>
      <c r="AH34" s="42">
        <f t="shared" si="16"/>
        <v>-0.677404809931454</v>
      </c>
      <c r="AI34" s="14">
        <v>0</v>
      </c>
      <c r="AJ34" s="14">
        <v>0</v>
      </c>
      <c r="AK34" s="14">
        <v>63404666</v>
      </c>
      <c r="AL34" s="14"/>
    </row>
    <row r="35" spans="1:38" s="15" customFormat="1" ht="12.75">
      <c r="A35" s="31" t="s">
        <v>96</v>
      </c>
      <c r="B35" s="62" t="s">
        <v>142</v>
      </c>
      <c r="C35" s="124" t="s">
        <v>143</v>
      </c>
      <c r="D35" s="79">
        <v>398897457</v>
      </c>
      <c r="E35" s="80">
        <v>43285543</v>
      </c>
      <c r="F35" s="81">
        <f t="shared" si="0"/>
        <v>442183000</v>
      </c>
      <c r="G35" s="79">
        <v>398897457</v>
      </c>
      <c r="H35" s="80">
        <v>43285543</v>
      </c>
      <c r="I35" s="82">
        <f t="shared" si="1"/>
        <v>442183000</v>
      </c>
      <c r="J35" s="79">
        <v>150370379</v>
      </c>
      <c r="K35" s="80">
        <v>9749549</v>
      </c>
      <c r="L35" s="80">
        <f t="shared" si="2"/>
        <v>160119928</v>
      </c>
      <c r="M35" s="42">
        <f t="shared" si="3"/>
        <v>0.3621123561964164</v>
      </c>
      <c r="N35" s="107">
        <v>51388678</v>
      </c>
      <c r="O35" s="108">
        <v>613505</v>
      </c>
      <c r="P35" s="109">
        <f t="shared" si="4"/>
        <v>52002183</v>
      </c>
      <c r="Q35" s="42">
        <f t="shared" si="5"/>
        <v>0.11760330677570147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201759057</v>
      </c>
      <c r="AA35" s="80">
        <f t="shared" si="11"/>
        <v>10363054</v>
      </c>
      <c r="AB35" s="80">
        <f t="shared" si="12"/>
        <v>212122111</v>
      </c>
      <c r="AC35" s="42">
        <f t="shared" si="13"/>
        <v>0.4797156629721179</v>
      </c>
      <c r="AD35" s="79">
        <v>81201423</v>
      </c>
      <c r="AE35" s="80">
        <v>6457468</v>
      </c>
      <c r="AF35" s="80">
        <f t="shared" si="14"/>
        <v>87658891</v>
      </c>
      <c r="AG35" s="42">
        <f t="shared" si="15"/>
        <v>0.563243574204</v>
      </c>
      <c r="AH35" s="42">
        <f t="shared" si="16"/>
        <v>-0.40676658800075394</v>
      </c>
      <c r="AI35" s="14">
        <v>405878120</v>
      </c>
      <c r="AJ35" s="14">
        <v>417053990</v>
      </c>
      <c r="AK35" s="14">
        <v>228608243</v>
      </c>
      <c r="AL35" s="14"/>
    </row>
    <row r="36" spans="1:38" s="15" customFormat="1" ht="12.75">
      <c r="A36" s="31" t="s">
        <v>96</v>
      </c>
      <c r="B36" s="62" t="s">
        <v>144</v>
      </c>
      <c r="C36" s="124" t="s">
        <v>145</v>
      </c>
      <c r="D36" s="79">
        <v>114295427</v>
      </c>
      <c r="E36" s="80">
        <v>0</v>
      </c>
      <c r="F36" s="81">
        <f t="shared" si="0"/>
        <v>114295427</v>
      </c>
      <c r="G36" s="79">
        <v>114295427</v>
      </c>
      <c r="H36" s="80">
        <v>0</v>
      </c>
      <c r="I36" s="82">
        <f t="shared" si="1"/>
        <v>114295427</v>
      </c>
      <c r="J36" s="79">
        <v>50136090</v>
      </c>
      <c r="K36" s="80">
        <v>0</v>
      </c>
      <c r="L36" s="80">
        <f t="shared" si="2"/>
        <v>50136090</v>
      </c>
      <c r="M36" s="42">
        <f t="shared" si="3"/>
        <v>0.43865350798330716</v>
      </c>
      <c r="N36" s="107">
        <v>49307581</v>
      </c>
      <c r="O36" s="108">
        <v>0</v>
      </c>
      <c r="P36" s="109">
        <f t="shared" si="4"/>
        <v>49307581</v>
      </c>
      <c r="Q36" s="42">
        <f t="shared" si="5"/>
        <v>0.43140467028484003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99443671</v>
      </c>
      <c r="AA36" s="80">
        <f t="shared" si="11"/>
        <v>0</v>
      </c>
      <c r="AB36" s="80">
        <f t="shared" si="12"/>
        <v>99443671</v>
      </c>
      <c r="AC36" s="42">
        <f t="shared" si="13"/>
        <v>0.8700581782681471</v>
      </c>
      <c r="AD36" s="79">
        <v>0</v>
      </c>
      <c r="AE36" s="80">
        <v>0</v>
      </c>
      <c r="AF36" s="80">
        <f t="shared" si="14"/>
        <v>0</v>
      </c>
      <c r="AG36" s="42">
        <f t="shared" si="15"/>
        <v>0</v>
      </c>
      <c r="AH36" s="42">
        <f t="shared" si="16"/>
        <v>0</v>
      </c>
      <c r="AI36" s="14">
        <v>0</v>
      </c>
      <c r="AJ36" s="14">
        <v>49088970</v>
      </c>
      <c r="AK36" s="14">
        <v>36209275</v>
      </c>
      <c r="AL36" s="14"/>
    </row>
    <row r="37" spans="1:38" s="15" customFormat="1" ht="12.75">
      <c r="A37" s="31" t="s">
        <v>96</v>
      </c>
      <c r="B37" s="62" t="s">
        <v>146</v>
      </c>
      <c r="C37" s="124" t="s">
        <v>147</v>
      </c>
      <c r="D37" s="79">
        <v>121890818</v>
      </c>
      <c r="E37" s="80">
        <v>27850000</v>
      </c>
      <c r="F37" s="81">
        <f t="shared" si="0"/>
        <v>149740818</v>
      </c>
      <c r="G37" s="79">
        <v>121890818</v>
      </c>
      <c r="H37" s="80">
        <v>27850000</v>
      </c>
      <c r="I37" s="82">
        <f t="shared" si="1"/>
        <v>149740818</v>
      </c>
      <c r="J37" s="79">
        <v>11904632</v>
      </c>
      <c r="K37" s="80">
        <v>6024366</v>
      </c>
      <c r="L37" s="80">
        <f t="shared" si="2"/>
        <v>17928998</v>
      </c>
      <c r="M37" s="42">
        <f t="shared" si="3"/>
        <v>0.11973353851987105</v>
      </c>
      <c r="N37" s="107">
        <v>29428516</v>
      </c>
      <c r="O37" s="108">
        <v>5268228</v>
      </c>
      <c r="P37" s="109">
        <f t="shared" si="4"/>
        <v>34696744</v>
      </c>
      <c r="Q37" s="42">
        <f t="shared" si="5"/>
        <v>0.23171199719237542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41333148</v>
      </c>
      <c r="AA37" s="80">
        <f t="shared" si="11"/>
        <v>11292594</v>
      </c>
      <c r="AB37" s="80">
        <f t="shared" si="12"/>
        <v>52625742</v>
      </c>
      <c r="AC37" s="42">
        <f t="shared" si="13"/>
        <v>0.35144553571224646</v>
      </c>
      <c r="AD37" s="79">
        <v>16407998</v>
      </c>
      <c r="AE37" s="80">
        <v>13653462</v>
      </c>
      <c r="AF37" s="80">
        <f t="shared" si="14"/>
        <v>30061460</v>
      </c>
      <c r="AG37" s="42">
        <f t="shared" si="15"/>
        <v>0</v>
      </c>
      <c r="AH37" s="42">
        <f t="shared" si="16"/>
        <v>0.15419357542847223</v>
      </c>
      <c r="AI37" s="14">
        <v>0</v>
      </c>
      <c r="AJ37" s="14">
        <v>0</v>
      </c>
      <c r="AK37" s="14">
        <v>69495121</v>
      </c>
      <c r="AL37" s="14"/>
    </row>
    <row r="38" spans="1:38" s="15" customFormat="1" ht="12.75">
      <c r="A38" s="31" t="s">
        <v>96</v>
      </c>
      <c r="B38" s="62" t="s">
        <v>148</v>
      </c>
      <c r="C38" s="124" t="s">
        <v>149</v>
      </c>
      <c r="D38" s="79">
        <v>110563577</v>
      </c>
      <c r="E38" s="80">
        <v>0</v>
      </c>
      <c r="F38" s="81">
        <f t="shared" si="0"/>
        <v>110563577</v>
      </c>
      <c r="G38" s="79">
        <v>110563577</v>
      </c>
      <c r="H38" s="80">
        <v>0</v>
      </c>
      <c r="I38" s="82">
        <f t="shared" si="1"/>
        <v>110563577</v>
      </c>
      <c r="J38" s="79">
        <v>148165</v>
      </c>
      <c r="K38" s="80">
        <v>5310000</v>
      </c>
      <c r="L38" s="80">
        <f t="shared" si="2"/>
        <v>5458165</v>
      </c>
      <c r="M38" s="42">
        <f t="shared" si="3"/>
        <v>0.049366754840068174</v>
      </c>
      <c r="N38" s="107">
        <v>1142439</v>
      </c>
      <c r="O38" s="108">
        <v>12753580</v>
      </c>
      <c r="P38" s="109">
        <f t="shared" si="4"/>
        <v>13896019</v>
      </c>
      <c r="Q38" s="42">
        <f t="shared" si="5"/>
        <v>0.1256835151055216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1290604</v>
      </c>
      <c r="AA38" s="80">
        <f t="shared" si="11"/>
        <v>18063580</v>
      </c>
      <c r="AB38" s="80">
        <f t="shared" si="12"/>
        <v>19354184</v>
      </c>
      <c r="AC38" s="42">
        <f t="shared" si="13"/>
        <v>0.17505026994558975</v>
      </c>
      <c r="AD38" s="79">
        <v>9541070</v>
      </c>
      <c r="AE38" s="80">
        <v>3799272</v>
      </c>
      <c r="AF38" s="80">
        <f t="shared" si="14"/>
        <v>13340342</v>
      </c>
      <c r="AG38" s="42">
        <f t="shared" si="15"/>
        <v>0</v>
      </c>
      <c r="AH38" s="42">
        <f t="shared" si="16"/>
        <v>0.041653879638168245</v>
      </c>
      <c r="AI38" s="14">
        <v>0</v>
      </c>
      <c r="AJ38" s="14">
        <v>0</v>
      </c>
      <c r="AK38" s="14">
        <v>82385847</v>
      </c>
      <c r="AL38" s="14"/>
    </row>
    <row r="39" spans="1:38" s="15" customFormat="1" ht="12.75">
      <c r="A39" s="31" t="s">
        <v>96</v>
      </c>
      <c r="B39" s="62" t="s">
        <v>150</v>
      </c>
      <c r="C39" s="124" t="s">
        <v>151</v>
      </c>
      <c r="D39" s="79">
        <v>99440386</v>
      </c>
      <c r="E39" s="80">
        <v>17621000</v>
      </c>
      <c r="F39" s="81">
        <f t="shared" si="0"/>
        <v>117061386</v>
      </c>
      <c r="G39" s="79">
        <v>99440386</v>
      </c>
      <c r="H39" s="80">
        <v>17621000</v>
      </c>
      <c r="I39" s="82">
        <f t="shared" si="1"/>
        <v>117061386</v>
      </c>
      <c r="J39" s="79">
        <v>23444620</v>
      </c>
      <c r="K39" s="80">
        <v>1033639</v>
      </c>
      <c r="L39" s="80">
        <f t="shared" si="2"/>
        <v>24478259</v>
      </c>
      <c r="M39" s="42">
        <f t="shared" si="3"/>
        <v>0.2091061778475782</v>
      </c>
      <c r="N39" s="107">
        <v>15047391</v>
      </c>
      <c r="O39" s="108">
        <v>753115</v>
      </c>
      <c r="P39" s="109">
        <f t="shared" si="4"/>
        <v>15800506</v>
      </c>
      <c r="Q39" s="42">
        <f t="shared" si="5"/>
        <v>0.1349762422939363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38492011</v>
      </c>
      <c r="AA39" s="80">
        <f t="shared" si="11"/>
        <v>1786754</v>
      </c>
      <c r="AB39" s="80">
        <f t="shared" si="12"/>
        <v>40278765</v>
      </c>
      <c r="AC39" s="42">
        <f t="shared" si="13"/>
        <v>0.34408242014151447</v>
      </c>
      <c r="AD39" s="79">
        <v>10811054</v>
      </c>
      <c r="AE39" s="80">
        <v>6135078</v>
      </c>
      <c r="AF39" s="80">
        <f t="shared" si="14"/>
        <v>16946132</v>
      </c>
      <c r="AG39" s="42">
        <f t="shared" si="15"/>
        <v>0.7270458522790928</v>
      </c>
      <c r="AH39" s="42">
        <f t="shared" si="16"/>
        <v>-0.06760398184081184</v>
      </c>
      <c r="AI39" s="14">
        <v>70925722</v>
      </c>
      <c r="AJ39" s="14">
        <v>70925722</v>
      </c>
      <c r="AK39" s="14">
        <v>51566252</v>
      </c>
      <c r="AL39" s="14"/>
    </row>
    <row r="40" spans="1:38" s="15" customFormat="1" ht="12.75">
      <c r="A40" s="31" t="s">
        <v>115</v>
      </c>
      <c r="B40" s="62" t="s">
        <v>152</v>
      </c>
      <c r="C40" s="124" t="s">
        <v>153</v>
      </c>
      <c r="D40" s="79">
        <v>0</v>
      </c>
      <c r="E40" s="80">
        <v>0</v>
      </c>
      <c r="F40" s="81">
        <f t="shared" si="0"/>
        <v>0</v>
      </c>
      <c r="G40" s="79">
        <v>0</v>
      </c>
      <c r="H40" s="80">
        <v>0</v>
      </c>
      <c r="I40" s="82">
        <f t="shared" si="1"/>
        <v>0</v>
      </c>
      <c r="J40" s="79">
        <v>235920327</v>
      </c>
      <c r="K40" s="80">
        <v>206064</v>
      </c>
      <c r="L40" s="80">
        <f t="shared" si="2"/>
        <v>236126391</v>
      </c>
      <c r="M40" s="42">
        <f t="shared" si="3"/>
        <v>0</v>
      </c>
      <c r="N40" s="107">
        <v>21561712</v>
      </c>
      <c r="O40" s="108">
        <v>498992</v>
      </c>
      <c r="P40" s="109">
        <f t="shared" si="4"/>
        <v>22060704</v>
      </c>
      <c r="Q40" s="42">
        <f t="shared" si="5"/>
        <v>0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257482039</v>
      </c>
      <c r="AA40" s="80">
        <f t="shared" si="11"/>
        <v>705056</v>
      </c>
      <c r="AB40" s="80">
        <f t="shared" si="12"/>
        <v>258187095</v>
      </c>
      <c r="AC40" s="42">
        <f t="shared" si="13"/>
        <v>0</v>
      </c>
      <c r="AD40" s="79">
        <v>167664439</v>
      </c>
      <c r="AE40" s="80">
        <v>498992</v>
      </c>
      <c r="AF40" s="80">
        <f t="shared" si="14"/>
        <v>168163431</v>
      </c>
      <c r="AG40" s="42">
        <f t="shared" si="15"/>
        <v>0</v>
      </c>
      <c r="AH40" s="42">
        <f t="shared" si="16"/>
        <v>-0.8688139040169798</v>
      </c>
      <c r="AI40" s="14">
        <v>0</v>
      </c>
      <c r="AJ40" s="14">
        <v>0</v>
      </c>
      <c r="AK40" s="14">
        <v>336985854</v>
      </c>
      <c r="AL40" s="14"/>
    </row>
    <row r="41" spans="1:38" s="59" customFormat="1" ht="12.75">
      <c r="A41" s="63"/>
      <c r="B41" s="64" t="s">
        <v>154</v>
      </c>
      <c r="C41" s="125"/>
      <c r="D41" s="83">
        <f>SUM(D32:D40)</f>
        <v>1092691388</v>
      </c>
      <c r="E41" s="84">
        <f>SUM(E32:E40)</f>
        <v>101463603</v>
      </c>
      <c r="F41" s="85">
        <f t="shared" si="0"/>
        <v>1194154991</v>
      </c>
      <c r="G41" s="83">
        <f>SUM(G32:G40)</f>
        <v>1092691388</v>
      </c>
      <c r="H41" s="84">
        <f>SUM(H32:H40)</f>
        <v>101463603</v>
      </c>
      <c r="I41" s="85">
        <f t="shared" si="1"/>
        <v>1194154991</v>
      </c>
      <c r="J41" s="83">
        <f>SUM(J32:J40)</f>
        <v>511445802</v>
      </c>
      <c r="K41" s="84">
        <f>SUM(K32:K40)</f>
        <v>22599139</v>
      </c>
      <c r="L41" s="84">
        <f t="shared" si="2"/>
        <v>534044941</v>
      </c>
      <c r="M41" s="46">
        <f t="shared" si="3"/>
        <v>0.44721576765574145</v>
      </c>
      <c r="N41" s="113">
        <f>SUM(N32:N40)</f>
        <v>206902174</v>
      </c>
      <c r="O41" s="114">
        <f>SUM(O32:O40)</f>
        <v>23728344</v>
      </c>
      <c r="P41" s="115">
        <f t="shared" si="4"/>
        <v>230630518</v>
      </c>
      <c r="Q41" s="46">
        <f t="shared" si="5"/>
        <v>0.19313281754729944</v>
      </c>
      <c r="R41" s="113">
        <f>SUM(R32:R40)</f>
        <v>0</v>
      </c>
      <c r="S41" s="115">
        <f>SUM(S32:S40)</f>
        <v>0</v>
      </c>
      <c r="T41" s="115">
        <f t="shared" si="6"/>
        <v>0</v>
      </c>
      <c r="U41" s="46">
        <f t="shared" si="7"/>
        <v>0</v>
      </c>
      <c r="V41" s="113">
        <f>SUM(V32:V40)</f>
        <v>0</v>
      </c>
      <c r="W41" s="115">
        <f>SUM(W32:W40)</f>
        <v>0</v>
      </c>
      <c r="X41" s="115">
        <f t="shared" si="8"/>
        <v>0</v>
      </c>
      <c r="Y41" s="46">
        <f t="shared" si="9"/>
        <v>0</v>
      </c>
      <c r="Z41" s="83">
        <f t="shared" si="10"/>
        <v>718347976</v>
      </c>
      <c r="AA41" s="84">
        <f t="shared" si="11"/>
        <v>46327483</v>
      </c>
      <c r="AB41" s="84">
        <f t="shared" si="12"/>
        <v>764675459</v>
      </c>
      <c r="AC41" s="46">
        <f t="shared" si="13"/>
        <v>0.6403485852030408</v>
      </c>
      <c r="AD41" s="83">
        <f>SUM(AD32:AD40)</f>
        <v>355624580</v>
      </c>
      <c r="AE41" s="84">
        <f>SUM(AE32:AE40)</f>
        <v>33288004</v>
      </c>
      <c r="AF41" s="84">
        <f t="shared" si="14"/>
        <v>388912584</v>
      </c>
      <c r="AG41" s="46">
        <f t="shared" si="15"/>
        <v>1.2587061504413548</v>
      </c>
      <c r="AH41" s="46">
        <f t="shared" si="16"/>
        <v>-0.4069862290699239</v>
      </c>
      <c r="AI41" s="65">
        <f>SUM(AI32:AI40)</f>
        <v>771847649</v>
      </c>
      <c r="AJ41" s="65">
        <f>SUM(AJ32:AJ40)</f>
        <v>832112489</v>
      </c>
      <c r="AK41" s="65">
        <f>SUM(AK32:AK40)</f>
        <v>971529383</v>
      </c>
      <c r="AL41" s="65"/>
    </row>
    <row r="42" spans="1:38" s="15" customFormat="1" ht="12.75">
      <c r="A42" s="31" t="s">
        <v>96</v>
      </c>
      <c r="B42" s="62" t="s">
        <v>155</v>
      </c>
      <c r="C42" s="124" t="s">
        <v>156</v>
      </c>
      <c r="D42" s="79">
        <v>127755105</v>
      </c>
      <c r="E42" s="80">
        <v>0</v>
      </c>
      <c r="F42" s="81">
        <f aca="true" t="shared" si="17" ref="F42:F61">$D42+$E42</f>
        <v>127755105</v>
      </c>
      <c r="G42" s="79">
        <v>127755105</v>
      </c>
      <c r="H42" s="80">
        <v>0</v>
      </c>
      <c r="I42" s="82">
        <f aca="true" t="shared" si="18" ref="I42:I61">$G42+$H42</f>
        <v>127755105</v>
      </c>
      <c r="J42" s="79">
        <v>54052894</v>
      </c>
      <c r="K42" s="80">
        <v>530859</v>
      </c>
      <c r="L42" s="80">
        <f aca="true" t="shared" si="19" ref="L42:L61">$J42+$K42</f>
        <v>54583753</v>
      </c>
      <c r="M42" s="42">
        <f aca="true" t="shared" si="20" ref="M42:M61">IF($F42=0,0,$L42/$F42)</f>
        <v>0.42725300879366035</v>
      </c>
      <c r="N42" s="107">
        <v>28388428</v>
      </c>
      <c r="O42" s="108">
        <v>1188420</v>
      </c>
      <c r="P42" s="109">
        <f aca="true" t="shared" si="21" ref="P42:P61">$N42+$O42</f>
        <v>29576848</v>
      </c>
      <c r="Q42" s="42">
        <f aca="true" t="shared" si="22" ref="Q42:Q61">IF($F42=0,0,$P42/$F42)</f>
        <v>0.2315120636470848</v>
      </c>
      <c r="R42" s="107">
        <v>0</v>
      </c>
      <c r="S42" s="109">
        <v>0</v>
      </c>
      <c r="T42" s="109">
        <f aca="true" t="shared" si="23" ref="T42:T61">$R42+$S42</f>
        <v>0</v>
      </c>
      <c r="U42" s="42">
        <f aca="true" t="shared" si="24" ref="U42:U61">IF($I42=0,0,$T42/$I42)</f>
        <v>0</v>
      </c>
      <c r="V42" s="107">
        <v>0</v>
      </c>
      <c r="W42" s="109">
        <v>0</v>
      </c>
      <c r="X42" s="109">
        <f aca="true" t="shared" si="25" ref="X42:X61">$V42+$W42</f>
        <v>0</v>
      </c>
      <c r="Y42" s="42">
        <f aca="true" t="shared" si="26" ref="Y42:Y61">IF($I42=0,0,$X42/$I42)</f>
        <v>0</v>
      </c>
      <c r="Z42" s="79">
        <f aca="true" t="shared" si="27" ref="Z42:Z61">$J42+$N42</f>
        <v>82441322</v>
      </c>
      <c r="AA42" s="80">
        <f aca="true" t="shared" si="28" ref="AA42:AA61">$K42+$O42</f>
        <v>1719279</v>
      </c>
      <c r="AB42" s="80">
        <f aca="true" t="shared" si="29" ref="AB42:AB61">$Z42+$AA42</f>
        <v>84160601</v>
      </c>
      <c r="AC42" s="42">
        <f aca="true" t="shared" si="30" ref="AC42:AC61">IF($F42=0,0,$AB42/$F42)</f>
        <v>0.6587650724407451</v>
      </c>
      <c r="AD42" s="79">
        <v>27896123</v>
      </c>
      <c r="AE42" s="80">
        <v>5020406</v>
      </c>
      <c r="AF42" s="80">
        <f aca="true" t="shared" si="31" ref="AF42:AF61">$AD42+$AE42</f>
        <v>32916529</v>
      </c>
      <c r="AG42" s="42">
        <f aca="true" t="shared" si="32" ref="AG42:AG61">IF($AI42=0,0,$AK42/$AI42)</f>
        <v>0.46005666913664406</v>
      </c>
      <c r="AH42" s="42">
        <f aca="true" t="shared" si="33" ref="AH42:AH61">IF($AF42=0,0,$P42/$AF42-1)</f>
        <v>-0.10145908762129807</v>
      </c>
      <c r="AI42" s="14">
        <v>157375258</v>
      </c>
      <c r="AJ42" s="14">
        <v>157375258</v>
      </c>
      <c r="AK42" s="14">
        <v>72401537</v>
      </c>
      <c r="AL42" s="14"/>
    </row>
    <row r="43" spans="1:38" s="15" customFormat="1" ht="12.75">
      <c r="A43" s="31" t="s">
        <v>96</v>
      </c>
      <c r="B43" s="62" t="s">
        <v>157</v>
      </c>
      <c r="C43" s="124" t="s">
        <v>158</v>
      </c>
      <c r="D43" s="79">
        <v>155222415</v>
      </c>
      <c r="E43" s="80">
        <v>60624230</v>
      </c>
      <c r="F43" s="81">
        <f t="shared" si="17"/>
        <v>215846645</v>
      </c>
      <c r="G43" s="79">
        <v>155222415</v>
      </c>
      <c r="H43" s="80">
        <v>60624230</v>
      </c>
      <c r="I43" s="82">
        <f t="shared" si="18"/>
        <v>215846645</v>
      </c>
      <c r="J43" s="79">
        <v>46874523</v>
      </c>
      <c r="K43" s="80">
        <v>16479578</v>
      </c>
      <c r="L43" s="80">
        <f t="shared" si="19"/>
        <v>63354101</v>
      </c>
      <c r="M43" s="42">
        <f t="shared" si="20"/>
        <v>0.2935144115860592</v>
      </c>
      <c r="N43" s="107">
        <v>67139625</v>
      </c>
      <c r="O43" s="108">
        <v>20667155</v>
      </c>
      <c r="P43" s="109">
        <f t="shared" si="21"/>
        <v>87806780</v>
      </c>
      <c r="Q43" s="42">
        <f t="shared" si="22"/>
        <v>0.4068016901536737</v>
      </c>
      <c r="R43" s="107">
        <v>0</v>
      </c>
      <c r="S43" s="109">
        <v>0</v>
      </c>
      <c r="T43" s="109">
        <f t="shared" si="23"/>
        <v>0</v>
      </c>
      <c r="U43" s="42">
        <f t="shared" si="24"/>
        <v>0</v>
      </c>
      <c r="V43" s="107">
        <v>0</v>
      </c>
      <c r="W43" s="109">
        <v>0</v>
      </c>
      <c r="X43" s="109">
        <f t="shared" si="25"/>
        <v>0</v>
      </c>
      <c r="Y43" s="42">
        <f t="shared" si="26"/>
        <v>0</v>
      </c>
      <c r="Z43" s="79">
        <f t="shared" si="27"/>
        <v>114014148</v>
      </c>
      <c r="AA43" s="80">
        <f t="shared" si="28"/>
        <v>37146733</v>
      </c>
      <c r="AB43" s="80">
        <f t="shared" si="29"/>
        <v>151160881</v>
      </c>
      <c r="AC43" s="42">
        <f t="shared" si="30"/>
        <v>0.7003161017397329</v>
      </c>
      <c r="AD43" s="79">
        <v>31280399</v>
      </c>
      <c r="AE43" s="80">
        <v>14679550</v>
      </c>
      <c r="AF43" s="80">
        <f t="shared" si="31"/>
        <v>45959949</v>
      </c>
      <c r="AG43" s="42">
        <f t="shared" si="32"/>
        <v>0.29652204795439396</v>
      </c>
      <c r="AH43" s="42">
        <f t="shared" si="33"/>
        <v>0.9105064716238045</v>
      </c>
      <c r="AI43" s="14">
        <v>200964358</v>
      </c>
      <c r="AJ43" s="14">
        <v>223680563</v>
      </c>
      <c r="AK43" s="14">
        <v>59590363</v>
      </c>
      <c r="AL43" s="14"/>
    </row>
    <row r="44" spans="1:38" s="15" customFormat="1" ht="12.75">
      <c r="A44" s="31" t="s">
        <v>96</v>
      </c>
      <c r="B44" s="62" t="s">
        <v>159</v>
      </c>
      <c r="C44" s="124" t="s">
        <v>160</v>
      </c>
      <c r="D44" s="79">
        <v>114862689</v>
      </c>
      <c r="E44" s="80">
        <v>27190256</v>
      </c>
      <c r="F44" s="81">
        <f t="shared" si="17"/>
        <v>142052945</v>
      </c>
      <c r="G44" s="79">
        <v>114862689</v>
      </c>
      <c r="H44" s="80">
        <v>27190256</v>
      </c>
      <c r="I44" s="82">
        <f t="shared" si="18"/>
        <v>142052945</v>
      </c>
      <c r="J44" s="79">
        <v>42431189</v>
      </c>
      <c r="K44" s="80">
        <v>5973168</v>
      </c>
      <c r="L44" s="80">
        <f t="shared" si="19"/>
        <v>48404357</v>
      </c>
      <c r="M44" s="42">
        <f t="shared" si="20"/>
        <v>0.3407487046467076</v>
      </c>
      <c r="N44" s="107">
        <v>31609621</v>
      </c>
      <c r="O44" s="108">
        <v>5536507</v>
      </c>
      <c r="P44" s="109">
        <f t="shared" si="21"/>
        <v>37146128</v>
      </c>
      <c r="Q44" s="42">
        <f t="shared" si="22"/>
        <v>0.2614949517590079</v>
      </c>
      <c r="R44" s="107">
        <v>0</v>
      </c>
      <c r="S44" s="109">
        <v>0</v>
      </c>
      <c r="T44" s="109">
        <f t="shared" si="23"/>
        <v>0</v>
      </c>
      <c r="U44" s="42">
        <f t="shared" si="24"/>
        <v>0</v>
      </c>
      <c r="V44" s="107">
        <v>0</v>
      </c>
      <c r="W44" s="109">
        <v>0</v>
      </c>
      <c r="X44" s="109">
        <f t="shared" si="25"/>
        <v>0</v>
      </c>
      <c r="Y44" s="42">
        <f t="shared" si="26"/>
        <v>0</v>
      </c>
      <c r="Z44" s="79">
        <f t="shared" si="27"/>
        <v>74040810</v>
      </c>
      <c r="AA44" s="80">
        <f t="shared" si="28"/>
        <v>11509675</v>
      </c>
      <c r="AB44" s="80">
        <f t="shared" si="29"/>
        <v>85550485</v>
      </c>
      <c r="AC44" s="42">
        <f t="shared" si="30"/>
        <v>0.6022436564057155</v>
      </c>
      <c r="AD44" s="79">
        <v>16197462</v>
      </c>
      <c r="AE44" s="80">
        <v>10746314</v>
      </c>
      <c r="AF44" s="80">
        <f t="shared" si="31"/>
        <v>26943776</v>
      </c>
      <c r="AG44" s="42">
        <f t="shared" si="32"/>
        <v>2.839940350381539</v>
      </c>
      <c r="AH44" s="42">
        <f t="shared" si="33"/>
        <v>0.3786533854794518</v>
      </c>
      <c r="AI44" s="14">
        <v>18759550</v>
      </c>
      <c r="AJ44" s="14">
        <v>18759550</v>
      </c>
      <c r="AK44" s="14">
        <v>53276003</v>
      </c>
      <c r="AL44" s="14"/>
    </row>
    <row r="45" spans="1:38" s="15" customFormat="1" ht="12.75">
      <c r="A45" s="31" t="s">
        <v>96</v>
      </c>
      <c r="B45" s="62" t="s">
        <v>161</v>
      </c>
      <c r="C45" s="124" t="s">
        <v>162</v>
      </c>
      <c r="D45" s="79">
        <v>70045571</v>
      </c>
      <c r="E45" s="80">
        <v>1250000</v>
      </c>
      <c r="F45" s="81">
        <f t="shared" si="17"/>
        <v>71295571</v>
      </c>
      <c r="G45" s="79">
        <v>70045571</v>
      </c>
      <c r="H45" s="80">
        <v>1250000</v>
      </c>
      <c r="I45" s="82">
        <f t="shared" si="18"/>
        <v>71295571</v>
      </c>
      <c r="J45" s="79">
        <v>11882038</v>
      </c>
      <c r="K45" s="80">
        <v>0</v>
      </c>
      <c r="L45" s="80">
        <f t="shared" si="19"/>
        <v>11882038</v>
      </c>
      <c r="M45" s="42">
        <f t="shared" si="20"/>
        <v>0.16665885178197115</v>
      </c>
      <c r="N45" s="107">
        <v>27660544</v>
      </c>
      <c r="O45" s="108">
        <v>0</v>
      </c>
      <c r="P45" s="109">
        <f t="shared" si="21"/>
        <v>27660544</v>
      </c>
      <c r="Q45" s="42">
        <f t="shared" si="22"/>
        <v>0.38797001850227136</v>
      </c>
      <c r="R45" s="107">
        <v>0</v>
      </c>
      <c r="S45" s="109">
        <v>0</v>
      </c>
      <c r="T45" s="109">
        <f t="shared" si="23"/>
        <v>0</v>
      </c>
      <c r="U45" s="42">
        <f t="shared" si="24"/>
        <v>0</v>
      </c>
      <c r="V45" s="107">
        <v>0</v>
      </c>
      <c r="W45" s="109">
        <v>0</v>
      </c>
      <c r="X45" s="109">
        <f t="shared" si="25"/>
        <v>0</v>
      </c>
      <c r="Y45" s="42">
        <f t="shared" si="26"/>
        <v>0</v>
      </c>
      <c r="Z45" s="79">
        <f t="shared" si="27"/>
        <v>39542582</v>
      </c>
      <c r="AA45" s="80">
        <f t="shared" si="28"/>
        <v>0</v>
      </c>
      <c r="AB45" s="80">
        <f t="shared" si="29"/>
        <v>39542582</v>
      </c>
      <c r="AC45" s="42">
        <f t="shared" si="30"/>
        <v>0.5546288702842425</v>
      </c>
      <c r="AD45" s="79">
        <v>17744119</v>
      </c>
      <c r="AE45" s="80">
        <v>1923078</v>
      </c>
      <c r="AF45" s="80">
        <f t="shared" si="31"/>
        <v>19667197</v>
      </c>
      <c r="AG45" s="42">
        <f t="shared" si="32"/>
        <v>1.5477434660386211</v>
      </c>
      <c r="AH45" s="42">
        <f t="shared" si="33"/>
        <v>0.40643041303750604</v>
      </c>
      <c r="AI45" s="14">
        <v>34848423</v>
      </c>
      <c r="AJ45" s="14">
        <v>34848423</v>
      </c>
      <c r="AK45" s="14">
        <v>53936419</v>
      </c>
      <c r="AL45" s="14"/>
    </row>
    <row r="46" spans="1:38" s="15" customFormat="1" ht="12.75">
      <c r="A46" s="31" t="s">
        <v>115</v>
      </c>
      <c r="B46" s="62" t="s">
        <v>163</v>
      </c>
      <c r="C46" s="124" t="s">
        <v>164</v>
      </c>
      <c r="D46" s="79">
        <v>482538329</v>
      </c>
      <c r="E46" s="80">
        <v>166991496</v>
      </c>
      <c r="F46" s="81">
        <f t="shared" si="17"/>
        <v>649529825</v>
      </c>
      <c r="G46" s="79">
        <v>482538329</v>
      </c>
      <c r="H46" s="80">
        <v>166991496</v>
      </c>
      <c r="I46" s="82">
        <f t="shared" si="18"/>
        <v>649529825</v>
      </c>
      <c r="J46" s="79">
        <v>48237088</v>
      </c>
      <c r="K46" s="80">
        <v>8814766</v>
      </c>
      <c r="L46" s="80">
        <f t="shared" si="19"/>
        <v>57051854</v>
      </c>
      <c r="M46" s="42">
        <f t="shared" si="20"/>
        <v>0.08783561863383256</v>
      </c>
      <c r="N46" s="107">
        <v>38222659</v>
      </c>
      <c r="O46" s="108">
        <v>30103981</v>
      </c>
      <c r="P46" s="109">
        <f t="shared" si="21"/>
        <v>68326640</v>
      </c>
      <c r="Q46" s="42">
        <f t="shared" si="22"/>
        <v>0.10519399936715762</v>
      </c>
      <c r="R46" s="107">
        <v>0</v>
      </c>
      <c r="S46" s="109">
        <v>0</v>
      </c>
      <c r="T46" s="109">
        <f t="shared" si="23"/>
        <v>0</v>
      </c>
      <c r="U46" s="42">
        <f t="shared" si="24"/>
        <v>0</v>
      </c>
      <c r="V46" s="107">
        <v>0</v>
      </c>
      <c r="W46" s="109">
        <v>0</v>
      </c>
      <c r="X46" s="109">
        <f t="shared" si="25"/>
        <v>0</v>
      </c>
      <c r="Y46" s="42">
        <f t="shared" si="26"/>
        <v>0</v>
      </c>
      <c r="Z46" s="79">
        <f t="shared" si="27"/>
        <v>86459747</v>
      </c>
      <c r="AA46" s="80">
        <f t="shared" si="28"/>
        <v>38918747</v>
      </c>
      <c r="AB46" s="80">
        <f t="shared" si="29"/>
        <v>125378494</v>
      </c>
      <c r="AC46" s="42">
        <f t="shared" si="30"/>
        <v>0.19302961800099017</v>
      </c>
      <c r="AD46" s="79">
        <v>42281204</v>
      </c>
      <c r="AE46" s="80">
        <v>11872753</v>
      </c>
      <c r="AF46" s="80">
        <f t="shared" si="31"/>
        <v>54153957</v>
      </c>
      <c r="AG46" s="42">
        <f t="shared" si="32"/>
        <v>0.23698282057087677</v>
      </c>
      <c r="AH46" s="42">
        <f t="shared" si="33"/>
        <v>0.26171094016269203</v>
      </c>
      <c r="AI46" s="14">
        <v>492837564</v>
      </c>
      <c r="AJ46" s="14">
        <v>580616039</v>
      </c>
      <c r="AK46" s="14">
        <v>116794036</v>
      </c>
      <c r="AL46" s="14"/>
    </row>
    <row r="47" spans="1:38" s="59" customFormat="1" ht="12.75">
      <c r="A47" s="63"/>
      <c r="B47" s="64" t="s">
        <v>165</v>
      </c>
      <c r="C47" s="125"/>
      <c r="D47" s="83">
        <f>SUM(D42:D46)</f>
        <v>950424109</v>
      </c>
      <c r="E47" s="84">
        <f>SUM(E42:E46)</f>
        <v>256055982</v>
      </c>
      <c r="F47" s="85">
        <f t="shared" si="17"/>
        <v>1206480091</v>
      </c>
      <c r="G47" s="83">
        <f>SUM(G42:G46)</f>
        <v>950424109</v>
      </c>
      <c r="H47" s="84">
        <f>SUM(H42:H46)</f>
        <v>256055982</v>
      </c>
      <c r="I47" s="85">
        <f t="shared" si="18"/>
        <v>1206480091</v>
      </c>
      <c r="J47" s="83">
        <f>SUM(J42:J46)</f>
        <v>203477732</v>
      </c>
      <c r="K47" s="84">
        <f>SUM(K42:K46)</f>
        <v>31798371</v>
      </c>
      <c r="L47" s="84">
        <f t="shared" si="19"/>
        <v>235276103</v>
      </c>
      <c r="M47" s="46">
        <f t="shared" si="20"/>
        <v>0.1950103484965008</v>
      </c>
      <c r="N47" s="113">
        <f>SUM(N42:N46)</f>
        <v>193020877</v>
      </c>
      <c r="O47" s="114">
        <f>SUM(O42:O46)</f>
        <v>57496063</v>
      </c>
      <c r="P47" s="115">
        <f t="shared" si="21"/>
        <v>250516940</v>
      </c>
      <c r="Q47" s="46">
        <f t="shared" si="22"/>
        <v>0.2076428296403608</v>
      </c>
      <c r="R47" s="113">
        <f>SUM(R42:R46)</f>
        <v>0</v>
      </c>
      <c r="S47" s="115">
        <f>SUM(S42:S46)</f>
        <v>0</v>
      </c>
      <c r="T47" s="115">
        <f t="shared" si="23"/>
        <v>0</v>
      </c>
      <c r="U47" s="46">
        <f t="shared" si="24"/>
        <v>0</v>
      </c>
      <c r="V47" s="113">
        <f>SUM(V42:V46)</f>
        <v>0</v>
      </c>
      <c r="W47" s="115">
        <f>SUM(W42:W46)</f>
        <v>0</v>
      </c>
      <c r="X47" s="115">
        <f t="shared" si="25"/>
        <v>0</v>
      </c>
      <c r="Y47" s="46">
        <f t="shared" si="26"/>
        <v>0</v>
      </c>
      <c r="Z47" s="83">
        <f t="shared" si="27"/>
        <v>396498609</v>
      </c>
      <c r="AA47" s="84">
        <f t="shared" si="28"/>
        <v>89294434</v>
      </c>
      <c r="AB47" s="84">
        <f t="shared" si="29"/>
        <v>485793043</v>
      </c>
      <c r="AC47" s="46">
        <f t="shared" si="30"/>
        <v>0.4026531781368616</v>
      </c>
      <c r="AD47" s="83">
        <f>SUM(AD42:AD46)</f>
        <v>135399307</v>
      </c>
      <c r="AE47" s="84">
        <f>SUM(AE42:AE46)</f>
        <v>44242101</v>
      </c>
      <c r="AF47" s="84">
        <f t="shared" si="31"/>
        <v>179641408</v>
      </c>
      <c r="AG47" s="46">
        <f t="shared" si="32"/>
        <v>0.3934617592028502</v>
      </c>
      <c r="AH47" s="46">
        <f t="shared" si="33"/>
        <v>0.39453894727879213</v>
      </c>
      <c r="AI47" s="65">
        <f>SUM(AI42:AI46)</f>
        <v>904785153</v>
      </c>
      <c r="AJ47" s="65">
        <f>SUM(AJ42:AJ46)</f>
        <v>1015279833</v>
      </c>
      <c r="AK47" s="65">
        <f>SUM(AK42:AK46)</f>
        <v>355998358</v>
      </c>
      <c r="AL47" s="65"/>
    </row>
    <row r="48" spans="1:38" s="15" customFormat="1" ht="12.75">
      <c r="A48" s="31" t="s">
        <v>96</v>
      </c>
      <c r="B48" s="62" t="s">
        <v>166</v>
      </c>
      <c r="C48" s="124" t="s">
        <v>167</v>
      </c>
      <c r="D48" s="79">
        <v>201377622</v>
      </c>
      <c r="E48" s="80">
        <v>0</v>
      </c>
      <c r="F48" s="81">
        <f t="shared" si="17"/>
        <v>201377622</v>
      </c>
      <c r="G48" s="79">
        <v>201377622</v>
      </c>
      <c r="H48" s="80">
        <v>0</v>
      </c>
      <c r="I48" s="82">
        <f t="shared" si="18"/>
        <v>201377622</v>
      </c>
      <c r="J48" s="79">
        <v>44546340</v>
      </c>
      <c r="K48" s="80">
        <v>3971864</v>
      </c>
      <c r="L48" s="80">
        <f t="shared" si="19"/>
        <v>48518204</v>
      </c>
      <c r="M48" s="42">
        <f t="shared" si="20"/>
        <v>0.24093145761747053</v>
      </c>
      <c r="N48" s="107">
        <v>12167436</v>
      </c>
      <c r="O48" s="108">
        <v>6546834</v>
      </c>
      <c r="P48" s="109">
        <f t="shared" si="21"/>
        <v>18714270</v>
      </c>
      <c r="Q48" s="42">
        <f t="shared" si="22"/>
        <v>0.09293122946898241</v>
      </c>
      <c r="R48" s="107">
        <v>0</v>
      </c>
      <c r="S48" s="109">
        <v>0</v>
      </c>
      <c r="T48" s="109">
        <f t="shared" si="23"/>
        <v>0</v>
      </c>
      <c r="U48" s="42">
        <f t="shared" si="24"/>
        <v>0</v>
      </c>
      <c r="V48" s="107">
        <v>0</v>
      </c>
      <c r="W48" s="109">
        <v>0</v>
      </c>
      <c r="X48" s="109">
        <f t="shared" si="25"/>
        <v>0</v>
      </c>
      <c r="Y48" s="42">
        <f t="shared" si="26"/>
        <v>0</v>
      </c>
      <c r="Z48" s="79">
        <f t="shared" si="27"/>
        <v>56713776</v>
      </c>
      <c r="AA48" s="80">
        <f t="shared" si="28"/>
        <v>10518698</v>
      </c>
      <c r="AB48" s="80">
        <f t="shared" si="29"/>
        <v>67232474</v>
      </c>
      <c r="AC48" s="42">
        <f t="shared" si="30"/>
        <v>0.33386268708645295</v>
      </c>
      <c r="AD48" s="79">
        <v>1961909</v>
      </c>
      <c r="AE48" s="80">
        <v>5508572</v>
      </c>
      <c r="AF48" s="80">
        <f t="shared" si="31"/>
        <v>7470481</v>
      </c>
      <c r="AG48" s="42">
        <f t="shared" si="32"/>
        <v>0</v>
      </c>
      <c r="AH48" s="42">
        <f t="shared" si="33"/>
        <v>1.5050957227519888</v>
      </c>
      <c r="AI48" s="14">
        <v>0</v>
      </c>
      <c r="AJ48" s="14">
        <v>0</v>
      </c>
      <c r="AK48" s="14">
        <v>45060756</v>
      </c>
      <c r="AL48" s="14"/>
    </row>
    <row r="49" spans="1:38" s="15" customFormat="1" ht="12.75">
      <c r="A49" s="31" t="s">
        <v>96</v>
      </c>
      <c r="B49" s="62" t="s">
        <v>168</v>
      </c>
      <c r="C49" s="124" t="s">
        <v>169</v>
      </c>
      <c r="D49" s="79">
        <v>46989959</v>
      </c>
      <c r="E49" s="80">
        <v>0</v>
      </c>
      <c r="F49" s="81">
        <f t="shared" si="17"/>
        <v>46989959</v>
      </c>
      <c r="G49" s="79">
        <v>46989959</v>
      </c>
      <c r="H49" s="80">
        <v>0</v>
      </c>
      <c r="I49" s="82">
        <f t="shared" si="18"/>
        <v>46989959</v>
      </c>
      <c r="J49" s="79">
        <v>21996853</v>
      </c>
      <c r="K49" s="80">
        <v>656093</v>
      </c>
      <c r="L49" s="80">
        <f t="shared" si="19"/>
        <v>22652946</v>
      </c>
      <c r="M49" s="42">
        <f t="shared" si="20"/>
        <v>0.48208056533950155</v>
      </c>
      <c r="N49" s="107">
        <v>25329751</v>
      </c>
      <c r="O49" s="108">
        <v>25174683</v>
      </c>
      <c r="P49" s="109">
        <f t="shared" si="21"/>
        <v>50504434</v>
      </c>
      <c r="Q49" s="42">
        <f t="shared" si="22"/>
        <v>1.074792042274393</v>
      </c>
      <c r="R49" s="107">
        <v>0</v>
      </c>
      <c r="S49" s="109">
        <v>0</v>
      </c>
      <c r="T49" s="109">
        <f t="shared" si="23"/>
        <v>0</v>
      </c>
      <c r="U49" s="42">
        <f t="shared" si="24"/>
        <v>0</v>
      </c>
      <c r="V49" s="107">
        <v>0</v>
      </c>
      <c r="W49" s="109">
        <v>0</v>
      </c>
      <c r="X49" s="109">
        <f t="shared" si="25"/>
        <v>0</v>
      </c>
      <c r="Y49" s="42">
        <f t="shared" si="26"/>
        <v>0</v>
      </c>
      <c r="Z49" s="79">
        <f t="shared" si="27"/>
        <v>47326604</v>
      </c>
      <c r="AA49" s="80">
        <f t="shared" si="28"/>
        <v>25830776</v>
      </c>
      <c r="AB49" s="80">
        <f t="shared" si="29"/>
        <v>73157380</v>
      </c>
      <c r="AC49" s="42">
        <f t="shared" si="30"/>
        <v>1.5568726076138948</v>
      </c>
      <c r="AD49" s="79">
        <v>19917280</v>
      </c>
      <c r="AE49" s="80">
        <v>7014160</v>
      </c>
      <c r="AF49" s="80">
        <f t="shared" si="31"/>
        <v>26931440</v>
      </c>
      <c r="AG49" s="42">
        <f t="shared" si="32"/>
        <v>0.6606310456011055</v>
      </c>
      <c r="AH49" s="42">
        <f t="shared" si="33"/>
        <v>0.8752964564835746</v>
      </c>
      <c r="AI49" s="14">
        <v>47762000</v>
      </c>
      <c r="AJ49" s="14">
        <v>67999000</v>
      </c>
      <c r="AK49" s="14">
        <v>31553060</v>
      </c>
      <c r="AL49" s="14"/>
    </row>
    <row r="50" spans="1:38" s="15" customFormat="1" ht="12.75">
      <c r="A50" s="31" t="s">
        <v>96</v>
      </c>
      <c r="B50" s="62" t="s">
        <v>170</v>
      </c>
      <c r="C50" s="124" t="s">
        <v>171</v>
      </c>
      <c r="D50" s="79">
        <v>90735785</v>
      </c>
      <c r="E50" s="80">
        <v>64542809</v>
      </c>
      <c r="F50" s="81">
        <f t="shared" si="17"/>
        <v>155278594</v>
      </c>
      <c r="G50" s="79">
        <v>90735785</v>
      </c>
      <c r="H50" s="80">
        <v>64542809</v>
      </c>
      <c r="I50" s="82">
        <f t="shared" si="18"/>
        <v>155278594</v>
      </c>
      <c r="J50" s="79">
        <v>17986827</v>
      </c>
      <c r="K50" s="80">
        <v>5937660</v>
      </c>
      <c r="L50" s="80">
        <f t="shared" si="19"/>
        <v>23924487</v>
      </c>
      <c r="M50" s="42">
        <f t="shared" si="20"/>
        <v>0.15407459833130638</v>
      </c>
      <c r="N50" s="107">
        <v>33753966</v>
      </c>
      <c r="O50" s="108">
        <v>11177668</v>
      </c>
      <c r="P50" s="109">
        <f t="shared" si="21"/>
        <v>44931634</v>
      </c>
      <c r="Q50" s="42">
        <f t="shared" si="22"/>
        <v>0.2893614170669268</v>
      </c>
      <c r="R50" s="107">
        <v>0</v>
      </c>
      <c r="S50" s="109">
        <v>0</v>
      </c>
      <c r="T50" s="109">
        <f t="shared" si="23"/>
        <v>0</v>
      </c>
      <c r="U50" s="42">
        <f t="shared" si="24"/>
        <v>0</v>
      </c>
      <c r="V50" s="107">
        <v>0</v>
      </c>
      <c r="W50" s="109">
        <v>0</v>
      </c>
      <c r="X50" s="109">
        <f t="shared" si="25"/>
        <v>0</v>
      </c>
      <c r="Y50" s="42">
        <f t="shared" si="26"/>
        <v>0</v>
      </c>
      <c r="Z50" s="79">
        <f t="shared" si="27"/>
        <v>51740793</v>
      </c>
      <c r="AA50" s="80">
        <f t="shared" si="28"/>
        <v>17115328</v>
      </c>
      <c r="AB50" s="80">
        <f t="shared" si="29"/>
        <v>68856121</v>
      </c>
      <c r="AC50" s="42">
        <f t="shared" si="30"/>
        <v>0.4434360153982332</v>
      </c>
      <c r="AD50" s="79">
        <v>24374945</v>
      </c>
      <c r="AE50" s="80">
        <v>6382981</v>
      </c>
      <c r="AF50" s="80">
        <f t="shared" si="31"/>
        <v>30757926</v>
      </c>
      <c r="AG50" s="42">
        <f t="shared" si="32"/>
        <v>0.7336251871883273</v>
      </c>
      <c r="AH50" s="42">
        <f t="shared" si="33"/>
        <v>0.46081481566735016</v>
      </c>
      <c r="AI50" s="14">
        <v>147194675</v>
      </c>
      <c r="AJ50" s="14">
        <v>147194675</v>
      </c>
      <c r="AK50" s="14">
        <v>107985721</v>
      </c>
      <c r="AL50" s="14"/>
    </row>
    <row r="51" spans="1:38" s="15" customFormat="1" ht="12.75">
      <c r="A51" s="31" t="s">
        <v>96</v>
      </c>
      <c r="B51" s="62" t="s">
        <v>172</v>
      </c>
      <c r="C51" s="124" t="s">
        <v>173</v>
      </c>
      <c r="D51" s="79">
        <v>3344157</v>
      </c>
      <c r="E51" s="80">
        <v>27457850</v>
      </c>
      <c r="F51" s="81">
        <f t="shared" si="17"/>
        <v>30802007</v>
      </c>
      <c r="G51" s="79">
        <v>3344157</v>
      </c>
      <c r="H51" s="80">
        <v>27457850</v>
      </c>
      <c r="I51" s="82">
        <f t="shared" si="18"/>
        <v>30802007</v>
      </c>
      <c r="J51" s="79">
        <v>32771552</v>
      </c>
      <c r="K51" s="80">
        <v>0</v>
      </c>
      <c r="L51" s="80">
        <f t="shared" si="19"/>
        <v>32771552</v>
      </c>
      <c r="M51" s="42">
        <f t="shared" si="20"/>
        <v>1.06394209961708</v>
      </c>
      <c r="N51" s="107">
        <v>4410895</v>
      </c>
      <c r="O51" s="108">
        <v>3139562</v>
      </c>
      <c r="P51" s="109">
        <f t="shared" si="21"/>
        <v>7550457</v>
      </c>
      <c r="Q51" s="42">
        <f t="shared" si="22"/>
        <v>0.24512873463083104</v>
      </c>
      <c r="R51" s="107">
        <v>0</v>
      </c>
      <c r="S51" s="109">
        <v>0</v>
      </c>
      <c r="T51" s="109">
        <f t="shared" si="23"/>
        <v>0</v>
      </c>
      <c r="U51" s="42">
        <f t="shared" si="24"/>
        <v>0</v>
      </c>
      <c r="V51" s="107">
        <v>0</v>
      </c>
      <c r="W51" s="109">
        <v>0</v>
      </c>
      <c r="X51" s="109">
        <f t="shared" si="25"/>
        <v>0</v>
      </c>
      <c r="Y51" s="42">
        <f t="shared" si="26"/>
        <v>0</v>
      </c>
      <c r="Z51" s="79">
        <f t="shared" si="27"/>
        <v>37182447</v>
      </c>
      <c r="AA51" s="80">
        <f t="shared" si="28"/>
        <v>3139562</v>
      </c>
      <c r="AB51" s="80">
        <f t="shared" si="29"/>
        <v>40322009</v>
      </c>
      <c r="AC51" s="42">
        <f t="shared" si="30"/>
        <v>1.3090708342479112</v>
      </c>
      <c r="AD51" s="79">
        <v>13910488</v>
      </c>
      <c r="AE51" s="80">
        <v>0</v>
      </c>
      <c r="AF51" s="80">
        <f t="shared" si="31"/>
        <v>13910488</v>
      </c>
      <c r="AG51" s="42">
        <f t="shared" si="32"/>
        <v>14.543509005916986</v>
      </c>
      <c r="AH51" s="42">
        <f t="shared" si="33"/>
        <v>-0.45721120639333435</v>
      </c>
      <c r="AI51" s="14">
        <v>3066595</v>
      </c>
      <c r="AJ51" s="14">
        <v>3066595</v>
      </c>
      <c r="AK51" s="14">
        <v>44599052</v>
      </c>
      <c r="AL51" s="14"/>
    </row>
    <row r="52" spans="1:38" s="15" customFormat="1" ht="12.75">
      <c r="A52" s="31" t="s">
        <v>96</v>
      </c>
      <c r="B52" s="62" t="s">
        <v>174</v>
      </c>
      <c r="C52" s="124" t="s">
        <v>175</v>
      </c>
      <c r="D52" s="79">
        <v>90209953</v>
      </c>
      <c r="E52" s="80">
        <v>34014650</v>
      </c>
      <c r="F52" s="81">
        <f t="shared" si="17"/>
        <v>124224603</v>
      </c>
      <c r="G52" s="79">
        <v>90209953</v>
      </c>
      <c r="H52" s="80">
        <v>34014650</v>
      </c>
      <c r="I52" s="82">
        <f t="shared" si="18"/>
        <v>124224603</v>
      </c>
      <c r="J52" s="79">
        <v>39961085</v>
      </c>
      <c r="K52" s="80">
        <v>3840966</v>
      </c>
      <c r="L52" s="80">
        <f t="shared" si="19"/>
        <v>43802051</v>
      </c>
      <c r="M52" s="42">
        <f t="shared" si="20"/>
        <v>0.3526036706271462</v>
      </c>
      <c r="N52" s="107">
        <v>36842553</v>
      </c>
      <c r="O52" s="108">
        <v>7100988</v>
      </c>
      <c r="P52" s="109">
        <f t="shared" si="21"/>
        <v>43943541</v>
      </c>
      <c r="Q52" s="42">
        <f t="shared" si="22"/>
        <v>0.35374265595358756</v>
      </c>
      <c r="R52" s="107">
        <v>0</v>
      </c>
      <c r="S52" s="109">
        <v>0</v>
      </c>
      <c r="T52" s="109">
        <f t="shared" si="23"/>
        <v>0</v>
      </c>
      <c r="U52" s="42">
        <f t="shared" si="24"/>
        <v>0</v>
      </c>
      <c r="V52" s="107">
        <v>0</v>
      </c>
      <c r="W52" s="109">
        <v>0</v>
      </c>
      <c r="X52" s="109">
        <f t="shared" si="25"/>
        <v>0</v>
      </c>
      <c r="Y52" s="42">
        <f t="shared" si="26"/>
        <v>0</v>
      </c>
      <c r="Z52" s="79">
        <f t="shared" si="27"/>
        <v>76803638</v>
      </c>
      <c r="AA52" s="80">
        <f t="shared" si="28"/>
        <v>10941954</v>
      </c>
      <c r="AB52" s="80">
        <f t="shared" si="29"/>
        <v>87745592</v>
      </c>
      <c r="AC52" s="42">
        <f t="shared" si="30"/>
        <v>0.7063463265807338</v>
      </c>
      <c r="AD52" s="79">
        <v>21856938</v>
      </c>
      <c r="AE52" s="80">
        <v>0</v>
      </c>
      <c r="AF52" s="80">
        <f t="shared" si="31"/>
        <v>21856938</v>
      </c>
      <c r="AG52" s="42">
        <f t="shared" si="32"/>
        <v>0.8084453283648598</v>
      </c>
      <c r="AH52" s="42">
        <f t="shared" si="33"/>
        <v>1.010507647503049</v>
      </c>
      <c r="AI52" s="14">
        <v>73254961</v>
      </c>
      <c r="AJ52" s="14">
        <v>73254961</v>
      </c>
      <c r="AK52" s="14">
        <v>59222631</v>
      </c>
      <c r="AL52" s="14"/>
    </row>
    <row r="53" spans="1:38" s="15" customFormat="1" ht="12.75">
      <c r="A53" s="31" t="s">
        <v>96</v>
      </c>
      <c r="B53" s="62" t="s">
        <v>176</v>
      </c>
      <c r="C53" s="124" t="s">
        <v>177</v>
      </c>
      <c r="D53" s="79">
        <v>0</v>
      </c>
      <c r="E53" s="80">
        <v>0</v>
      </c>
      <c r="F53" s="81">
        <f t="shared" si="17"/>
        <v>0</v>
      </c>
      <c r="G53" s="79">
        <v>0</v>
      </c>
      <c r="H53" s="80">
        <v>0</v>
      </c>
      <c r="I53" s="82">
        <f t="shared" si="18"/>
        <v>0</v>
      </c>
      <c r="J53" s="79">
        <v>40081515</v>
      </c>
      <c r="K53" s="80">
        <v>0</v>
      </c>
      <c r="L53" s="80">
        <f t="shared" si="19"/>
        <v>40081515</v>
      </c>
      <c r="M53" s="42">
        <f t="shared" si="20"/>
        <v>0</v>
      </c>
      <c r="N53" s="107">
        <v>61725381</v>
      </c>
      <c r="O53" s="108">
        <v>0</v>
      </c>
      <c r="P53" s="109">
        <f t="shared" si="21"/>
        <v>61725381</v>
      </c>
      <c r="Q53" s="42">
        <f t="shared" si="22"/>
        <v>0</v>
      </c>
      <c r="R53" s="107">
        <v>0</v>
      </c>
      <c r="S53" s="109">
        <v>0</v>
      </c>
      <c r="T53" s="109">
        <f t="shared" si="23"/>
        <v>0</v>
      </c>
      <c r="U53" s="42">
        <f t="shared" si="24"/>
        <v>0</v>
      </c>
      <c r="V53" s="107">
        <v>0</v>
      </c>
      <c r="W53" s="109">
        <v>0</v>
      </c>
      <c r="X53" s="109">
        <f t="shared" si="25"/>
        <v>0</v>
      </c>
      <c r="Y53" s="42">
        <f t="shared" si="26"/>
        <v>0</v>
      </c>
      <c r="Z53" s="79">
        <f t="shared" si="27"/>
        <v>101806896</v>
      </c>
      <c r="AA53" s="80">
        <f t="shared" si="28"/>
        <v>0</v>
      </c>
      <c r="AB53" s="80">
        <f t="shared" si="29"/>
        <v>101806896</v>
      </c>
      <c r="AC53" s="42">
        <f t="shared" si="30"/>
        <v>0</v>
      </c>
      <c r="AD53" s="79">
        <v>508699</v>
      </c>
      <c r="AE53" s="80">
        <v>14177158</v>
      </c>
      <c r="AF53" s="80">
        <f t="shared" si="31"/>
        <v>14685857</v>
      </c>
      <c r="AG53" s="42">
        <f t="shared" si="32"/>
        <v>0</v>
      </c>
      <c r="AH53" s="42">
        <f t="shared" si="33"/>
        <v>3.2030493011064998</v>
      </c>
      <c r="AI53" s="14">
        <v>0</v>
      </c>
      <c r="AJ53" s="14">
        <v>0</v>
      </c>
      <c r="AK53" s="14">
        <v>87902527</v>
      </c>
      <c r="AL53" s="14"/>
    </row>
    <row r="54" spans="1:38" s="15" customFormat="1" ht="12.75">
      <c r="A54" s="31" t="s">
        <v>96</v>
      </c>
      <c r="B54" s="62" t="s">
        <v>178</v>
      </c>
      <c r="C54" s="124" t="s">
        <v>179</v>
      </c>
      <c r="D54" s="79">
        <v>511595066</v>
      </c>
      <c r="E54" s="80">
        <v>140000000</v>
      </c>
      <c r="F54" s="81">
        <f t="shared" si="17"/>
        <v>651595066</v>
      </c>
      <c r="G54" s="79">
        <v>511595066</v>
      </c>
      <c r="H54" s="80">
        <v>140000000</v>
      </c>
      <c r="I54" s="82">
        <f t="shared" si="18"/>
        <v>651595066</v>
      </c>
      <c r="J54" s="79">
        <v>428868778</v>
      </c>
      <c r="K54" s="80">
        <v>21804469</v>
      </c>
      <c r="L54" s="80">
        <f t="shared" si="19"/>
        <v>450673247</v>
      </c>
      <c r="M54" s="42">
        <f t="shared" si="20"/>
        <v>0.6916461933430293</v>
      </c>
      <c r="N54" s="107">
        <v>695170689</v>
      </c>
      <c r="O54" s="108">
        <v>20276151</v>
      </c>
      <c r="P54" s="109">
        <f t="shared" si="21"/>
        <v>715446840</v>
      </c>
      <c r="Q54" s="42">
        <f t="shared" si="22"/>
        <v>1.0979930286949104</v>
      </c>
      <c r="R54" s="107">
        <v>0</v>
      </c>
      <c r="S54" s="109">
        <v>0</v>
      </c>
      <c r="T54" s="109">
        <f t="shared" si="23"/>
        <v>0</v>
      </c>
      <c r="U54" s="42">
        <f t="shared" si="24"/>
        <v>0</v>
      </c>
      <c r="V54" s="107">
        <v>0</v>
      </c>
      <c r="W54" s="109">
        <v>0</v>
      </c>
      <c r="X54" s="109">
        <f t="shared" si="25"/>
        <v>0</v>
      </c>
      <c r="Y54" s="42">
        <f t="shared" si="26"/>
        <v>0</v>
      </c>
      <c r="Z54" s="79">
        <f t="shared" si="27"/>
        <v>1124039467</v>
      </c>
      <c r="AA54" s="80">
        <f t="shared" si="28"/>
        <v>42080620</v>
      </c>
      <c r="AB54" s="80">
        <f t="shared" si="29"/>
        <v>1166120087</v>
      </c>
      <c r="AC54" s="42">
        <f t="shared" si="30"/>
        <v>1.7896392220379398</v>
      </c>
      <c r="AD54" s="79">
        <v>54926869</v>
      </c>
      <c r="AE54" s="80">
        <v>2219743</v>
      </c>
      <c r="AF54" s="80">
        <f t="shared" si="31"/>
        <v>57146612</v>
      </c>
      <c r="AG54" s="42">
        <f t="shared" si="32"/>
        <v>0.7275896004039063</v>
      </c>
      <c r="AH54" s="42">
        <f t="shared" si="33"/>
        <v>11.519497043849249</v>
      </c>
      <c r="AI54" s="14">
        <v>468096718</v>
      </c>
      <c r="AJ54" s="14">
        <v>468096718</v>
      </c>
      <c r="AK54" s="14">
        <v>340582304</v>
      </c>
      <c r="AL54" s="14"/>
    </row>
    <row r="55" spans="1:38" s="15" customFormat="1" ht="12.75">
      <c r="A55" s="31" t="s">
        <v>115</v>
      </c>
      <c r="B55" s="62" t="s">
        <v>180</v>
      </c>
      <c r="C55" s="124" t="s">
        <v>181</v>
      </c>
      <c r="D55" s="79">
        <v>923371725</v>
      </c>
      <c r="E55" s="80">
        <v>0</v>
      </c>
      <c r="F55" s="81">
        <f t="shared" si="17"/>
        <v>923371725</v>
      </c>
      <c r="G55" s="79">
        <v>923371725</v>
      </c>
      <c r="H55" s="80">
        <v>0</v>
      </c>
      <c r="I55" s="82">
        <f t="shared" si="18"/>
        <v>923371725</v>
      </c>
      <c r="J55" s="79">
        <v>214796447</v>
      </c>
      <c r="K55" s="80">
        <v>0</v>
      </c>
      <c r="L55" s="80">
        <f t="shared" si="19"/>
        <v>214796447</v>
      </c>
      <c r="M55" s="42">
        <f t="shared" si="20"/>
        <v>0.2326218587644104</v>
      </c>
      <c r="N55" s="107">
        <v>348944799</v>
      </c>
      <c r="O55" s="108">
        <v>0</v>
      </c>
      <c r="P55" s="109">
        <f t="shared" si="21"/>
        <v>348944799</v>
      </c>
      <c r="Q55" s="42">
        <f t="shared" si="22"/>
        <v>0.3779028418917636</v>
      </c>
      <c r="R55" s="107">
        <v>0</v>
      </c>
      <c r="S55" s="109">
        <v>0</v>
      </c>
      <c r="T55" s="109">
        <f t="shared" si="23"/>
        <v>0</v>
      </c>
      <c r="U55" s="42">
        <f t="shared" si="24"/>
        <v>0</v>
      </c>
      <c r="V55" s="107">
        <v>0</v>
      </c>
      <c r="W55" s="109">
        <v>0</v>
      </c>
      <c r="X55" s="109">
        <f t="shared" si="25"/>
        <v>0</v>
      </c>
      <c r="Y55" s="42">
        <f t="shared" si="26"/>
        <v>0</v>
      </c>
      <c r="Z55" s="79">
        <f t="shared" si="27"/>
        <v>563741246</v>
      </c>
      <c r="AA55" s="80">
        <f t="shared" si="28"/>
        <v>0</v>
      </c>
      <c r="AB55" s="80">
        <f t="shared" si="29"/>
        <v>563741246</v>
      </c>
      <c r="AC55" s="42">
        <f t="shared" si="30"/>
        <v>0.610524700656174</v>
      </c>
      <c r="AD55" s="79">
        <v>174264934</v>
      </c>
      <c r="AE55" s="80">
        <v>114666571</v>
      </c>
      <c r="AF55" s="80">
        <f t="shared" si="31"/>
        <v>288931505</v>
      </c>
      <c r="AG55" s="42">
        <f t="shared" si="32"/>
        <v>1.1095394699411878</v>
      </c>
      <c r="AH55" s="42">
        <f t="shared" si="33"/>
        <v>0.207707684906151</v>
      </c>
      <c r="AI55" s="14">
        <v>459451356</v>
      </c>
      <c r="AJ55" s="14">
        <v>436275529</v>
      </c>
      <c r="AK55" s="14">
        <v>509779414</v>
      </c>
      <c r="AL55" s="14"/>
    </row>
    <row r="56" spans="1:38" s="59" customFormat="1" ht="12.75">
      <c r="A56" s="63"/>
      <c r="B56" s="64" t="s">
        <v>182</v>
      </c>
      <c r="C56" s="125"/>
      <c r="D56" s="83">
        <f>SUM(D48:D55)</f>
        <v>1867624267</v>
      </c>
      <c r="E56" s="84">
        <f>SUM(E48:E55)</f>
        <v>266015309</v>
      </c>
      <c r="F56" s="85">
        <f t="shared" si="17"/>
        <v>2133639576</v>
      </c>
      <c r="G56" s="83">
        <f>SUM(G48:G55)</f>
        <v>1867624267</v>
      </c>
      <c r="H56" s="84">
        <f>SUM(H48:H55)</f>
        <v>266015309</v>
      </c>
      <c r="I56" s="85">
        <f t="shared" si="18"/>
        <v>2133639576</v>
      </c>
      <c r="J56" s="83">
        <f>SUM(J48:J55)</f>
        <v>841009397</v>
      </c>
      <c r="K56" s="84">
        <f>SUM(K48:K55)</f>
        <v>36211052</v>
      </c>
      <c r="L56" s="84">
        <f t="shared" si="19"/>
        <v>877220449</v>
      </c>
      <c r="M56" s="46">
        <f t="shared" si="20"/>
        <v>0.41113806608544085</v>
      </c>
      <c r="N56" s="113">
        <f>SUM(N48:N55)</f>
        <v>1218345470</v>
      </c>
      <c r="O56" s="114">
        <f>SUM(O48:O55)</f>
        <v>73415886</v>
      </c>
      <c r="P56" s="115">
        <f t="shared" si="21"/>
        <v>1291761356</v>
      </c>
      <c r="Q56" s="46">
        <f t="shared" si="22"/>
        <v>0.6054262259334845</v>
      </c>
      <c r="R56" s="113">
        <f>SUM(R48:R55)</f>
        <v>0</v>
      </c>
      <c r="S56" s="115">
        <f>SUM(S48:S55)</f>
        <v>0</v>
      </c>
      <c r="T56" s="115">
        <f t="shared" si="23"/>
        <v>0</v>
      </c>
      <c r="U56" s="46">
        <f t="shared" si="24"/>
        <v>0</v>
      </c>
      <c r="V56" s="113">
        <f>SUM(V48:V55)</f>
        <v>0</v>
      </c>
      <c r="W56" s="115">
        <f>SUM(W48:W55)</f>
        <v>0</v>
      </c>
      <c r="X56" s="115">
        <f t="shared" si="25"/>
        <v>0</v>
      </c>
      <c r="Y56" s="46">
        <f t="shared" si="26"/>
        <v>0</v>
      </c>
      <c r="Z56" s="83">
        <f t="shared" si="27"/>
        <v>2059354867</v>
      </c>
      <c r="AA56" s="84">
        <f t="shared" si="28"/>
        <v>109626938</v>
      </c>
      <c r="AB56" s="84">
        <f t="shared" si="29"/>
        <v>2168981805</v>
      </c>
      <c r="AC56" s="46">
        <f t="shared" si="30"/>
        <v>1.0165642920189253</v>
      </c>
      <c r="AD56" s="83">
        <f>SUM(AD48:AD55)</f>
        <v>311722062</v>
      </c>
      <c r="AE56" s="84">
        <f>SUM(AE48:AE55)</f>
        <v>149969185</v>
      </c>
      <c r="AF56" s="84">
        <f t="shared" si="31"/>
        <v>461691247</v>
      </c>
      <c r="AG56" s="46">
        <f t="shared" si="32"/>
        <v>1.023238695951037</v>
      </c>
      <c r="AH56" s="46">
        <f t="shared" si="33"/>
        <v>1.7978900713272563</v>
      </c>
      <c r="AI56" s="65">
        <f>SUM(AI48:AI55)</f>
        <v>1198826305</v>
      </c>
      <c r="AJ56" s="65">
        <f>SUM(AJ48:AJ55)</f>
        <v>1195887478</v>
      </c>
      <c r="AK56" s="65">
        <f>SUM(AK48:AK55)</f>
        <v>1226685465</v>
      </c>
      <c r="AL56" s="65"/>
    </row>
    <row r="57" spans="1:38" s="15" customFormat="1" ht="12.75">
      <c r="A57" s="31" t="s">
        <v>96</v>
      </c>
      <c r="B57" s="62" t="s">
        <v>183</v>
      </c>
      <c r="C57" s="124" t="s">
        <v>184</v>
      </c>
      <c r="D57" s="79">
        <v>229995000</v>
      </c>
      <c r="E57" s="80">
        <v>121930000</v>
      </c>
      <c r="F57" s="81">
        <f t="shared" si="17"/>
        <v>351925000</v>
      </c>
      <c r="G57" s="79">
        <v>229995000</v>
      </c>
      <c r="H57" s="80">
        <v>121930000</v>
      </c>
      <c r="I57" s="81">
        <f t="shared" si="18"/>
        <v>351925000</v>
      </c>
      <c r="J57" s="79">
        <v>58751993</v>
      </c>
      <c r="K57" s="93">
        <v>3944124</v>
      </c>
      <c r="L57" s="80">
        <f t="shared" si="19"/>
        <v>62696117</v>
      </c>
      <c r="M57" s="42">
        <f t="shared" si="20"/>
        <v>0.17815192725722812</v>
      </c>
      <c r="N57" s="107">
        <v>35955152</v>
      </c>
      <c r="O57" s="108">
        <v>3924489</v>
      </c>
      <c r="P57" s="109">
        <f t="shared" si="21"/>
        <v>39879641</v>
      </c>
      <c r="Q57" s="42">
        <f t="shared" si="22"/>
        <v>0.11331857924273638</v>
      </c>
      <c r="R57" s="107">
        <v>0</v>
      </c>
      <c r="S57" s="109">
        <v>0</v>
      </c>
      <c r="T57" s="109">
        <f t="shared" si="23"/>
        <v>0</v>
      </c>
      <c r="U57" s="42">
        <f t="shared" si="24"/>
        <v>0</v>
      </c>
      <c r="V57" s="107">
        <v>0</v>
      </c>
      <c r="W57" s="109">
        <v>0</v>
      </c>
      <c r="X57" s="109">
        <f t="shared" si="25"/>
        <v>0</v>
      </c>
      <c r="Y57" s="42">
        <f t="shared" si="26"/>
        <v>0</v>
      </c>
      <c r="Z57" s="79">
        <f t="shared" si="27"/>
        <v>94707145</v>
      </c>
      <c r="AA57" s="80">
        <f t="shared" si="28"/>
        <v>7868613</v>
      </c>
      <c r="AB57" s="80">
        <f t="shared" si="29"/>
        <v>102575758</v>
      </c>
      <c r="AC57" s="42">
        <f t="shared" si="30"/>
        <v>0.2914705064999645</v>
      </c>
      <c r="AD57" s="79">
        <v>49777599</v>
      </c>
      <c r="AE57" s="80">
        <v>14560262</v>
      </c>
      <c r="AF57" s="80">
        <f t="shared" si="31"/>
        <v>64337861</v>
      </c>
      <c r="AG57" s="42">
        <f t="shared" si="32"/>
        <v>0.4150399319722823</v>
      </c>
      <c r="AH57" s="42">
        <f t="shared" si="33"/>
        <v>-0.3801528310056811</v>
      </c>
      <c r="AI57" s="14">
        <v>240791262</v>
      </c>
      <c r="AJ57" s="14">
        <v>269973059</v>
      </c>
      <c r="AK57" s="14">
        <v>99937989</v>
      </c>
      <c r="AL57" s="14"/>
    </row>
    <row r="58" spans="1:38" s="15" customFormat="1" ht="12.75">
      <c r="A58" s="31" t="s">
        <v>96</v>
      </c>
      <c r="B58" s="62" t="s">
        <v>185</v>
      </c>
      <c r="C58" s="124" t="s">
        <v>186</v>
      </c>
      <c r="D58" s="79">
        <v>145301200</v>
      </c>
      <c r="E58" s="80">
        <v>70475700</v>
      </c>
      <c r="F58" s="81">
        <f t="shared" si="17"/>
        <v>215776900</v>
      </c>
      <c r="G58" s="79">
        <v>145301200</v>
      </c>
      <c r="H58" s="80">
        <v>70475700</v>
      </c>
      <c r="I58" s="81">
        <f t="shared" si="18"/>
        <v>215776900</v>
      </c>
      <c r="J58" s="79">
        <v>46383577</v>
      </c>
      <c r="K58" s="93">
        <v>12340767</v>
      </c>
      <c r="L58" s="80">
        <f t="shared" si="19"/>
        <v>58724344</v>
      </c>
      <c r="M58" s="42">
        <f t="shared" si="20"/>
        <v>0.27215306179669835</v>
      </c>
      <c r="N58" s="107">
        <v>45457168</v>
      </c>
      <c r="O58" s="108">
        <v>12970129</v>
      </c>
      <c r="P58" s="109">
        <f t="shared" si="21"/>
        <v>58427297</v>
      </c>
      <c r="Q58" s="42">
        <f t="shared" si="22"/>
        <v>0.27077642231397336</v>
      </c>
      <c r="R58" s="107">
        <v>0</v>
      </c>
      <c r="S58" s="109">
        <v>0</v>
      </c>
      <c r="T58" s="109">
        <f t="shared" si="23"/>
        <v>0</v>
      </c>
      <c r="U58" s="42">
        <f t="shared" si="24"/>
        <v>0</v>
      </c>
      <c r="V58" s="107">
        <v>0</v>
      </c>
      <c r="W58" s="109">
        <v>0</v>
      </c>
      <c r="X58" s="109">
        <f t="shared" si="25"/>
        <v>0</v>
      </c>
      <c r="Y58" s="42">
        <f t="shared" si="26"/>
        <v>0</v>
      </c>
      <c r="Z58" s="79">
        <f t="shared" si="27"/>
        <v>91840745</v>
      </c>
      <c r="AA58" s="80">
        <f t="shared" si="28"/>
        <v>25310896</v>
      </c>
      <c r="AB58" s="80">
        <f t="shared" si="29"/>
        <v>117151641</v>
      </c>
      <c r="AC58" s="42">
        <f t="shared" si="30"/>
        <v>0.5429294841106718</v>
      </c>
      <c r="AD58" s="79">
        <v>23927920</v>
      </c>
      <c r="AE58" s="80">
        <v>8931245</v>
      </c>
      <c r="AF58" s="80">
        <f t="shared" si="31"/>
        <v>32859165</v>
      </c>
      <c r="AG58" s="42">
        <f t="shared" si="32"/>
        <v>0.6342078624929152</v>
      </c>
      <c r="AH58" s="42">
        <f t="shared" si="33"/>
        <v>0.7781126513713905</v>
      </c>
      <c r="AI58" s="14">
        <v>116874967</v>
      </c>
      <c r="AJ58" s="14">
        <v>177829151</v>
      </c>
      <c r="AK58" s="14">
        <v>74123023</v>
      </c>
      <c r="AL58" s="14"/>
    </row>
    <row r="59" spans="1:38" s="15" customFormat="1" ht="12.75">
      <c r="A59" s="31" t="s">
        <v>115</v>
      </c>
      <c r="B59" s="62" t="s">
        <v>187</v>
      </c>
      <c r="C59" s="124" t="s">
        <v>188</v>
      </c>
      <c r="D59" s="79">
        <v>365492398</v>
      </c>
      <c r="E59" s="80">
        <v>201635269</v>
      </c>
      <c r="F59" s="81">
        <f t="shared" si="17"/>
        <v>567127667</v>
      </c>
      <c r="G59" s="79">
        <v>365492398</v>
      </c>
      <c r="H59" s="80">
        <v>201635269</v>
      </c>
      <c r="I59" s="81">
        <f t="shared" si="18"/>
        <v>567127667</v>
      </c>
      <c r="J59" s="79">
        <v>99234873</v>
      </c>
      <c r="K59" s="93">
        <v>37875978</v>
      </c>
      <c r="L59" s="80">
        <f t="shared" si="19"/>
        <v>137110851</v>
      </c>
      <c r="M59" s="42">
        <f t="shared" si="20"/>
        <v>0.24176364331736966</v>
      </c>
      <c r="N59" s="107">
        <v>7286342</v>
      </c>
      <c r="O59" s="108">
        <v>101345353</v>
      </c>
      <c r="P59" s="109">
        <f t="shared" si="21"/>
        <v>108631695</v>
      </c>
      <c r="Q59" s="42">
        <f t="shared" si="22"/>
        <v>0.19154716181392012</v>
      </c>
      <c r="R59" s="107">
        <v>0</v>
      </c>
      <c r="S59" s="109">
        <v>0</v>
      </c>
      <c r="T59" s="109">
        <f t="shared" si="23"/>
        <v>0</v>
      </c>
      <c r="U59" s="42">
        <f t="shared" si="24"/>
        <v>0</v>
      </c>
      <c r="V59" s="107">
        <v>0</v>
      </c>
      <c r="W59" s="109">
        <v>0</v>
      </c>
      <c r="X59" s="109">
        <f t="shared" si="25"/>
        <v>0</v>
      </c>
      <c r="Y59" s="42">
        <f t="shared" si="26"/>
        <v>0</v>
      </c>
      <c r="Z59" s="79">
        <f t="shared" si="27"/>
        <v>106521215</v>
      </c>
      <c r="AA59" s="80">
        <f t="shared" si="28"/>
        <v>139221331</v>
      </c>
      <c r="AB59" s="80">
        <f t="shared" si="29"/>
        <v>245742546</v>
      </c>
      <c r="AC59" s="42">
        <f t="shared" si="30"/>
        <v>0.4333108051312898</v>
      </c>
      <c r="AD59" s="79">
        <v>0</v>
      </c>
      <c r="AE59" s="80">
        <v>31524742</v>
      </c>
      <c r="AF59" s="80">
        <f t="shared" si="31"/>
        <v>31524742</v>
      </c>
      <c r="AG59" s="42">
        <f t="shared" si="32"/>
        <v>0</v>
      </c>
      <c r="AH59" s="42">
        <f t="shared" si="33"/>
        <v>2.445918605773205</v>
      </c>
      <c r="AI59" s="14">
        <v>0</v>
      </c>
      <c r="AJ59" s="14">
        <v>0</v>
      </c>
      <c r="AK59" s="14">
        <v>121830555</v>
      </c>
      <c r="AL59" s="14"/>
    </row>
    <row r="60" spans="1:38" s="59" customFormat="1" ht="12.75">
      <c r="A60" s="63"/>
      <c r="B60" s="64" t="s">
        <v>189</v>
      </c>
      <c r="C60" s="125"/>
      <c r="D60" s="83">
        <f>SUM(D57:D59)</f>
        <v>740788598</v>
      </c>
      <c r="E60" s="84">
        <f>SUM(E57:E59)</f>
        <v>394040969</v>
      </c>
      <c r="F60" s="85">
        <f t="shared" si="17"/>
        <v>1134829567</v>
      </c>
      <c r="G60" s="83">
        <f>SUM(G57:G59)</f>
        <v>740788598</v>
      </c>
      <c r="H60" s="84">
        <f>SUM(H57:H59)</f>
        <v>394040969</v>
      </c>
      <c r="I60" s="92">
        <f t="shared" si="18"/>
        <v>1134829567</v>
      </c>
      <c r="J60" s="83">
        <f>SUM(J57:J59)</f>
        <v>204370443</v>
      </c>
      <c r="K60" s="94">
        <f>SUM(K57:K59)</f>
        <v>54160869</v>
      </c>
      <c r="L60" s="84">
        <f t="shared" si="19"/>
        <v>258531312</v>
      </c>
      <c r="M60" s="46">
        <f t="shared" si="20"/>
        <v>0.22781510062647142</v>
      </c>
      <c r="N60" s="113">
        <f>SUM(N57:N59)</f>
        <v>88698662</v>
      </c>
      <c r="O60" s="114">
        <f>SUM(O57:O59)</f>
        <v>118239971</v>
      </c>
      <c r="P60" s="115">
        <f t="shared" si="21"/>
        <v>206938633</v>
      </c>
      <c r="Q60" s="46">
        <f t="shared" si="22"/>
        <v>0.18235216901076742</v>
      </c>
      <c r="R60" s="113">
        <f>SUM(R57:R59)</f>
        <v>0</v>
      </c>
      <c r="S60" s="115">
        <f>SUM(S57:S59)</f>
        <v>0</v>
      </c>
      <c r="T60" s="115">
        <f t="shared" si="23"/>
        <v>0</v>
      </c>
      <c r="U60" s="46">
        <f t="shared" si="24"/>
        <v>0</v>
      </c>
      <c r="V60" s="113">
        <f>SUM(V57:V59)</f>
        <v>0</v>
      </c>
      <c r="W60" s="115">
        <f>SUM(W57:W59)</f>
        <v>0</v>
      </c>
      <c r="X60" s="115">
        <f t="shared" si="25"/>
        <v>0</v>
      </c>
      <c r="Y60" s="46">
        <f t="shared" si="26"/>
        <v>0</v>
      </c>
      <c r="Z60" s="83">
        <f t="shared" si="27"/>
        <v>293069105</v>
      </c>
      <c r="AA60" s="84">
        <f t="shared" si="28"/>
        <v>172400840</v>
      </c>
      <c r="AB60" s="84">
        <f t="shared" si="29"/>
        <v>465469945</v>
      </c>
      <c r="AC60" s="46">
        <f t="shared" si="30"/>
        <v>0.4101672696372388</v>
      </c>
      <c r="AD60" s="83">
        <f>SUM(AD57:AD59)</f>
        <v>73705519</v>
      </c>
      <c r="AE60" s="84">
        <f>SUM(AE57:AE59)</f>
        <v>55016249</v>
      </c>
      <c r="AF60" s="84">
        <f t="shared" si="31"/>
        <v>128721768</v>
      </c>
      <c r="AG60" s="46">
        <f t="shared" si="32"/>
        <v>0.8272840514668776</v>
      </c>
      <c r="AH60" s="46">
        <f t="shared" si="33"/>
        <v>0.6076428735814132</v>
      </c>
      <c r="AI60" s="65">
        <f>SUM(AI57:AI59)</f>
        <v>357666229</v>
      </c>
      <c r="AJ60" s="65">
        <f>SUM(AJ57:AJ59)</f>
        <v>447802210</v>
      </c>
      <c r="AK60" s="65">
        <f>SUM(AK57:AK59)</f>
        <v>295891567</v>
      </c>
      <c r="AL60" s="65"/>
    </row>
    <row r="61" spans="1:38" s="59" customFormat="1" ht="12.75">
      <c r="A61" s="63"/>
      <c r="B61" s="64" t="s">
        <v>190</v>
      </c>
      <c r="C61" s="125"/>
      <c r="D61" s="83">
        <f>SUM(D9,D11:D20,D22:D30,D32:D40,D42:D46,D48:D55,D57:D59)</f>
        <v>18842109541</v>
      </c>
      <c r="E61" s="84">
        <f>SUM(E9,E11:E20,E22:E30,E32:E40,E42:E46,E48:E55,E57:E59)</f>
        <v>4220530128</v>
      </c>
      <c r="F61" s="85">
        <f t="shared" si="17"/>
        <v>23062639669</v>
      </c>
      <c r="G61" s="83">
        <f>SUM(G9,G11:G20,G22:G30,G32:G40,G42:G46,G48:G55,G57:G59)</f>
        <v>18413386601</v>
      </c>
      <c r="H61" s="84">
        <f>SUM(H9,H11:H20,H22:H30,H32:H40,H42:H46,H48:H55,H57:H59)</f>
        <v>3664041298</v>
      </c>
      <c r="I61" s="92">
        <f t="shared" si="18"/>
        <v>22077427899</v>
      </c>
      <c r="J61" s="83">
        <f>SUM(J9,J11:J20,J22:J30,J32:J40,J42:J46,J48:J55,J57:J59)</f>
        <v>5498510217</v>
      </c>
      <c r="K61" s="94">
        <f>SUM(K9,K11:K20,K22:K30,K32:K40,K42:K46,K48:K55,K57:K59)</f>
        <v>633233250</v>
      </c>
      <c r="L61" s="84">
        <f t="shared" si="19"/>
        <v>6131743467</v>
      </c>
      <c r="M61" s="46">
        <f t="shared" si="20"/>
        <v>0.26587344532126894</v>
      </c>
      <c r="N61" s="113">
        <f>SUM(N9,N11:N20,N22:N30,N32:N40,N42:N46,N48:N55,N57:N59)</f>
        <v>4591117038</v>
      </c>
      <c r="O61" s="114">
        <f>SUM(O9,O11:O20,O22:O30,O32:O40,O42:O46,O48:O55,O57:O59)</f>
        <v>892967651</v>
      </c>
      <c r="P61" s="115">
        <f t="shared" si="21"/>
        <v>5484084689</v>
      </c>
      <c r="Q61" s="46">
        <f t="shared" si="22"/>
        <v>0.2377908499507763</v>
      </c>
      <c r="R61" s="113">
        <f>SUM(R9,R11:R20,R22:R30,R32:R40,R42:R46,R48:R55,R57:R59)</f>
        <v>0</v>
      </c>
      <c r="S61" s="115">
        <f>SUM(S9,S11:S20,S22:S30,S32:S40,S42:S46,S48:S55,S57:S59)</f>
        <v>0</v>
      </c>
      <c r="T61" s="115">
        <f t="shared" si="23"/>
        <v>0</v>
      </c>
      <c r="U61" s="46">
        <f t="shared" si="24"/>
        <v>0</v>
      </c>
      <c r="V61" s="113">
        <f>SUM(V9,V11:V20,V22:V30,V32:V40,V42:V46,V48:V55,V57:V59)</f>
        <v>0</v>
      </c>
      <c r="W61" s="115">
        <f>SUM(W9,W11:W20,W22:W30,W32:W40,W42:W46,W48:W55,W57:W59)</f>
        <v>0</v>
      </c>
      <c r="X61" s="115">
        <f t="shared" si="25"/>
        <v>0</v>
      </c>
      <c r="Y61" s="46">
        <f t="shared" si="26"/>
        <v>0</v>
      </c>
      <c r="Z61" s="83">
        <f t="shared" si="27"/>
        <v>10089627255</v>
      </c>
      <c r="AA61" s="84">
        <f t="shared" si="28"/>
        <v>1526200901</v>
      </c>
      <c r="AB61" s="84">
        <f t="shared" si="29"/>
        <v>11615828156</v>
      </c>
      <c r="AC61" s="46">
        <f t="shared" si="30"/>
        <v>0.5036642952720453</v>
      </c>
      <c r="AD61" s="83">
        <f>SUM(AD9,AD11:AD20,AD22:AD30,AD32:AD40,AD42:AD46,AD48:AD55,AD57:AD59)</f>
        <v>3120722792</v>
      </c>
      <c r="AE61" s="84">
        <f>SUM(AE9,AE11:AE20,AE22:AE30,AE32:AE40,AE42:AE46,AE48:AE55,AE57:AE59)</f>
        <v>990694782</v>
      </c>
      <c r="AF61" s="84">
        <f t="shared" si="31"/>
        <v>4111417574</v>
      </c>
      <c r="AG61" s="46">
        <f t="shared" si="32"/>
        <v>0.5693694690041604</v>
      </c>
      <c r="AH61" s="46">
        <f t="shared" si="33"/>
        <v>0.33386711281299797</v>
      </c>
      <c r="AI61" s="65">
        <f>SUM(AI9,AI11:AI20,AI22:AI30,AI32:AI40,AI42:AI46,AI48:AI55,AI57:AI59)</f>
        <v>16890695335</v>
      </c>
      <c r="AJ61" s="65">
        <f>SUM(AJ9,AJ11:AJ20,AJ22:AJ30,AJ32:AJ40,AJ42:AJ46,AJ48:AJ55,AJ57:AJ59)</f>
        <v>18199315745</v>
      </c>
      <c r="AK61" s="65">
        <f>SUM(AK9,AK11:AK20,AK22:AK30,AK32:AK40,AK42:AK46,AK48:AK55,AK57:AK59)</f>
        <v>9617046234</v>
      </c>
      <c r="AL61" s="65"/>
    </row>
    <row r="62" spans="1:38" s="15" customFormat="1" ht="12.75">
      <c r="A62" s="66"/>
      <c r="B62" s="67"/>
      <c r="C62" s="68"/>
      <c r="D62" s="95"/>
      <c r="E62" s="95"/>
      <c r="F62" s="96"/>
      <c r="G62" s="97"/>
      <c r="H62" s="95"/>
      <c r="I62" s="98"/>
      <c r="J62" s="97"/>
      <c r="K62" s="99"/>
      <c r="L62" s="95"/>
      <c r="M62" s="72"/>
      <c r="N62" s="97"/>
      <c r="O62" s="99"/>
      <c r="P62" s="95"/>
      <c r="Q62" s="72"/>
      <c r="R62" s="97"/>
      <c r="S62" s="99"/>
      <c r="T62" s="95"/>
      <c r="U62" s="72"/>
      <c r="V62" s="97"/>
      <c r="W62" s="99"/>
      <c r="X62" s="95"/>
      <c r="Y62" s="72"/>
      <c r="Z62" s="97"/>
      <c r="AA62" s="99"/>
      <c r="AB62" s="95"/>
      <c r="AC62" s="72"/>
      <c r="AD62" s="97"/>
      <c r="AE62" s="95"/>
      <c r="AF62" s="95"/>
      <c r="AG62" s="72"/>
      <c r="AH62" s="72"/>
      <c r="AI62" s="14"/>
      <c r="AJ62" s="14"/>
      <c r="AK62" s="14"/>
      <c r="AL62" s="14"/>
    </row>
    <row r="63" spans="1:38" s="15" customFormat="1" ht="12.75">
      <c r="A63" s="14"/>
      <c r="B63" s="120" t="s">
        <v>668</v>
      </c>
      <c r="C63" s="126"/>
      <c r="D63" s="90"/>
      <c r="E63" s="90"/>
      <c r="F63" s="90"/>
      <c r="G63" s="90"/>
      <c r="H63" s="90"/>
      <c r="I63" s="90"/>
      <c r="J63" s="90"/>
      <c r="K63" s="90"/>
      <c r="L63" s="90"/>
      <c r="M63" s="14"/>
      <c r="N63" s="90"/>
      <c r="O63" s="90"/>
      <c r="P63" s="90"/>
      <c r="Q63" s="14"/>
      <c r="R63" s="90"/>
      <c r="S63" s="90"/>
      <c r="T63" s="90"/>
      <c r="U63" s="14"/>
      <c r="V63" s="90"/>
      <c r="W63" s="90"/>
      <c r="X63" s="90"/>
      <c r="Y63" s="14"/>
      <c r="Z63" s="90"/>
      <c r="AA63" s="90"/>
      <c r="AB63" s="90"/>
      <c r="AC63" s="14"/>
      <c r="AD63" s="90"/>
      <c r="AE63" s="90"/>
      <c r="AF63" s="90"/>
      <c r="AG63" s="14"/>
      <c r="AH63" s="14"/>
      <c r="AI63" s="14"/>
      <c r="AJ63" s="14"/>
      <c r="AK63" s="14"/>
      <c r="AL63" s="14"/>
    </row>
    <row r="64" spans="1:38" ht="12.75">
      <c r="A64" s="2"/>
      <c r="B64" s="60"/>
      <c r="C64" s="128"/>
      <c r="D64" s="102"/>
      <c r="E64" s="102"/>
      <c r="F64" s="102"/>
      <c r="G64" s="102"/>
      <c r="H64" s="102"/>
      <c r="I64" s="102"/>
      <c r="J64" s="102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74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22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191</v>
      </c>
      <c r="C9" s="124" t="s">
        <v>192</v>
      </c>
      <c r="D9" s="79">
        <v>80553518</v>
      </c>
      <c r="E9" s="80">
        <v>19494001</v>
      </c>
      <c r="F9" s="81">
        <f>$D9+$E9</f>
        <v>100047519</v>
      </c>
      <c r="G9" s="79">
        <v>80553518</v>
      </c>
      <c r="H9" s="80">
        <v>19494001</v>
      </c>
      <c r="I9" s="82">
        <f>$G9+$H9</f>
        <v>100047519</v>
      </c>
      <c r="J9" s="79">
        <v>26431752</v>
      </c>
      <c r="K9" s="80">
        <v>3356438</v>
      </c>
      <c r="L9" s="80">
        <f>$J9+$K9</f>
        <v>29788190</v>
      </c>
      <c r="M9" s="42">
        <f>IF($F9=0,0,$L9/$F9)</f>
        <v>0.2977404167313734</v>
      </c>
      <c r="N9" s="107">
        <v>22956164</v>
      </c>
      <c r="O9" s="108">
        <v>2920651</v>
      </c>
      <c r="P9" s="109">
        <f>$N9+$O9</f>
        <v>25876815</v>
      </c>
      <c r="Q9" s="42">
        <f>IF($F9=0,0,$P9/$F9)</f>
        <v>0.2586452443663296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49387916</v>
      </c>
      <c r="AA9" s="80">
        <f>$K9+$O9</f>
        <v>6277089</v>
      </c>
      <c r="AB9" s="80">
        <f>$Z9+$AA9</f>
        <v>55665005</v>
      </c>
      <c r="AC9" s="42">
        <f>IF($F9=0,0,$AB9/$F9)</f>
        <v>0.5563856610977029</v>
      </c>
      <c r="AD9" s="79">
        <v>18971839</v>
      </c>
      <c r="AE9" s="80">
        <v>6185029</v>
      </c>
      <c r="AF9" s="80">
        <f>$AD9+$AE9</f>
        <v>25156868</v>
      </c>
      <c r="AG9" s="42">
        <f>IF($AI9=0,0,$AK9/$AI9)</f>
        <v>0.5812989642873477</v>
      </c>
      <c r="AH9" s="42">
        <f>IF($AF9=0,0,$P9/$AF9-1)</f>
        <v>0.028618308129612968</v>
      </c>
      <c r="AI9" s="14">
        <v>86170329</v>
      </c>
      <c r="AJ9" s="14">
        <v>85854791</v>
      </c>
      <c r="AK9" s="14">
        <v>50090723</v>
      </c>
      <c r="AL9" s="14"/>
    </row>
    <row r="10" spans="1:38" s="15" customFormat="1" ht="12.75">
      <c r="A10" s="31" t="s">
        <v>96</v>
      </c>
      <c r="B10" s="62" t="s">
        <v>193</v>
      </c>
      <c r="C10" s="124" t="s">
        <v>194</v>
      </c>
      <c r="D10" s="79">
        <v>147264978</v>
      </c>
      <c r="E10" s="80">
        <v>33222000</v>
      </c>
      <c r="F10" s="82">
        <f aca="true" t="shared" si="0" ref="F10:F39">$D10+$E10</f>
        <v>180486978</v>
      </c>
      <c r="G10" s="79">
        <v>147264978</v>
      </c>
      <c r="H10" s="80">
        <v>33222000</v>
      </c>
      <c r="I10" s="82">
        <f aca="true" t="shared" si="1" ref="I10:I39">$G10+$H10</f>
        <v>180486978</v>
      </c>
      <c r="J10" s="79">
        <v>56810683</v>
      </c>
      <c r="K10" s="80">
        <v>0</v>
      </c>
      <c r="L10" s="80">
        <f aca="true" t="shared" si="2" ref="L10:L39">$J10+$K10</f>
        <v>56810683</v>
      </c>
      <c r="M10" s="42">
        <f aca="true" t="shared" si="3" ref="M10:M39">IF($F10=0,0,$L10/$F10)</f>
        <v>0.31476333433872444</v>
      </c>
      <c r="N10" s="107">
        <v>50545298</v>
      </c>
      <c r="O10" s="108">
        <v>0</v>
      </c>
      <c r="P10" s="109">
        <f aca="true" t="shared" si="4" ref="P10:P39">$N10+$O10</f>
        <v>50545298</v>
      </c>
      <c r="Q10" s="42">
        <f aca="true" t="shared" si="5" ref="Q10:Q39">IF($F10=0,0,$P10/$F10)</f>
        <v>0.2800495557081132</v>
      </c>
      <c r="R10" s="107">
        <v>0</v>
      </c>
      <c r="S10" s="109">
        <v>0</v>
      </c>
      <c r="T10" s="109">
        <f aca="true" t="shared" si="6" ref="T10:T39">$R10+$S10</f>
        <v>0</v>
      </c>
      <c r="U10" s="42">
        <f aca="true" t="shared" si="7" ref="U10:U39">IF($I10=0,0,$T10/$I10)</f>
        <v>0</v>
      </c>
      <c r="V10" s="107">
        <v>0</v>
      </c>
      <c r="W10" s="109">
        <v>0</v>
      </c>
      <c r="X10" s="109">
        <f aca="true" t="shared" si="8" ref="X10:X39">$V10+$W10</f>
        <v>0</v>
      </c>
      <c r="Y10" s="42">
        <f aca="true" t="shared" si="9" ref="Y10:Y39">IF($I10=0,0,$X10/$I10)</f>
        <v>0</v>
      </c>
      <c r="Z10" s="79">
        <f aca="true" t="shared" si="10" ref="Z10:Z39">$J10+$N10</f>
        <v>107355981</v>
      </c>
      <c r="AA10" s="80">
        <f aca="true" t="shared" si="11" ref="AA10:AA39">$K10+$O10</f>
        <v>0</v>
      </c>
      <c r="AB10" s="80">
        <f aca="true" t="shared" si="12" ref="AB10:AB39">$Z10+$AA10</f>
        <v>107355981</v>
      </c>
      <c r="AC10" s="42">
        <f aca="true" t="shared" si="13" ref="AC10:AC39">IF($F10=0,0,$AB10/$F10)</f>
        <v>0.5948128900468376</v>
      </c>
      <c r="AD10" s="79">
        <v>38971781</v>
      </c>
      <c r="AE10" s="80">
        <v>0</v>
      </c>
      <c r="AF10" s="80">
        <f aca="true" t="shared" si="14" ref="AF10:AF39">$AD10+$AE10</f>
        <v>38971781</v>
      </c>
      <c r="AG10" s="42">
        <f aca="true" t="shared" si="15" ref="AG10:AG39">IF($AI10=0,0,$AK10/$AI10)</f>
        <v>0.5120431656510739</v>
      </c>
      <c r="AH10" s="42">
        <f aca="true" t="shared" si="16" ref="AH10:AH39">IF($AF10=0,0,$P10/$AF10-1)</f>
        <v>0.2969717242329777</v>
      </c>
      <c r="AI10" s="14">
        <v>162749775</v>
      </c>
      <c r="AJ10" s="14">
        <v>162749775</v>
      </c>
      <c r="AK10" s="14">
        <v>83334910</v>
      </c>
      <c r="AL10" s="14"/>
    </row>
    <row r="11" spans="1:38" s="15" customFormat="1" ht="12.75">
      <c r="A11" s="31" t="s">
        <v>96</v>
      </c>
      <c r="B11" s="62" t="s">
        <v>195</v>
      </c>
      <c r="C11" s="124" t="s">
        <v>196</v>
      </c>
      <c r="D11" s="79">
        <v>86397141</v>
      </c>
      <c r="E11" s="80">
        <v>56986000</v>
      </c>
      <c r="F11" s="81">
        <f t="shared" si="0"/>
        <v>143383141</v>
      </c>
      <c r="G11" s="79">
        <v>86397141</v>
      </c>
      <c r="H11" s="80">
        <v>56986000</v>
      </c>
      <c r="I11" s="82">
        <f t="shared" si="1"/>
        <v>143383141</v>
      </c>
      <c r="J11" s="79">
        <v>26986314</v>
      </c>
      <c r="K11" s="80">
        <v>23094802</v>
      </c>
      <c r="L11" s="80">
        <f t="shared" si="2"/>
        <v>50081116</v>
      </c>
      <c r="M11" s="42">
        <f t="shared" si="3"/>
        <v>0.3492817610963063</v>
      </c>
      <c r="N11" s="107">
        <v>21155059</v>
      </c>
      <c r="O11" s="108">
        <v>5036000</v>
      </c>
      <c r="P11" s="109">
        <f t="shared" si="4"/>
        <v>26191059</v>
      </c>
      <c r="Q11" s="42">
        <f t="shared" si="5"/>
        <v>0.18266484342116623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48141373</v>
      </c>
      <c r="AA11" s="80">
        <f t="shared" si="11"/>
        <v>28130802</v>
      </c>
      <c r="AB11" s="80">
        <f t="shared" si="12"/>
        <v>76272175</v>
      </c>
      <c r="AC11" s="42">
        <f t="shared" si="13"/>
        <v>0.5319466045174726</v>
      </c>
      <c r="AD11" s="79">
        <v>15985064</v>
      </c>
      <c r="AE11" s="80">
        <v>14265830</v>
      </c>
      <c r="AF11" s="80">
        <f t="shared" si="14"/>
        <v>30250894</v>
      </c>
      <c r="AG11" s="42">
        <f t="shared" si="15"/>
        <v>0.7457371939775893</v>
      </c>
      <c r="AH11" s="42">
        <f t="shared" si="16"/>
        <v>-0.13420545521729044</v>
      </c>
      <c r="AI11" s="14">
        <v>86597947</v>
      </c>
      <c r="AJ11" s="14">
        <v>111934265</v>
      </c>
      <c r="AK11" s="14">
        <v>64579310</v>
      </c>
      <c r="AL11" s="14"/>
    </row>
    <row r="12" spans="1:38" s="15" customFormat="1" ht="12.75">
      <c r="A12" s="31" t="s">
        <v>115</v>
      </c>
      <c r="B12" s="62" t="s">
        <v>197</v>
      </c>
      <c r="C12" s="124" t="s">
        <v>198</v>
      </c>
      <c r="D12" s="79">
        <v>37060116</v>
      </c>
      <c r="E12" s="80">
        <v>2054544</v>
      </c>
      <c r="F12" s="81">
        <f t="shared" si="0"/>
        <v>39114660</v>
      </c>
      <c r="G12" s="79">
        <v>37060116</v>
      </c>
      <c r="H12" s="80">
        <v>2054544</v>
      </c>
      <c r="I12" s="82">
        <f t="shared" si="1"/>
        <v>39114660</v>
      </c>
      <c r="J12" s="79">
        <v>13917501</v>
      </c>
      <c r="K12" s="80">
        <v>838000</v>
      </c>
      <c r="L12" s="80">
        <f t="shared" si="2"/>
        <v>14755501</v>
      </c>
      <c r="M12" s="42">
        <f t="shared" si="3"/>
        <v>0.37723710240610553</v>
      </c>
      <c r="N12" s="107">
        <v>14552650</v>
      </c>
      <c r="O12" s="108">
        <v>0</v>
      </c>
      <c r="P12" s="109">
        <f t="shared" si="4"/>
        <v>14552650</v>
      </c>
      <c r="Q12" s="42">
        <f t="shared" si="5"/>
        <v>0.3720510417321792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28470151</v>
      </c>
      <c r="AA12" s="80">
        <f t="shared" si="11"/>
        <v>838000</v>
      </c>
      <c r="AB12" s="80">
        <f t="shared" si="12"/>
        <v>29308151</v>
      </c>
      <c r="AC12" s="42">
        <f t="shared" si="13"/>
        <v>0.7492881441382847</v>
      </c>
      <c r="AD12" s="79">
        <v>6973130</v>
      </c>
      <c r="AE12" s="80">
        <v>481942</v>
      </c>
      <c r="AF12" s="80">
        <f t="shared" si="14"/>
        <v>7455072</v>
      </c>
      <c r="AG12" s="42">
        <f t="shared" si="15"/>
        <v>0.8360823862942592</v>
      </c>
      <c r="AH12" s="42">
        <f t="shared" si="16"/>
        <v>0.9520468749329316</v>
      </c>
      <c r="AI12" s="14">
        <v>28090886</v>
      </c>
      <c r="AJ12" s="14">
        <v>28090886</v>
      </c>
      <c r="AK12" s="14">
        <v>23486295</v>
      </c>
      <c r="AL12" s="14"/>
    </row>
    <row r="13" spans="1:38" s="59" customFormat="1" ht="12.75">
      <c r="A13" s="63"/>
      <c r="B13" s="64" t="s">
        <v>199</v>
      </c>
      <c r="C13" s="125"/>
      <c r="D13" s="83">
        <f>SUM(D9:D12)</f>
        <v>351275753</v>
      </c>
      <c r="E13" s="84">
        <f>SUM(E9:E12)</f>
        <v>111756545</v>
      </c>
      <c r="F13" s="92">
        <f t="shared" si="0"/>
        <v>463032298</v>
      </c>
      <c r="G13" s="83">
        <f>SUM(G9:G12)</f>
        <v>351275753</v>
      </c>
      <c r="H13" s="84">
        <f>SUM(H9:H12)</f>
        <v>111756545</v>
      </c>
      <c r="I13" s="85">
        <f t="shared" si="1"/>
        <v>463032298</v>
      </c>
      <c r="J13" s="83">
        <f>SUM(J9:J12)</f>
        <v>124146250</v>
      </c>
      <c r="K13" s="84">
        <f>SUM(K9:K12)</f>
        <v>27289240</v>
      </c>
      <c r="L13" s="84">
        <f t="shared" si="2"/>
        <v>151435490</v>
      </c>
      <c r="M13" s="46">
        <f t="shared" si="3"/>
        <v>0.32705167793716194</v>
      </c>
      <c r="N13" s="113">
        <f>SUM(N9:N12)</f>
        <v>109209171</v>
      </c>
      <c r="O13" s="114">
        <f>SUM(O9:O12)</f>
        <v>7956651</v>
      </c>
      <c r="P13" s="115">
        <f t="shared" si="4"/>
        <v>117165822</v>
      </c>
      <c r="Q13" s="46">
        <f t="shared" si="5"/>
        <v>0.2530402792765873</v>
      </c>
      <c r="R13" s="113">
        <f>SUM(R9:R12)</f>
        <v>0</v>
      </c>
      <c r="S13" s="115">
        <f>SUM(S9:S12)</f>
        <v>0</v>
      </c>
      <c r="T13" s="115">
        <f t="shared" si="6"/>
        <v>0</v>
      </c>
      <c r="U13" s="46">
        <f t="shared" si="7"/>
        <v>0</v>
      </c>
      <c r="V13" s="113">
        <f>SUM(V9:V12)</f>
        <v>0</v>
      </c>
      <c r="W13" s="115">
        <f>SUM(W9:W12)</f>
        <v>0</v>
      </c>
      <c r="X13" s="115">
        <f t="shared" si="8"/>
        <v>0</v>
      </c>
      <c r="Y13" s="46">
        <f t="shared" si="9"/>
        <v>0</v>
      </c>
      <c r="Z13" s="83">
        <f t="shared" si="10"/>
        <v>233355421</v>
      </c>
      <c r="AA13" s="84">
        <f t="shared" si="11"/>
        <v>35245891</v>
      </c>
      <c r="AB13" s="84">
        <f t="shared" si="12"/>
        <v>268601312</v>
      </c>
      <c r="AC13" s="46">
        <f t="shared" si="13"/>
        <v>0.5800919572137493</v>
      </c>
      <c r="AD13" s="83">
        <f>SUM(AD9:AD12)</f>
        <v>80901814</v>
      </c>
      <c r="AE13" s="84">
        <f>SUM(AE9:AE12)</f>
        <v>20932801</v>
      </c>
      <c r="AF13" s="84">
        <f t="shared" si="14"/>
        <v>101834615</v>
      </c>
      <c r="AG13" s="46">
        <f t="shared" si="15"/>
        <v>0.6091468483350286</v>
      </c>
      <c r="AH13" s="46">
        <f t="shared" si="16"/>
        <v>0.15055005608849203</v>
      </c>
      <c r="AI13" s="65">
        <f>SUM(AI9:AI12)</f>
        <v>363608937</v>
      </c>
      <c r="AJ13" s="65">
        <f>SUM(AJ9:AJ12)</f>
        <v>388629717</v>
      </c>
      <c r="AK13" s="65">
        <f>SUM(AK9:AK12)</f>
        <v>221491238</v>
      </c>
      <c r="AL13" s="65"/>
    </row>
    <row r="14" spans="1:38" s="15" customFormat="1" ht="12.75">
      <c r="A14" s="31" t="s">
        <v>96</v>
      </c>
      <c r="B14" s="62" t="s">
        <v>200</v>
      </c>
      <c r="C14" s="124" t="s">
        <v>201</v>
      </c>
      <c r="D14" s="79">
        <v>44947865</v>
      </c>
      <c r="E14" s="80">
        <v>12744000</v>
      </c>
      <c r="F14" s="81">
        <f t="shared" si="0"/>
        <v>57691865</v>
      </c>
      <c r="G14" s="79">
        <v>44947865</v>
      </c>
      <c r="H14" s="80">
        <v>12744000</v>
      </c>
      <c r="I14" s="82">
        <f t="shared" si="1"/>
        <v>57691865</v>
      </c>
      <c r="J14" s="79">
        <v>9729376</v>
      </c>
      <c r="K14" s="80">
        <v>125535</v>
      </c>
      <c r="L14" s="80">
        <f t="shared" si="2"/>
        <v>9854911</v>
      </c>
      <c r="M14" s="42">
        <f t="shared" si="3"/>
        <v>0.17081976809035382</v>
      </c>
      <c r="N14" s="107">
        <v>14093210</v>
      </c>
      <c r="O14" s="108">
        <v>4524426</v>
      </c>
      <c r="P14" s="109">
        <f t="shared" si="4"/>
        <v>18617636</v>
      </c>
      <c r="Q14" s="42">
        <f t="shared" si="5"/>
        <v>0.3227081669140008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23822586</v>
      </c>
      <c r="AA14" s="80">
        <f t="shared" si="11"/>
        <v>4649961</v>
      </c>
      <c r="AB14" s="80">
        <f t="shared" si="12"/>
        <v>28472547</v>
      </c>
      <c r="AC14" s="42">
        <f t="shared" si="13"/>
        <v>0.4935279350043546</v>
      </c>
      <c r="AD14" s="79">
        <v>9210016</v>
      </c>
      <c r="AE14" s="80">
        <v>34456</v>
      </c>
      <c r="AF14" s="80">
        <f t="shared" si="14"/>
        <v>9244472</v>
      </c>
      <c r="AG14" s="42">
        <f t="shared" si="15"/>
        <v>0.21992959333478282</v>
      </c>
      <c r="AH14" s="42">
        <f t="shared" si="16"/>
        <v>1.0139209681201913</v>
      </c>
      <c r="AI14" s="14">
        <v>80171671</v>
      </c>
      <c r="AJ14" s="14">
        <v>48042003</v>
      </c>
      <c r="AK14" s="14">
        <v>17632123</v>
      </c>
      <c r="AL14" s="14"/>
    </row>
    <row r="15" spans="1:38" s="15" customFormat="1" ht="12.75">
      <c r="A15" s="31" t="s">
        <v>96</v>
      </c>
      <c r="B15" s="62" t="s">
        <v>68</v>
      </c>
      <c r="C15" s="124" t="s">
        <v>69</v>
      </c>
      <c r="D15" s="79">
        <v>3319104983</v>
      </c>
      <c r="E15" s="80">
        <v>373255940</v>
      </c>
      <c r="F15" s="81">
        <f t="shared" si="0"/>
        <v>3692360923</v>
      </c>
      <c r="G15" s="79">
        <v>3754595166</v>
      </c>
      <c r="H15" s="80">
        <v>789710869</v>
      </c>
      <c r="I15" s="82">
        <f t="shared" si="1"/>
        <v>4544306035</v>
      </c>
      <c r="J15" s="79">
        <v>827044927</v>
      </c>
      <c r="K15" s="80">
        <v>64571051</v>
      </c>
      <c r="L15" s="80">
        <f t="shared" si="2"/>
        <v>891615978</v>
      </c>
      <c r="M15" s="42">
        <f t="shared" si="3"/>
        <v>0.24147584610324943</v>
      </c>
      <c r="N15" s="107">
        <v>803326906</v>
      </c>
      <c r="O15" s="108">
        <v>131871165</v>
      </c>
      <c r="P15" s="109">
        <f t="shared" si="4"/>
        <v>935198071</v>
      </c>
      <c r="Q15" s="42">
        <f t="shared" si="5"/>
        <v>0.25327915945989443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1630371833</v>
      </c>
      <c r="AA15" s="80">
        <f t="shared" si="11"/>
        <v>196442216</v>
      </c>
      <c r="AB15" s="80">
        <f t="shared" si="12"/>
        <v>1826814049</v>
      </c>
      <c r="AC15" s="42">
        <f t="shared" si="13"/>
        <v>0.49475500556314383</v>
      </c>
      <c r="AD15" s="79">
        <v>637327808</v>
      </c>
      <c r="AE15" s="80">
        <v>168527535</v>
      </c>
      <c r="AF15" s="80">
        <f t="shared" si="14"/>
        <v>805855343</v>
      </c>
      <c r="AG15" s="42">
        <f t="shared" si="15"/>
        <v>0.41616353303443404</v>
      </c>
      <c r="AH15" s="42">
        <f t="shared" si="16"/>
        <v>0.16050365505859787</v>
      </c>
      <c r="AI15" s="14">
        <v>3806661976</v>
      </c>
      <c r="AJ15" s="14">
        <v>4193240768</v>
      </c>
      <c r="AK15" s="14">
        <v>1584193897</v>
      </c>
      <c r="AL15" s="14"/>
    </row>
    <row r="16" spans="1:38" s="15" customFormat="1" ht="12.75">
      <c r="A16" s="31" t="s">
        <v>96</v>
      </c>
      <c r="B16" s="62" t="s">
        <v>202</v>
      </c>
      <c r="C16" s="124" t="s">
        <v>203</v>
      </c>
      <c r="D16" s="79">
        <v>148218719</v>
      </c>
      <c r="E16" s="80">
        <v>39532250</v>
      </c>
      <c r="F16" s="81">
        <f t="shared" si="0"/>
        <v>187750969</v>
      </c>
      <c r="G16" s="79">
        <v>148218719</v>
      </c>
      <c r="H16" s="80">
        <v>39532250</v>
      </c>
      <c r="I16" s="82">
        <f t="shared" si="1"/>
        <v>187750969</v>
      </c>
      <c r="J16" s="79">
        <v>46756903</v>
      </c>
      <c r="K16" s="80">
        <v>-156092</v>
      </c>
      <c r="L16" s="80">
        <f t="shared" si="2"/>
        <v>46600811</v>
      </c>
      <c r="M16" s="42">
        <f t="shared" si="3"/>
        <v>0.24820543536049605</v>
      </c>
      <c r="N16" s="107">
        <v>65264156</v>
      </c>
      <c r="O16" s="108">
        <v>4580706</v>
      </c>
      <c r="P16" s="109">
        <f t="shared" si="4"/>
        <v>69844862</v>
      </c>
      <c r="Q16" s="42">
        <f t="shared" si="5"/>
        <v>0.3720079974660477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112021059</v>
      </c>
      <c r="AA16" s="80">
        <f t="shared" si="11"/>
        <v>4424614</v>
      </c>
      <c r="AB16" s="80">
        <f t="shared" si="12"/>
        <v>116445673</v>
      </c>
      <c r="AC16" s="42">
        <f t="shared" si="13"/>
        <v>0.6202134328265437</v>
      </c>
      <c r="AD16" s="79">
        <v>32887758</v>
      </c>
      <c r="AE16" s="80">
        <v>3389496</v>
      </c>
      <c r="AF16" s="80">
        <f t="shared" si="14"/>
        <v>36277254</v>
      </c>
      <c r="AG16" s="42">
        <f t="shared" si="15"/>
        <v>0.5251018984878644</v>
      </c>
      <c r="AH16" s="42">
        <f t="shared" si="16"/>
        <v>0.9253073013740236</v>
      </c>
      <c r="AI16" s="14">
        <v>155919880</v>
      </c>
      <c r="AJ16" s="14">
        <v>152635851</v>
      </c>
      <c r="AK16" s="14">
        <v>81873825</v>
      </c>
      <c r="AL16" s="14"/>
    </row>
    <row r="17" spans="1:38" s="15" customFormat="1" ht="12.75">
      <c r="A17" s="31" t="s">
        <v>115</v>
      </c>
      <c r="B17" s="62" t="s">
        <v>204</v>
      </c>
      <c r="C17" s="124" t="s">
        <v>205</v>
      </c>
      <c r="D17" s="79">
        <v>159409500</v>
      </c>
      <c r="E17" s="80">
        <v>150000</v>
      </c>
      <c r="F17" s="81">
        <f t="shared" si="0"/>
        <v>159559500</v>
      </c>
      <c r="G17" s="79">
        <v>159409500</v>
      </c>
      <c r="H17" s="80">
        <v>150000</v>
      </c>
      <c r="I17" s="82">
        <f t="shared" si="1"/>
        <v>159559500</v>
      </c>
      <c r="J17" s="79">
        <v>65721395</v>
      </c>
      <c r="K17" s="80">
        <v>685414</v>
      </c>
      <c r="L17" s="80">
        <f t="shared" si="2"/>
        <v>66406809</v>
      </c>
      <c r="M17" s="42">
        <f t="shared" si="3"/>
        <v>0.4161883748695628</v>
      </c>
      <c r="N17" s="107">
        <v>51186764</v>
      </c>
      <c r="O17" s="108">
        <v>38754</v>
      </c>
      <c r="P17" s="109">
        <f t="shared" si="4"/>
        <v>51225518</v>
      </c>
      <c r="Q17" s="42">
        <f t="shared" si="5"/>
        <v>0.3210433600005014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116908159</v>
      </c>
      <c r="AA17" s="80">
        <f t="shared" si="11"/>
        <v>724168</v>
      </c>
      <c r="AB17" s="80">
        <f t="shared" si="12"/>
        <v>117632327</v>
      </c>
      <c r="AC17" s="42">
        <f t="shared" si="13"/>
        <v>0.7372317348700641</v>
      </c>
      <c r="AD17" s="79">
        <v>47553128</v>
      </c>
      <c r="AE17" s="80">
        <v>0</v>
      </c>
      <c r="AF17" s="80">
        <f t="shared" si="14"/>
        <v>47553128</v>
      </c>
      <c r="AG17" s="42">
        <f t="shared" si="15"/>
        <v>0.7072264560499076</v>
      </c>
      <c r="AH17" s="42">
        <f t="shared" si="16"/>
        <v>0.07722709639626646</v>
      </c>
      <c r="AI17" s="14">
        <v>154451780</v>
      </c>
      <c r="AJ17" s="14">
        <v>150974086</v>
      </c>
      <c r="AK17" s="14">
        <v>109232385</v>
      </c>
      <c r="AL17" s="14"/>
    </row>
    <row r="18" spans="1:38" s="59" customFormat="1" ht="12.75">
      <c r="A18" s="63"/>
      <c r="B18" s="64" t="s">
        <v>206</v>
      </c>
      <c r="C18" s="125"/>
      <c r="D18" s="83">
        <f>SUM(D14:D17)</f>
        <v>3671681067</v>
      </c>
      <c r="E18" s="84">
        <f>SUM(E14:E17)</f>
        <v>425682190</v>
      </c>
      <c r="F18" s="92">
        <f t="shared" si="0"/>
        <v>4097363257</v>
      </c>
      <c r="G18" s="83">
        <f>SUM(G14:G17)</f>
        <v>4107171250</v>
      </c>
      <c r="H18" s="84">
        <f>SUM(H14:H17)</f>
        <v>842137119</v>
      </c>
      <c r="I18" s="85">
        <f t="shared" si="1"/>
        <v>4949308369</v>
      </c>
      <c r="J18" s="83">
        <f>SUM(J14:J17)</f>
        <v>949252601</v>
      </c>
      <c r="K18" s="84">
        <f>SUM(K14:K17)</f>
        <v>65225908</v>
      </c>
      <c r="L18" s="84">
        <f t="shared" si="2"/>
        <v>1014478509</v>
      </c>
      <c r="M18" s="46">
        <f t="shared" si="3"/>
        <v>0.24759301174159964</v>
      </c>
      <c r="N18" s="113">
        <f>SUM(N14:N17)</f>
        <v>933871036</v>
      </c>
      <c r="O18" s="114">
        <f>SUM(O14:O17)</f>
        <v>141015051</v>
      </c>
      <c r="P18" s="115">
        <f t="shared" si="4"/>
        <v>1074886087</v>
      </c>
      <c r="Q18" s="46">
        <f t="shared" si="5"/>
        <v>0.26233604871709815</v>
      </c>
      <c r="R18" s="113">
        <f>SUM(R14:R17)</f>
        <v>0</v>
      </c>
      <c r="S18" s="115">
        <f>SUM(S14:S17)</f>
        <v>0</v>
      </c>
      <c r="T18" s="115">
        <f t="shared" si="6"/>
        <v>0</v>
      </c>
      <c r="U18" s="46">
        <f t="shared" si="7"/>
        <v>0</v>
      </c>
      <c r="V18" s="113">
        <f>SUM(V14:V17)</f>
        <v>0</v>
      </c>
      <c r="W18" s="115">
        <f>SUM(W14:W17)</f>
        <v>0</v>
      </c>
      <c r="X18" s="115">
        <f t="shared" si="8"/>
        <v>0</v>
      </c>
      <c r="Y18" s="46">
        <f t="shared" si="9"/>
        <v>0</v>
      </c>
      <c r="Z18" s="83">
        <f t="shared" si="10"/>
        <v>1883123637</v>
      </c>
      <c r="AA18" s="84">
        <f t="shared" si="11"/>
        <v>206240959</v>
      </c>
      <c r="AB18" s="84">
        <f t="shared" si="12"/>
        <v>2089364596</v>
      </c>
      <c r="AC18" s="46">
        <f t="shared" si="13"/>
        <v>0.5099290604586978</v>
      </c>
      <c r="AD18" s="83">
        <f>SUM(AD14:AD17)</f>
        <v>726978710</v>
      </c>
      <c r="AE18" s="84">
        <f>SUM(AE14:AE17)</f>
        <v>171951487</v>
      </c>
      <c r="AF18" s="84">
        <f t="shared" si="14"/>
        <v>898930197</v>
      </c>
      <c r="AG18" s="46">
        <f t="shared" si="15"/>
        <v>0.4271728683392709</v>
      </c>
      <c r="AH18" s="46">
        <f t="shared" si="16"/>
        <v>0.19573921377568326</v>
      </c>
      <c r="AI18" s="65">
        <f>SUM(AI14:AI17)</f>
        <v>4197205307</v>
      </c>
      <c r="AJ18" s="65">
        <f>SUM(AJ14:AJ17)</f>
        <v>4544892708</v>
      </c>
      <c r="AK18" s="65">
        <f>SUM(AK14:AK17)</f>
        <v>1792932230</v>
      </c>
      <c r="AL18" s="65"/>
    </row>
    <row r="19" spans="1:38" s="15" customFormat="1" ht="12.75">
      <c r="A19" s="31" t="s">
        <v>96</v>
      </c>
      <c r="B19" s="62" t="s">
        <v>207</v>
      </c>
      <c r="C19" s="124" t="s">
        <v>208</v>
      </c>
      <c r="D19" s="79">
        <v>152002541</v>
      </c>
      <c r="E19" s="80">
        <v>37061000</v>
      </c>
      <c r="F19" s="81">
        <f t="shared" si="0"/>
        <v>189063541</v>
      </c>
      <c r="G19" s="79">
        <v>152002541</v>
      </c>
      <c r="H19" s="80">
        <v>37061000</v>
      </c>
      <c r="I19" s="82">
        <f t="shared" si="1"/>
        <v>189063541</v>
      </c>
      <c r="J19" s="79">
        <v>38395243</v>
      </c>
      <c r="K19" s="80">
        <v>14496220</v>
      </c>
      <c r="L19" s="80">
        <f t="shared" si="2"/>
        <v>52891463</v>
      </c>
      <c r="M19" s="42">
        <f t="shared" si="3"/>
        <v>0.2797549581492288</v>
      </c>
      <c r="N19" s="107">
        <v>18216711</v>
      </c>
      <c r="O19" s="108">
        <v>9657418</v>
      </c>
      <c r="P19" s="109">
        <f t="shared" si="4"/>
        <v>27874129</v>
      </c>
      <c r="Q19" s="42">
        <f t="shared" si="5"/>
        <v>0.14743259780583504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56611954</v>
      </c>
      <c r="AA19" s="80">
        <f t="shared" si="11"/>
        <v>24153638</v>
      </c>
      <c r="AB19" s="80">
        <f t="shared" si="12"/>
        <v>80765592</v>
      </c>
      <c r="AC19" s="42">
        <f t="shared" si="13"/>
        <v>0.4271875559550638</v>
      </c>
      <c r="AD19" s="79">
        <v>25247316</v>
      </c>
      <c r="AE19" s="80">
        <v>3073314</v>
      </c>
      <c r="AF19" s="80">
        <f t="shared" si="14"/>
        <v>28320630</v>
      </c>
      <c r="AG19" s="42">
        <f t="shared" si="15"/>
        <v>0.7098974862294477</v>
      </c>
      <c r="AH19" s="42">
        <f t="shared" si="16"/>
        <v>-0.01576592752350492</v>
      </c>
      <c r="AI19" s="14">
        <v>151472138</v>
      </c>
      <c r="AJ19" s="14">
        <v>162701370</v>
      </c>
      <c r="AK19" s="14">
        <v>107529690</v>
      </c>
      <c r="AL19" s="14"/>
    </row>
    <row r="20" spans="1:38" s="15" customFormat="1" ht="12.75">
      <c r="A20" s="31" t="s">
        <v>96</v>
      </c>
      <c r="B20" s="62" t="s">
        <v>209</v>
      </c>
      <c r="C20" s="124" t="s">
        <v>210</v>
      </c>
      <c r="D20" s="79">
        <v>46505307</v>
      </c>
      <c r="E20" s="80">
        <v>14845000</v>
      </c>
      <c r="F20" s="81">
        <f t="shared" si="0"/>
        <v>61350307</v>
      </c>
      <c r="G20" s="79">
        <v>46505307</v>
      </c>
      <c r="H20" s="80">
        <v>14845000</v>
      </c>
      <c r="I20" s="82">
        <f t="shared" si="1"/>
        <v>61350307</v>
      </c>
      <c r="J20" s="79">
        <v>17138040</v>
      </c>
      <c r="K20" s="80">
        <v>18054993</v>
      </c>
      <c r="L20" s="80">
        <f t="shared" si="2"/>
        <v>35193033</v>
      </c>
      <c r="M20" s="42">
        <f t="shared" si="3"/>
        <v>0.5736406991410817</v>
      </c>
      <c r="N20" s="107">
        <v>11843651</v>
      </c>
      <c r="O20" s="108">
        <v>9955678</v>
      </c>
      <c r="P20" s="109">
        <f t="shared" si="4"/>
        <v>21799329</v>
      </c>
      <c r="Q20" s="42">
        <f t="shared" si="5"/>
        <v>0.35532550798808554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28981691</v>
      </c>
      <c r="AA20" s="80">
        <f t="shared" si="11"/>
        <v>28010671</v>
      </c>
      <c r="AB20" s="80">
        <f t="shared" si="12"/>
        <v>56992362</v>
      </c>
      <c r="AC20" s="42">
        <f t="shared" si="13"/>
        <v>0.9289662071291672</v>
      </c>
      <c r="AD20" s="79">
        <v>4426367</v>
      </c>
      <c r="AE20" s="80">
        <v>10443863</v>
      </c>
      <c r="AF20" s="80">
        <f t="shared" si="14"/>
        <v>14870230</v>
      </c>
      <c r="AG20" s="42">
        <f t="shared" si="15"/>
        <v>0.31453918451651114</v>
      </c>
      <c r="AH20" s="42">
        <f t="shared" si="16"/>
        <v>0.4659712055563363</v>
      </c>
      <c r="AI20" s="14">
        <v>105980662</v>
      </c>
      <c r="AJ20" s="14">
        <v>105980662</v>
      </c>
      <c r="AK20" s="14">
        <v>33335071</v>
      </c>
      <c r="AL20" s="14"/>
    </row>
    <row r="21" spans="1:38" s="15" customFormat="1" ht="12.75">
      <c r="A21" s="31" t="s">
        <v>96</v>
      </c>
      <c r="B21" s="62" t="s">
        <v>211</v>
      </c>
      <c r="C21" s="124" t="s">
        <v>212</v>
      </c>
      <c r="D21" s="79">
        <v>79976541</v>
      </c>
      <c r="E21" s="80">
        <v>21291030</v>
      </c>
      <c r="F21" s="82">
        <f t="shared" si="0"/>
        <v>101267571</v>
      </c>
      <c r="G21" s="79">
        <v>79976541</v>
      </c>
      <c r="H21" s="80">
        <v>21291030</v>
      </c>
      <c r="I21" s="82">
        <f t="shared" si="1"/>
        <v>101267571</v>
      </c>
      <c r="J21" s="79">
        <v>35844538</v>
      </c>
      <c r="K21" s="80">
        <v>5364916</v>
      </c>
      <c r="L21" s="80">
        <f t="shared" si="2"/>
        <v>41209454</v>
      </c>
      <c r="M21" s="42">
        <f t="shared" si="3"/>
        <v>0.40693633305374727</v>
      </c>
      <c r="N21" s="107">
        <v>4237563</v>
      </c>
      <c r="O21" s="108">
        <v>4728765</v>
      </c>
      <c r="P21" s="109">
        <f t="shared" si="4"/>
        <v>8966328</v>
      </c>
      <c r="Q21" s="42">
        <f t="shared" si="5"/>
        <v>0.08854096046206145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40082101</v>
      </c>
      <c r="AA21" s="80">
        <f t="shared" si="11"/>
        <v>10093681</v>
      </c>
      <c r="AB21" s="80">
        <f t="shared" si="12"/>
        <v>50175782</v>
      </c>
      <c r="AC21" s="42">
        <f t="shared" si="13"/>
        <v>0.4954772935158087</v>
      </c>
      <c r="AD21" s="79">
        <v>19113192</v>
      </c>
      <c r="AE21" s="80">
        <v>673967</v>
      </c>
      <c r="AF21" s="80">
        <f t="shared" si="14"/>
        <v>19787159</v>
      </c>
      <c r="AG21" s="42">
        <f t="shared" si="15"/>
        <v>0.5371273315255282</v>
      </c>
      <c r="AH21" s="42">
        <f t="shared" si="16"/>
        <v>-0.5468612750319538</v>
      </c>
      <c r="AI21" s="14">
        <v>88715681</v>
      </c>
      <c r="AJ21" s="14">
        <v>93457363</v>
      </c>
      <c r="AK21" s="14">
        <v>47651617</v>
      </c>
      <c r="AL21" s="14"/>
    </row>
    <row r="22" spans="1:38" s="15" customFormat="1" ht="12.75">
      <c r="A22" s="31" t="s">
        <v>96</v>
      </c>
      <c r="B22" s="62" t="s">
        <v>70</v>
      </c>
      <c r="C22" s="124" t="s">
        <v>71</v>
      </c>
      <c r="D22" s="79">
        <v>1419343000</v>
      </c>
      <c r="E22" s="80">
        <v>159604000</v>
      </c>
      <c r="F22" s="81">
        <f t="shared" si="0"/>
        <v>1578947000</v>
      </c>
      <c r="G22" s="79">
        <v>1419343000</v>
      </c>
      <c r="H22" s="80">
        <v>159604000</v>
      </c>
      <c r="I22" s="82">
        <f t="shared" si="1"/>
        <v>1578947000</v>
      </c>
      <c r="J22" s="79">
        <v>378852736</v>
      </c>
      <c r="K22" s="80">
        <v>31676161</v>
      </c>
      <c r="L22" s="80">
        <f t="shared" si="2"/>
        <v>410528897</v>
      </c>
      <c r="M22" s="42">
        <f t="shared" si="3"/>
        <v>0.2600016954337289</v>
      </c>
      <c r="N22" s="107">
        <v>358483246</v>
      </c>
      <c r="O22" s="108">
        <v>27639851</v>
      </c>
      <c r="P22" s="109">
        <f t="shared" si="4"/>
        <v>386123097</v>
      </c>
      <c r="Q22" s="42">
        <f t="shared" si="5"/>
        <v>0.24454468516042654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737335982</v>
      </c>
      <c r="AA22" s="80">
        <f t="shared" si="11"/>
        <v>59316012</v>
      </c>
      <c r="AB22" s="80">
        <f t="shared" si="12"/>
        <v>796651994</v>
      </c>
      <c r="AC22" s="42">
        <f t="shared" si="13"/>
        <v>0.5045463805941555</v>
      </c>
      <c r="AD22" s="79">
        <v>173335289</v>
      </c>
      <c r="AE22" s="80">
        <v>31952360</v>
      </c>
      <c r="AF22" s="80">
        <f t="shared" si="14"/>
        <v>205287649</v>
      </c>
      <c r="AG22" s="42">
        <f t="shared" si="15"/>
        <v>0.2813492290914221</v>
      </c>
      <c r="AH22" s="42">
        <f t="shared" si="16"/>
        <v>0.8808881044762709</v>
      </c>
      <c r="AI22" s="14">
        <v>1394249955</v>
      </c>
      <c r="AJ22" s="14">
        <v>1482405955</v>
      </c>
      <c r="AK22" s="14">
        <v>392271150</v>
      </c>
      <c r="AL22" s="14"/>
    </row>
    <row r="23" spans="1:38" s="15" customFormat="1" ht="12.75">
      <c r="A23" s="31" t="s">
        <v>96</v>
      </c>
      <c r="B23" s="62" t="s">
        <v>213</v>
      </c>
      <c r="C23" s="124" t="s">
        <v>214</v>
      </c>
      <c r="D23" s="79">
        <v>238283397</v>
      </c>
      <c r="E23" s="80">
        <v>61766492</v>
      </c>
      <c r="F23" s="81">
        <f t="shared" si="0"/>
        <v>300049889</v>
      </c>
      <c r="G23" s="79">
        <v>238283397</v>
      </c>
      <c r="H23" s="80">
        <v>61766492</v>
      </c>
      <c r="I23" s="82">
        <f t="shared" si="1"/>
        <v>300049889</v>
      </c>
      <c r="J23" s="79">
        <v>63981808</v>
      </c>
      <c r="K23" s="80">
        <v>4555520</v>
      </c>
      <c r="L23" s="80">
        <f t="shared" si="2"/>
        <v>68537328</v>
      </c>
      <c r="M23" s="42">
        <f t="shared" si="3"/>
        <v>0.2284197745528911</v>
      </c>
      <c r="N23" s="107">
        <v>60132745</v>
      </c>
      <c r="O23" s="108">
        <v>6606665</v>
      </c>
      <c r="P23" s="109">
        <f t="shared" si="4"/>
        <v>66739410</v>
      </c>
      <c r="Q23" s="42">
        <f t="shared" si="5"/>
        <v>0.22242771101308423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124114553</v>
      </c>
      <c r="AA23" s="80">
        <f t="shared" si="11"/>
        <v>11162185</v>
      </c>
      <c r="AB23" s="80">
        <f t="shared" si="12"/>
        <v>135276738</v>
      </c>
      <c r="AC23" s="42">
        <f t="shared" si="13"/>
        <v>0.4508474855659753</v>
      </c>
      <c r="AD23" s="79">
        <v>9500533</v>
      </c>
      <c r="AE23" s="80">
        <v>5746000</v>
      </c>
      <c r="AF23" s="80">
        <f t="shared" si="14"/>
        <v>15246533</v>
      </c>
      <c r="AG23" s="42">
        <f t="shared" si="15"/>
        <v>0.1474508743094232</v>
      </c>
      <c r="AH23" s="42">
        <f t="shared" si="16"/>
        <v>3.3773499194866137</v>
      </c>
      <c r="AI23" s="14">
        <v>252152435</v>
      </c>
      <c r="AJ23" s="14">
        <v>252152435</v>
      </c>
      <c r="AK23" s="14">
        <v>37180097</v>
      </c>
      <c r="AL23" s="14"/>
    </row>
    <row r="24" spans="1:38" s="15" customFormat="1" ht="12.75">
      <c r="A24" s="31" t="s">
        <v>115</v>
      </c>
      <c r="B24" s="62" t="s">
        <v>215</v>
      </c>
      <c r="C24" s="124" t="s">
        <v>216</v>
      </c>
      <c r="D24" s="79">
        <v>96667000</v>
      </c>
      <c r="E24" s="80">
        <v>16239744</v>
      </c>
      <c r="F24" s="81">
        <f t="shared" si="0"/>
        <v>112906744</v>
      </c>
      <c r="G24" s="79">
        <v>96667000</v>
      </c>
      <c r="H24" s="80">
        <v>16239744</v>
      </c>
      <c r="I24" s="82">
        <f t="shared" si="1"/>
        <v>112906744</v>
      </c>
      <c r="J24" s="79">
        <v>44478932</v>
      </c>
      <c r="K24" s="80">
        <v>2031918</v>
      </c>
      <c r="L24" s="80">
        <f t="shared" si="2"/>
        <v>46510850</v>
      </c>
      <c r="M24" s="42">
        <f t="shared" si="3"/>
        <v>0.41194040632329276</v>
      </c>
      <c r="N24" s="107">
        <v>36410114</v>
      </c>
      <c r="O24" s="108">
        <v>223228</v>
      </c>
      <c r="P24" s="109">
        <f t="shared" si="4"/>
        <v>36633342</v>
      </c>
      <c r="Q24" s="42">
        <f t="shared" si="5"/>
        <v>0.3244566329890799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80889046</v>
      </c>
      <c r="AA24" s="80">
        <f t="shared" si="11"/>
        <v>2255146</v>
      </c>
      <c r="AB24" s="80">
        <f t="shared" si="12"/>
        <v>83144192</v>
      </c>
      <c r="AC24" s="42">
        <f t="shared" si="13"/>
        <v>0.7363970393123727</v>
      </c>
      <c r="AD24" s="79">
        <v>1707412</v>
      </c>
      <c r="AE24" s="80">
        <v>7481625</v>
      </c>
      <c r="AF24" s="80">
        <f t="shared" si="14"/>
        <v>9189037</v>
      </c>
      <c r="AG24" s="42">
        <f t="shared" si="15"/>
        <v>0.4267968522686804</v>
      </c>
      <c r="AH24" s="42">
        <f t="shared" si="16"/>
        <v>2.9866355963089495</v>
      </c>
      <c r="AI24" s="14">
        <v>119394053</v>
      </c>
      <c r="AJ24" s="14">
        <v>119151739</v>
      </c>
      <c r="AK24" s="14">
        <v>50957006</v>
      </c>
      <c r="AL24" s="14"/>
    </row>
    <row r="25" spans="1:38" s="59" customFormat="1" ht="12.75">
      <c r="A25" s="63"/>
      <c r="B25" s="64" t="s">
        <v>217</v>
      </c>
      <c r="C25" s="125"/>
      <c r="D25" s="83">
        <f>SUM(D19:D24)</f>
        <v>2032777786</v>
      </c>
      <c r="E25" s="84">
        <f>SUM(E19:E24)</f>
        <v>310807266</v>
      </c>
      <c r="F25" s="92">
        <f t="shared" si="0"/>
        <v>2343585052</v>
      </c>
      <c r="G25" s="83">
        <f>SUM(G19:G24)</f>
        <v>2032777786</v>
      </c>
      <c r="H25" s="84">
        <f>SUM(H19:H24)</f>
        <v>310807266</v>
      </c>
      <c r="I25" s="85">
        <f t="shared" si="1"/>
        <v>2343585052</v>
      </c>
      <c r="J25" s="83">
        <f>SUM(J19:J24)</f>
        <v>578691297</v>
      </c>
      <c r="K25" s="84">
        <f>SUM(K19:K24)</f>
        <v>76179728</v>
      </c>
      <c r="L25" s="84">
        <f t="shared" si="2"/>
        <v>654871025</v>
      </c>
      <c r="M25" s="46">
        <f t="shared" si="3"/>
        <v>0.2794313030974222</v>
      </c>
      <c r="N25" s="113">
        <f>SUM(N19:N24)</f>
        <v>489324030</v>
      </c>
      <c r="O25" s="114">
        <f>SUM(O19:O24)</f>
        <v>58811605</v>
      </c>
      <c r="P25" s="115">
        <f t="shared" si="4"/>
        <v>548135635</v>
      </c>
      <c r="Q25" s="46">
        <f t="shared" si="5"/>
        <v>0.23388766476907874</v>
      </c>
      <c r="R25" s="113">
        <f>SUM(R19:R24)</f>
        <v>0</v>
      </c>
      <c r="S25" s="115">
        <f>SUM(S19:S24)</f>
        <v>0</v>
      </c>
      <c r="T25" s="115">
        <f t="shared" si="6"/>
        <v>0</v>
      </c>
      <c r="U25" s="46">
        <f t="shared" si="7"/>
        <v>0</v>
      </c>
      <c r="V25" s="113">
        <f>SUM(V19:V24)</f>
        <v>0</v>
      </c>
      <c r="W25" s="115">
        <f>SUM(W19:W24)</f>
        <v>0</v>
      </c>
      <c r="X25" s="115">
        <f t="shared" si="8"/>
        <v>0</v>
      </c>
      <c r="Y25" s="46">
        <f t="shared" si="9"/>
        <v>0</v>
      </c>
      <c r="Z25" s="83">
        <f t="shared" si="10"/>
        <v>1068015327</v>
      </c>
      <c r="AA25" s="84">
        <f t="shared" si="11"/>
        <v>134991333</v>
      </c>
      <c r="AB25" s="84">
        <f t="shared" si="12"/>
        <v>1203006660</v>
      </c>
      <c r="AC25" s="46">
        <f t="shared" si="13"/>
        <v>0.513318967866501</v>
      </c>
      <c r="AD25" s="83">
        <f>SUM(AD19:AD24)</f>
        <v>233330109</v>
      </c>
      <c r="AE25" s="84">
        <f>SUM(AE19:AE24)</f>
        <v>59371129</v>
      </c>
      <c r="AF25" s="84">
        <f t="shared" si="14"/>
        <v>292701238</v>
      </c>
      <c r="AG25" s="46">
        <f t="shared" si="15"/>
        <v>0.31673093780983647</v>
      </c>
      <c r="AH25" s="46">
        <f t="shared" si="16"/>
        <v>0.8726795921512296</v>
      </c>
      <c r="AI25" s="65">
        <f>SUM(AI19:AI24)</f>
        <v>2111964924</v>
      </c>
      <c r="AJ25" s="65">
        <f>SUM(AJ19:AJ24)</f>
        <v>2215849524</v>
      </c>
      <c r="AK25" s="65">
        <f>SUM(AK19:AK24)</f>
        <v>668924631</v>
      </c>
      <c r="AL25" s="65"/>
    </row>
    <row r="26" spans="1:38" s="15" customFormat="1" ht="12.75">
      <c r="A26" s="31" t="s">
        <v>96</v>
      </c>
      <c r="B26" s="62" t="s">
        <v>218</v>
      </c>
      <c r="C26" s="124" t="s">
        <v>219</v>
      </c>
      <c r="D26" s="79">
        <v>366285767</v>
      </c>
      <c r="E26" s="80">
        <v>92718925</v>
      </c>
      <c r="F26" s="81">
        <f t="shared" si="0"/>
        <v>459004692</v>
      </c>
      <c r="G26" s="79">
        <v>366285767</v>
      </c>
      <c r="H26" s="80">
        <v>92718925</v>
      </c>
      <c r="I26" s="82">
        <f t="shared" si="1"/>
        <v>459004692</v>
      </c>
      <c r="J26" s="79">
        <v>92455743</v>
      </c>
      <c r="K26" s="80">
        <v>4250034</v>
      </c>
      <c r="L26" s="80">
        <f t="shared" si="2"/>
        <v>96705777</v>
      </c>
      <c r="M26" s="42">
        <f t="shared" si="3"/>
        <v>0.2106858136430553</v>
      </c>
      <c r="N26" s="107">
        <v>29783899</v>
      </c>
      <c r="O26" s="108">
        <v>10831530</v>
      </c>
      <c r="P26" s="109">
        <f t="shared" si="4"/>
        <v>40615429</v>
      </c>
      <c r="Q26" s="42">
        <f t="shared" si="5"/>
        <v>0.0884858688982639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122239642</v>
      </c>
      <c r="AA26" s="80">
        <f t="shared" si="11"/>
        <v>15081564</v>
      </c>
      <c r="AB26" s="80">
        <f t="shared" si="12"/>
        <v>137321206</v>
      </c>
      <c r="AC26" s="42">
        <f t="shared" si="13"/>
        <v>0.2991716825413192</v>
      </c>
      <c r="AD26" s="79">
        <v>66745423</v>
      </c>
      <c r="AE26" s="80">
        <v>11369342</v>
      </c>
      <c r="AF26" s="80">
        <f t="shared" si="14"/>
        <v>78114765</v>
      </c>
      <c r="AG26" s="42">
        <f t="shared" si="15"/>
        <v>0.5008173597433963</v>
      </c>
      <c r="AH26" s="42">
        <f t="shared" si="16"/>
        <v>-0.4800543917657565</v>
      </c>
      <c r="AI26" s="14">
        <v>330846365</v>
      </c>
      <c r="AJ26" s="14">
        <v>330846365</v>
      </c>
      <c r="AK26" s="14">
        <v>165693603</v>
      </c>
      <c r="AL26" s="14"/>
    </row>
    <row r="27" spans="1:38" s="15" customFormat="1" ht="12.75">
      <c r="A27" s="31" t="s">
        <v>96</v>
      </c>
      <c r="B27" s="62" t="s">
        <v>220</v>
      </c>
      <c r="C27" s="124" t="s">
        <v>221</v>
      </c>
      <c r="D27" s="79">
        <v>475396000</v>
      </c>
      <c r="E27" s="80">
        <v>95767000</v>
      </c>
      <c r="F27" s="81">
        <f t="shared" si="0"/>
        <v>571163000</v>
      </c>
      <c r="G27" s="79">
        <v>475396000</v>
      </c>
      <c r="H27" s="80">
        <v>95767000</v>
      </c>
      <c r="I27" s="82">
        <f t="shared" si="1"/>
        <v>571163000</v>
      </c>
      <c r="J27" s="79">
        <v>135804235</v>
      </c>
      <c r="K27" s="80">
        <v>1269206</v>
      </c>
      <c r="L27" s="80">
        <f t="shared" si="2"/>
        <v>137073441</v>
      </c>
      <c r="M27" s="42">
        <f t="shared" si="3"/>
        <v>0.23999005712905072</v>
      </c>
      <c r="N27" s="107">
        <v>115423481</v>
      </c>
      <c r="O27" s="108">
        <v>20152685</v>
      </c>
      <c r="P27" s="109">
        <f t="shared" si="4"/>
        <v>135576166</v>
      </c>
      <c r="Q27" s="42">
        <f t="shared" si="5"/>
        <v>0.23736860756036368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251227716</v>
      </c>
      <c r="AA27" s="80">
        <f t="shared" si="11"/>
        <v>21421891</v>
      </c>
      <c r="AB27" s="80">
        <f t="shared" si="12"/>
        <v>272649607</v>
      </c>
      <c r="AC27" s="42">
        <f t="shared" si="13"/>
        <v>0.4773586646894144</v>
      </c>
      <c r="AD27" s="79">
        <v>100525181</v>
      </c>
      <c r="AE27" s="80">
        <v>0</v>
      </c>
      <c r="AF27" s="80">
        <f t="shared" si="14"/>
        <v>100525181</v>
      </c>
      <c r="AG27" s="42">
        <f t="shared" si="15"/>
        <v>0.5237030835212636</v>
      </c>
      <c r="AH27" s="42">
        <f t="shared" si="16"/>
        <v>0.34867865594790626</v>
      </c>
      <c r="AI27" s="14">
        <v>408480757</v>
      </c>
      <c r="AJ27" s="14">
        <v>416828881</v>
      </c>
      <c r="AK27" s="14">
        <v>213922632</v>
      </c>
      <c r="AL27" s="14"/>
    </row>
    <row r="28" spans="1:38" s="15" customFormat="1" ht="12.75">
      <c r="A28" s="31" t="s">
        <v>96</v>
      </c>
      <c r="B28" s="62" t="s">
        <v>222</v>
      </c>
      <c r="C28" s="124" t="s">
        <v>223</v>
      </c>
      <c r="D28" s="79">
        <v>143748000</v>
      </c>
      <c r="E28" s="80">
        <v>32612000</v>
      </c>
      <c r="F28" s="81">
        <f t="shared" si="0"/>
        <v>176360000</v>
      </c>
      <c r="G28" s="79">
        <v>143748000</v>
      </c>
      <c r="H28" s="80">
        <v>0</v>
      </c>
      <c r="I28" s="82">
        <f t="shared" si="1"/>
        <v>143748000</v>
      </c>
      <c r="J28" s="79">
        <v>60609827</v>
      </c>
      <c r="K28" s="80">
        <v>4397556</v>
      </c>
      <c r="L28" s="80">
        <f t="shared" si="2"/>
        <v>65007383</v>
      </c>
      <c r="M28" s="42">
        <f t="shared" si="3"/>
        <v>0.36860616352914494</v>
      </c>
      <c r="N28" s="107">
        <v>45348384</v>
      </c>
      <c r="O28" s="108">
        <v>8530918</v>
      </c>
      <c r="P28" s="109">
        <f t="shared" si="4"/>
        <v>53879302</v>
      </c>
      <c r="Q28" s="42">
        <f t="shared" si="5"/>
        <v>0.305507496030846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105958211</v>
      </c>
      <c r="AA28" s="80">
        <f t="shared" si="11"/>
        <v>12928474</v>
      </c>
      <c r="AB28" s="80">
        <f t="shared" si="12"/>
        <v>118886685</v>
      </c>
      <c r="AC28" s="42">
        <f t="shared" si="13"/>
        <v>0.6741136595599909</v>
      </c>
      <c r="AD28" s="79">
        <v>45725141</v>
      </c>
      <c r="AE28" s="80">
        <v>9142340</v>
      </c>
      <c r="AF28" s="80">
        <f t="shared" si="14"/>
        <v>54867481</v>
      </c>
      <c r="AG28" s="42">
        <f t="shared" si="15"/>
        <v>0.7640700018347653</v>
      </c>
      <c r="AH28" s="42">
        <f t="shared" si="16"/>
        <v>-0.018010285546004923</v>
      </c>
      <c r="AI28" s="14">
        <v>138055810</v>
      </c>
      <c r="AJ28" s="14">
        <v>176168828</v>
      </c>
      <c r="AK28" s="14">
        <v>105484303</v>
      </c>
      <c r="AL28" s="14"/>
    </row>
    <row r="29" spans="1:38" s="15" customFormat="1" ht="12.75">
      <c r="A29" s="31" t="s">
        <v>96</v>
      </c>
      <c r="B29" s="62" t="s">
        <v>224</v>
      </c>
      <c r="C29" s="124" t="s">
        <v>225</v>
      </c>
      <c r="D29" s="79">
        <v>1034691000</v>
      </c>
      <c r="E29" s="80">
        <v>266439572</v>
      </c>
      <c r="F29" s="81">
        <f t="shared" si="0"/>
        <v>1301130572</v>
      </c>
      <c r="G29" s="79">
        <v>1034691000</v>
      </c>
      <c r="H29" s="80">
        <v>266439572</v>
      </c>
      <c r="I29" s="82">
        <f t="shared" si="1"/>
        <v>1301130572</v>
      </c>
      <c r="J29" s="79">
        <v>275190709</v>
      </c>
      <c r="K29" s="80">
        <v>58997585</v>
      </c>
      <c r="L29" s="80">
        <f t="shared" si="2"/>
        <v>334188294</v>
      </c>
      <c r="M29" s="42">
        <f t="shared" si="3"/>
        <v>0.25684454826567554</v>
      </c>
      <c r="N29" s="107">
        <v>297499396</v>
      </c>
      <c r="O29" s="108">
        <v>69453658</v>
      </c>
      <c r="P29" s="109">
        <f t="shared" si="4"/>
        <v>366953054</v>
      </c>
      <c r="Q29" s="42">
        <f t="shared" si="5"/>
        <v>0.28202630996207195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572690105</v>
      </c>
      <c r="AA29" s="80">
        <f t="shared" si="11"/>
        <v>128451243</v>
      </c>
      <c r="AB29" s="80">
        <f t="shared" si="12"/>
        <v>701141348</v>
      </c>
      <c r="AC29" s="42">
        <f t="shared" si="13"/>
        <v>0.5388708582277475</v>
      </c>
      <c r="AD29" s="79">
        <v>325094532</v>
      </c>
      <c r="AE29" s="80">
        <v>64370161</v>
      </c>
      <c r="AF29" s="80">
        <f t="shared" si="14"/>
        <v>389464693</v>
      </c>
      <c r="AG29" s="42">
        <f t="shared" si="15"/>
        <v>0.5754187325636065</v>
      </c>
      <c r="AH29" s="42">
        <f t="shared" si="16"/>
        <v>-0.05780148856779688</v>
      </c>
      <c r="AI29" s="14">
        <v>1115313784</v>
      </c>
      <c r="AJ29" s="14">
        <v>1118972066</v>
      </c>
      <c r="AK29" s="14">
        <v>641772444</v>
      </c>
      <c r="AL29" s="14"/>
    </row>
    <row r="30" spans="1:38" s="15" customFormat="1" ht="12.75">
      <c r="A30" s="31" t="s">
        <v>96</v>
      </c>
      <c r="B30" s="62" t="s">
        <v>226</v>
      </c>
      <c r="C30" s="124" t="s">
        <v>227</v>
      </c>
      <c r="D30" s="79">
        <v>126236592</v>
      </c>
      <c r="E30" s="80">
        <v>60468008</v>
      </c>
      <c r="F30" s="81">
        <f t="shared" si="0"/>
        <v>186704600</v>
      </c>
      <c r="G30" s="79">
        <v>126236592</v>
      </c>
      <c r="H30" s="80">
        <v>60468008</v>
      </c>
      <c r="I30" s="82">
        <f t="shared" si="1"/>
        <v>186704600</v>
      </c>
      <c r="J30" s="79">
        <v>28276270</v>
      </c>
      <c r="K30" s="80">
        <v>10431316</v>
      </c>
      <c r="L30" s="80">
        <f t="shared" si="2"/>
        <v>38707586</v>
      </c>
      <c r="M30" s="42">
        <f t="shared" si="3"/>
        <v>0.2073199374841327</v>
      </c>
      <c r="N30" s="107">
        <v>22707674</v>
      </c>
      <c r="O30" s="108">
        <v>13025633</v>
      </c>
      <c r="P30" s="109">
        <f t="shared" si="4"/>
        <v>35733307</v>
      </c>
      <c r="Q30" s="42">
        <f t="shared" si="5"/>
        <v>0.19138953726903354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50983944</v>
      </c>
      <c r="AA30" s="80">
        <f t="shared" si="11"/>
        <v>23456949</v>
      </c>
      <c r="AB30" s="80">
        <f t="shared" si="12"/>
        <v>74440893</v>
      </c>
      <c r="AC30" s="42">
        <f t="shared" si="13"/>
        <v>0.3987094747531662</v>
      </c>
      <c r="AD30" s="79">
        <v>16922520</v>
      </c>
      <c r="AE30" s="80">
        <v>5528754</v>
      </c>
      <c r="AF30" s="80">
        <f t="shared" si="14"/>
        <v>22451274</v>
      </c>
      <c r="AG30" s="42">
        <f t="shared" si="15"/>
        <v>0.42782796604247564</v>
      </c>
      <c r="AH30" s="42">
        <f t="shared" si="16"/>
        <v>0.5915937331663228</v>
      </c>
      <c r="AI30" s="14">
        <v>119807556</v>
      </c>
      <c r="AJ30" s="14">
        <v>93012212</v>
      </c>
      <c r="AK30" s="14">
        <v>51257023</v>
      </c>
      <c r="AL30" s="14"/>
    </row>
    <row r="31" spans="1:38" s="15" customFormat="1" ht="12.75">
      <c r="A31" s="31" t="s">
        <v>115</v>
      </c>
      <c r="B31" s="62" t="s">
        <v>228</v>
      </c>
      <c r="C31" s="124" t="s">
        <v>229</v>
      </c>
      <c r="D31" s="79">
        <v>44878246</v>
      </c>
      <c r="E31" s="80">
        <v>19176754</v>
      </c>
      <c r="F31" s="82">
        <f t="shared" si="0"/>
        <v>64055000</v>
      </c>
      <c r="G31" s="79">
        <v>44878246</v>
      </c>
      <c r="H31" s="80">
        <v>19176754</v>
      </c>
      <c r="I31" s="82">
        <f t="shared" si="1"/>
        <v>64055000</v>
      </c>
      <c r="J31" s="79">
        <v>27370964</v>
      </c>
      <c r="K31" s="80">
        <v>43998</v>
      </c>
      <c r="L31" s="80">
        <f t="shared" si="2"/>
        <v>27414962</v>
      </c>
      <c r="M31" s="42">
        <f t="shared" si="3"/>
        <v>0.4279909765045664</v>
      </c>
      <c r="N31" s="107">
        <v>31058574</v>
      </c>
      <c r="O31" s="108">
        <v>606884</v>
      </c>
      <c r="P31" s="109">
        <f t="shared" si="4"/>
        <v>31665458</v>
      </c>
      <c r="Q31" s="42">
        <f t="shared" si="5"/>
        <v>0.49434795097962686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58429538</v>
      </c>
      <c r="AA31" s="80">
        <f t="shared" si="11"/>
        <v>650882</v>
      </c>
      <c r="AB31" s="80">
        <f t="shared" si="12"/>
        <v>59080420</v>
      </c>
      <c r="AC31" s="42">
        <f t="shared" si="13"/>
        <v>0.9223389274841932</v>
      </c>
      <c r="AD31" s="79">
        <v>12896284</v>
      </c>
      <c r="AE31" s="80">
        <v>8709990</v>
      </c>
      <c r="AF31" s="80">
        <f t="shared" si="14"/>
        <v>21606274</v>
      </c>
      <c r="AG31" s="42">
        <f t="shared" si="15"/>
        <v>0.5981755763317947</v>
      </c>
      <c r="AH31" s="42">
        <f t="shared" si="16"/>
        <v>0.46556773277983976</v>
      </c>
      <c r="AI31" s="14">
        <v>85391350</v>
      </c>
      <c r="AJ31" s="14">
        <v>85391350</v>
      </c>
      <c r="AK31" s="14">
        <v>51079020</v>
      </c>
      <c r="AL31" s="14"/>
    </row>
    <row r="32" spans="1:38" s="59" customFormat="1" ht="12.75">
      <c r="A32" s="63"/>
      <c r="B32" s="64" t="s">
        <v>230</v>
      </c>
      <c r="C32" s="125"/>
      <c r="D32" s="83">
        <f>SUM(D26:D31)</f>
        <v>2191235605</v>
      </c>
      <c r="E32" s="84">
        <f>SUM(E26:E31)</f>
        <v>567182259</v>
      </c>
      <c r="F32" s="92">
        <f t="shared" si="0"/>
        <v>2758417864</v>
      </c>
      <c r="G32" s="83">
        <f>SUM(G26:G31)</f>
        <v>2191235605</v>
      </c>
      <c r="H32" s="84">
        <f>SUM(H26:H31)</f>
        <v>534570259</v>
      </c>
      <c r="I32" s="85">
        <f t="shared" si="1"/>
        <v>2725805864</v>
      </c>
      <c r="J32" s="83">
        <f>SUM(J26:J31)</f>
        <v>619707748</v>
      </c>
      <c r="K32" s="84">
        <f>SUM(K26:K31)</f>
        <v>79389695</v>
      </c>
      <c r="L32" s="84">
        <f t="shared" si="2"/>
        <v>699097443</v>
      </c>
      <c r="M32" s="46">
        <f t="shared" si="3"/>
        <v>0.25344145719323113</v>
      </c>
      <c r="N32" s="113">
        <f>SUM(N26:N31)</f>
        <v>541821408</v>
      </c>
      <c r="O32" s="114">
        <f>SUM(O26:O31)</f>
        <v>122601308</v>
      </c>
      <c r="P32" s="115">
        <f t="shared" si="4"/>
        <v>664422716</v>
      </c>
      <c r="Q32" s="46">
        <f t="shared" si="5"/>
        <v>0.24087094441757864</v>
      </c>
      <c r="R32" s="113">
        <f>SUM(R26:R31)</f>
        <v>0</v>
      </c>
      <c r="S32" s="115">
        <f>SUM(S26:S31)</f>
        <v>0</v>
      </c>
      <c r="T32" s="115">
        <f t="shared" si="6"/>
        <v>0</v>
      </c>
      <c r="U32" s="46">
        <f t="shared" si="7"/>
        <v>0</v>
      </c>
      <c r="V32" s="113">
        <f>SUM(V26:V31)</f>
        <v>0</v>
      </c>
      <c r="W32" s="115">
        <f>SUM(W26:W31)</f>
        <v>0</v>
      </c>
      <c r="X32" s="115">
        <f t="shared" si="8"/>
        <v>0</v>
      </c>
      <c r="Y32" s="46">
        <f t="shared" si="9"/>
        <v>0</v>
      </c>
      <c r="Z32" s="83">
        <f t="shared" si="10"/>
        <v>1161529156</v>
      </c>
      <c r="AA32" s="84">
        <f t="shared" si="11"/>
        <v>201991003</v>
      </c>
      <c r="AB32" s="84">
        <f t="shared" si="12"/>
        <v>1363520159</v>
      </c>
      <c r="AC32" s="46">
        <f t="shared" si="13"/>
        <v>0.49431240161080975</v>
      </c>
      <c r="AD32" s="83">
        <f>SUM(AD26:AD31)</f>
        <v>567909081</v>
      </c>
      <c r="AE32" s="84">
        <f>SUM(AE26:AE31)</f>
        <v>99120587</v>
      </c>
      <c r="AF32" s="84">
        <f t="shared" si="14"/>
        <v>667029668</v>
      </c>
      <c r="AG32" s="46">
        <f t="shared" si="15"/>
        <v>0.559266333076121</v>
      </c>
      <c r="AH32" s="46">
        <f t="shared" si="16"/>
        <v>-0.003908299922875447</v>
      </c>
      <c r="AI32" s="65">
        <f>SUM(AI26:AI31)</f>
        <v>2197895622</v>
      </c>
      <c r="AJ32" s="65">
        <f>SUM(AJ26:AJ31)</f>
        <v>2221219702</v>
      </c>
      <c r="AK32" s="65">
        <f>SUM(AK26:AK31)</f>
        <v>1229209025</v>
      </c>
      <c r="AL32" s="65"/>
    </row>
    <row r="33" spans="1:38" s="15" customFormat="1" ht="12.75">
      <c r="A33" s="31" t="s">
        <v>96</v>
      </c>
      <c r="B33" s="62" t="s">
        <v>231</v>
      </c>
      <c r="C33" s="124" t="s">
        <v>232</v>
      </c>
      <c r="D33" s="79">
        <v>420206707</v>
      </c>
      <c r="E33" s="80">
        <v>126266981</v>
      </c>
      <c r="F33" s="81">
        <f t="shared" si="0"/>
        <v>546473688</v>
      </c>
      <c r="G33" s="79">
        <v>420206707</v>
      </c>
      <c r="H33" s="80">
        <v>126266981</v>
      </c>
      <c r="I33" s="82">
        <f t="shared" si="1"/>
        <v>546473688</v>
      </c>
      <c r="J33" s="79">
        <v>145524920</v>
      </c>
      <c r="K33" s="80">
        <v>10732373</v>
      </c>
      <c r="L33" s="80">
        <f t="shared" si="2"/>
        <v>156257293</v>
      </c>
      <c r="M33" s="42">
        <f t="shared" si="3"/>
        <v>0.28593745029495365</v>
      </c>
      <c r="N33" s="107">
        <v>87662528</v>
      </c>
      <c r="O33" s="108">
        <v>5139622</v>
      </c>
      <c r="P33" s="109">
        <f t="shared" si="4"/>
        <v>92802150</v>
      </c>
      <c r="Q33" s="42">
        <f t="shared" si="5"/>
        <v>0.1698199785970299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233187448</v>
      </c>
      <c r="AA33" s="80">
        <f t="shared" si="11"/>
        <v>15871995</v>
      </c>
      <c r="AB33" s="80">
        <f t="shared" si="12"/>
        <v>249059443</v>
      </c>
      <c r="AC33" s="42">
        <f t="shared" si="13"/>
        <v>0.45575742889198356</v>
      </c>
      <c r="AD33" s="79">
        <v>91467591</v>
      </c>
      <c r="AE33" s="80">
        <v>0</v>
      </c>
      <c r="AF33" s="80">
        <f t="shared" si="14"/>
        <v>91467591</v>
      </c>
      <c r="AG33" s="42">
        <f t="shared" si="15"/>
        <v>0.5445613687406261</v>
      </c>
      <c r="AH33" s="42">
        <f t="shared" si="16"/>
        <v>0.014590512173869419</v>
      </c>
      <c r="AI33" s="14">
        <v>470303451</v>
      </c>
      <c r="AJ33" s="14">
        <v>470303451</v>
      </c>
      <c r="AK33" s="14">
        <v>256109091</v>
      </c>
      <c r="AL33" s="14"/>
    </row>
    <row r="34" spans="1:38" s="15" customFormat="1" ht="12.75">
      <c r="A34" s="31" t="s">
        <v>96</v>
      </c>
      <c r="B34" s="62" t="s">
        <v>233</v>
      </c>
      <c r="C34" s="124" t="s">
        <v>234</v>
      </c>
      <c r="D34" s="79">
        <v>359129777</v>
      </c>
      <c r="E34" s="80">
        <v>67663776</v>
      </c>
      <c r="F34" s="81">
        <f t="shared" si="0"/>
        <v>426793553</v>
      </c>
      <c r="G34" s="79">
        <v>359129777</v>
      </c>
      <c r="H34" s="80">
        <v>67663776</v>
      </c>
      <c r="I34" s="82">
        <f t="shared" si="1"/>
        <v>426793553</v>
      </c>
      <c r="J34" s="79">
        <v>36919657</v>
      </c>
      <c r="K34" s="80">
        <v>4217364</v>
      </c>
      <c r="L34" s="80">
        <f t="shared" si="2"/>
        <v>41137021</v>
      </c>
      <c r="M34" s="42">
        <f t="shared" si="3"/>
        <v>0.09638622868326223</v>
      </c>
      <c r="N34" s="107">
        <v>148524649</v>
      </c>
      <c r="O34" s="108">
        <v>3532144</v>
      </c>
      <c r="P34" s="109">
        <f t="shared" si="4"/>
        <v>152056793</v>
      </c>
      <c r="Q34" s="42">
        <f t="shared" si="5"/>
        <v>0.356277155386178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185444306</v>
      </c>
      <c r="AA34" s="80">
        <f t="shared" si="11"/>
        <v>7749508</v>
      </c>
      <c r="AB34" s="80">
        <f t="shared" si="12"/>
        <v>193193814</v>
      </c>
      <c r="AC34" s="42">
        <f t="shared" si="13"/>
        <v>0.45266338406944023</v>
      </c>
      <c r="AD34" s="79">
        <v>28847760</v>
      </c>
      <c r="AE34" s="80">
        <v>0</v>
      </c>
      <c r="AF34" s="80">
        <f t="shared" si="14"/>
        <v>28847760</v>
      </c>
      <c r="AG34" s="42">
        <f t="shared" si="15"/>
        <v>0.4498423788073299</v>
      </c>
      <c r="AH34" s="42">
        <f t="shared" si="16"/>
        <v>4.271008667570723</v>
      </c>
      <c r="AI34" s="14">
        <v>324512200</v>
      </c>
      <c r="AJ34" s="14">
        <v>324633165</v>
      </c>
      <c r="AK34" s="14">
        <v>145979340</v>
      </c>
      <c r="AL34" s="14"/>
    </row>
    <row r="35" spans="1:38" s="15" customFormat="1" ht="12.75">
      <c r="A35" s="31" t="s">
        <v>96</v>
      </c>
      <c r="B35" s="62" t="s">
        <v>235</v>
      </c>
      <c r="C35" s="124" t="s">
        <v>236</v>
      </c>
      <c r="D35" s="79">
        <v>620190660</v>
      </c>
      <c r="E35" s="80">
        <v>344317150</v>
      </c>
      <c r="F35" s="81">
        <f t="shared" si="0"/>
        <v>964507810</v>
      </c>
      <c r="G35" s="79">
        <v>588347610</v>
      </c>
      <c r="H35" s="80">
        <v>133169410</v>
      </c>
      <c r="I35" s="82">
        <f t="shared" si="1"/>
        <v>721517020</v>
      </c>
      <c r="J35" s="79">
        <v>139864372</v>
      </c>
      <c r="K35" s="80">
        <v>5498108</v>
      </c>
      <c r="L35" s="80">
        <f t="shared" si="2"/>
        <v>145362480</v>
      </c>
      <c r="M35" s="42">
        <f t="shared" si="3"/>
        <v>0.1507115634449865</v>
      </c>
      <c r="N35" s="107">
        <v>80133381</v>
      </c>
      <c r="O35" s="108">
        <v>7190972</v>
      </c>
      <c r="P35" s="109">
        <f t="shared" si="4"/>
        <v>87324353</v>
      </c>
      <c r="Q35" s="42">
        <f t="shared" si="5"/>
        <v>0.09053773551092344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219997753</v>
      </c>
      <c r="AA35" s="80">
        <f t="shared" si="11"/>
        <v>12689080</v>
      </c>
      <c r="AB35" s="80">
        <f t="shared" si="12"/>
        <v>232686833</v>
      </c>
      <c r="AC35" s="42">
        <f t="shared" si="13"/>
        <v>0.24124929895590996</v>
      </c>
      <c r="AD35" s="79">
        <v>116323723</v>
      </c>
      <c r="AE35" s="80">
        <v>5868280</v>
      </c>
      <c r="AF35" s="80">
        <f t="shared" si="14"/>
        <v>122192003</v>
      </c>
      <c r="AG35" s="42">
        <f t="shared" si="15"/>
        <v>0.3513215064929541</v>
      </c>
      <c r="AH35" s="42">
        <f t="shared" si="16"/>
        <v>-0.2853513253236384</v>
      </c>
      <c r="AI35" s="14">
        <v>716627580</v>
      </c>
      <c r="AJ35" s="14">
        <v>563512747</v>
      </c>
      <c r="AK35" s="14">
        <v>251766681</v>
      </c>
      <c r="AL35" s="14"/>
    </row>
    <row r="36" spans="1:38" s="15" customFormat="1" ht="12.75">
      <c r="A36" s="31" t="s">
        <v>96</v>
      </c>
      <c r="B36" s="62" t="s">
        <v>237</v>
      </c>
      <c r="C36" s="124" t="s">
        <v>238</v>
      </c>
      <c r="D36" s="79">
        <v>125778029</v>
      </c>
      <c r="E36" s="80">
        <v>25712400</v>
      </c>
      <c r="F36" s="81">
        <f t="shared" si="0"/>
        <v>151490429</v>
      </c>
      <c r="G36" s="79">
        <v>125778029</v>
      </c>
      <c r="H36" s="80">
        <v>25712400</v>
      </c>
      <c r="I36" s="82">
        <f t="shared" si="1"/>
        <v>151490429</v>
      </c>
      <c r="J36" s="79">
        <v>43023337</v>
      </c>
      <c r="K36" s="80">
        <v>7440000</v>
      </c>
      <c r="L36" s="80">
        <f t="shared" si="2"/>
        <v>50463337</v>
      </c>
      <c r="M36" s="42">
        <f t="shared" si="3"/>
        <v>0.33311237768030877</v>
      </c>
      <c r="N36" s="107">
        <v>37181758</v>
      </c>
      <c r="O36" s="108">
        <v>2594000</v>
      </c>
      <c r="P36" s="109">
        <f t="shared" si="4"/>
        <v>39775758</v>
      </c>
      <c r="Q36" s="42">
        <f t="shared" si="5"/>
        <v>0.2625628448118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80205095</v>
      </c>
      <c r="AA36" s="80">
        <f t="shared" si="11"/>
        <v>10034000</v>
      </c>
      <c r="AB36" s="80">
        <f t="shared" si="12"/>
        <v>90239095</v>
      </c>
      <c r="AC36" s="42">
        <f t="shared" si="13"/>
        <v>0.5956752224921087</v>
      </c>
      <c r="AD36" s="79">
        <v>43505147</v>
      </c>
      <c r="AE36" s="80">
        <v>5322000</v>
      </c>
      <c r="AF36" s="80">
        <f t="shared" si="14"/>
        <v>48827147</v>
      </c>
      <c r="AG36" s="42">
        <f t="shared" si="15"/>
        <v>0.5902423235608706</v>
      </c>
      <c r="AH36" s="42">
        <f t="shared" si="16"/>
        <v>-0.18537615970066812</v>
      </c>
      <c r="AI36" s="14">
        <v>169178473</v>
      </c>
      <c r="AJ36" s="14">
        <v>169178473</v>
      </c>
      <c r="AK36" s="14">
        <v>99856295</v>
      </c>
      <c r="AL36" s="14"/>
    </row>
    <row r="37" spans="1:38" s="15" customFormat="1" ht="12.75">
      <c r="A37" s="31" t="s">
        <v>115</v>
      </c>
      <c r="B37" s="62" t="s">
        <v>239</v>
      </c>
      <c r="C37" s="124" t="s">
        <v>240</v>
      </c>
      <c r="D37" s="79">
        <v>230054900</v>
      </c>
      <c r="E37" s="80">
        <v>6290000</v>
      </c>
      <c r="F37" s="81">
        <f t="shared" si="0"/>
        <v>236344900</v>
      </c>
      <c r="G37" s="79">
        <v>233548900</v>
      </c>
      <c r="H37" s="80">
        <v>6290000</v>
      </c>
      <c r="I37" s="82">
        <f t="shared" si="1"/>
        <v>239838900</v>
      </c>
      <c r="J37" s="79">
        <v>56015899</v>
      </c>
      <c r="K37" s="80">
        <v>67710</v>
      </c>
      <c r="L37" s="80">
        <f t="shared" si="2"/>
        <v>56083609</v>
      </c>
      <c r="M37" s="42">
        <f t="shared" si="3"/>
        <v>0.2372956175487603</v>
      </c>
      <c r="N37" s="107">
        <v>43947427</v>
      </c>
      <c r="O37" s="108">
        <v>395372</v>
      </c>
      <c r="P37" s="109">
        <f t="shared" si="4"/>
        <v>44342799</v>
      </c>
      <c r="Q37" s="42">
        <f t="shared" si="5"/>
        <v>0.1876190220309387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99963326</v>
      </c>
      <c r="AA37" s="80">
        <f t="shared" si="11"/>
        <v>463082</v>
      </c>
      <c r="AB37" s="80">
        <f t="shared" si="12"/>
        <v>100426408</v>
      </c>
      <c r="AC37" s="42">
        <f t="shared" si="13"/>
        <v>0.424914639579699</v>
      </c>
      <c r="AD37" s="79">
        <v>454547</v>
      </c>
      <c r="AE37" s="80">
        <v>0</v>
      </c>
      <c r="AF37" s="80">
        <f t="shared" si="14"/>
        <v>454547</v>
      </c>
      <c r="AG37" s="42">
        <f t="shared" si="15"/>
        <v>0.2887315541288023</v>
      </c>
      <c r="AH37" s="42">
        <f t="shared" si="16"/>
        <v>96.5538261169912</v>
      </c>
      <c r="AI37" s="14">
        <v>183231248</v>
      </c>
      <c r="AJ37" s="14">
        <v>176757875</v>
      </c>
      <c r="AK37" s="14">
        <v>52904643</v>
      </c>
      <c r="AL37" s="14"/>
    </row>
    <row r="38" spans="1:38" s="59" customFormat="1" ht="12.75">
      <c r="A38" s="63"/>
      <c r="B38" s="64" t="s">
        <v>241</v>
      </c>
      <c r="C38" s="125"/>
      <c r="D38" s="83">
        <f>SUM(D33:D37)</f>
        <v>1755360073</v>
      </c>
      <c r="E38" s="84">
        <f>SUM(E33:E37)</f>
        <v>570250307</v>
      </c>
      <c r="F38" s="85">
        <f t="shared" si="0"/>
        <v>2325610380</v>
      </c>
      <c r="G38" s="83">
        <f>SUM(G33:G37)</f>
        <v>1727011023</v>
      </c>
      <c r="H38" s="84">
        <f>SUM(H33:H37)</f>
        <v>359102567</v>
      </c>
      <c r="I38" s="92">
        <f t="shared" si="1"/>
        <v>2086113590</v>
      </c>
      <c r="J38" s="83">
        <f>SUM(J33:J37)</f>
        <v>421348185</v>
      </c>
      <c r="K38" s="94">
        <f>SUM(K33:K37)</f>
        <v>27955555</v>
      </c>
      <c r="L38" s="84">
        <f t="shared" si="2"/>
        <v>449303740</v>
      </c>
      <c r="M38" s="46">
        <f t="shared" si="3"/>
        <v>0.19319820029355045</v>
      </c>
      <c r="N38" s="113">
        <f>SUM(N33:N37)</f>
        <v>397449743</v>
      </c>
      <c r="O38" s="114">
        <f>SUM(O33:O37)</f>
        <v>18852110</v>
      </c>
      <c r="P38" s="115">
        <f t="shared" si="4"/>
        <v>416301853</v>
      </c>
      <c r="Q38" s="46">
        <f t="shared" si="5"/>
        <v>0.17900756574710508</v>
      </c>
      <c r="R38" s="113">
        <f>SUM(R33:R37)</f>
        <v>0</v>
      </c>
      <c r="S38" s="115">
        <f>SUM(S33:S37)</f>
        <v>0</v>
      </c>
      <c r="T38" s="115">
        <f t="shared" si="6"/>
        <v>0</v>
      </c>
      <c r="U38" s="46">
        <f t="shared" si="7"/>
        <v>0</v>
      </c>
      <c r="V38" s="113">
        <f>SUM(V33:V37)</f>
        <v>0</v>
      </c>
      <c r="W38" s="115">
        <f>SUM(W33:W37)</f>
        <v>0</v>
      </c>
      <c r="X38" s="115">
        <f t="shared" si="8"/>
        <v>0</v>
      </c>
      <c r="Y38" s="46">
        <f t="shared" si="9"/>
        <v>0</v>
      </c>
      <c r="Z38" s="83">
        <f t="shared" si="10"/>
        <v>818797928</v>
      </c>
      <c r="AA38" s="84">
        <f t="shared" si="11"/>
        <v>46807665</v>
      </c>
      <c r="AB38" s="84">
        <f t="shared" si="12"/>
        <v>865605593</v>
      </c>
      <c r="AC38" s="46">
        <f t="shared" si="13"/>
        <v>0.37220576604065553</v>
      </c>
      <c r="AD38" s="83">
        <f>SUM(AD33:AD37)</f>
        <v>280598768</v>
      </c>
      <c r="AE38" s="84">
        <f>SUM(AE33:AE37)</f>
        <v>11190280</v>
      </c>
      <c r="AF38" s="84">
        <f t="shared" si="14"/>
        <v>291789048</v>
      </c>
      <c r="AG38" s="46">
        <f t="shared" si="15"/>
        <v>0.43276807278946755</v>
      </c>
      <c r="AH38" s="46">
        <f t="shared" si="16"/>
        <v>0.42672199609081973</v>
      </c>
      <c r="AI38" s="65">
        <f>SUM(AI33:AI37)</f>
        <v>1863852952</v>
      </c>
      <c r="AJ38" s="65">
        <f>SUM(AJ33:AJ37)</f>
        <v>1704385711</v>
      </c>
      <c r="AK38" s="65">
        <f>SUM(AK33:AK37)</f>
        <v>806616050</v>
      </c>
      <c r="AL38" s="65"/>
    </row>
    <row r="39" spans="1:38" s="59" customFormat="1" ht="12.75">
      <c r="A39" s="63"/>
      <c r="B39" s="64" t="s">
        <v>242</v>
      </c>
      <c r="C39" s="125"/>
      <c r="D39" s="83">
        <f>SUM(D9:D12,D14:D17,D19:D24,D26:D31,D33:D37)</f>
        <v>10002330284</v>
      </c>
      <c r="E39" s="84">
        <f>SUM(E9:E12,E14:E17,E19:E24,E26:E31,E33:E37)</f>
        <v>1985678567</v>
      </c>
      <c r="F39" s="85">
        <f t="shared" si="0"/>
        <v>11988008851</v>
      </c>
      <c r="G39" s="83">
        <f>SUM(G9:G12,G14:G17,G19:G24,G26:G31,G33:G37)</f>
        <v>10409471417</v>
      </c>
      <c r="H39" s="84">
        <f>SUM(H9:H12,H14:H17,H19:H24,H26:H31,H33:H37)</f>
        <v>2158373756</v>
      </c>
      <c r="I39" s="92">
        <f t="shared" si="1"/>
        <v>12567845173</v>
      </c>
      <c r="J39" s="83">
        <f>SUM(J9:J12,J14:J17,J19:J24,J26:J31,J33:J37)</f>
        <v>2693146081</v>
      </c>
      <c r="K39" s="94">
        <f>SUM(K9:K12,K14:K17,K19:K24,K26:K31,K33:K37)</f>
        <v>276040126</v>
      </c>
      <c r="L39" s="84">
        <f t="shared" si="2"/>
        <v>2969186207</v>
      </c>
      <c r="M39" s="46">
        <f t="shared" si="3"/>
        <v>0.2476796809131752</v>
      </c>
      <c r="N39" s="113">
        <f>SUM(N9:N12,N14:N17,N19:N24,N26:N31,N33:N37)</f>
        <v>2471675388</v>
      </c>
      <c r="O39" s="114">
        <f>SUM(O9:O12,O14:O17,O19:O24,O26:O31,O33:O37)</f>
        <v>349236725</v>
      </c>
      <c r="P39" s="115">
        <f t="shared" si="4"/>
        <v>2820912113</v>
      </c>
      <c r="Q39" s="46">
        <f t="shared" si="5"/>
        <v>0.23531114700208858</v>
      </c>
      <c r="R39" s="113">
        <f>SUM(R9:R12,R14:R17,R19:R24,R26:R31,R33:R37)</f>
        <v>0</v>
      </c>
      <c r="S39" s="115">
        <f>SUM(S9:S12,S14:S17,S19:S24,S26:S31,S33:S37)</f>
        <v>0</v>
      </c>
      <c r="T39" s="115">
        <f t="shared" si="6"/>
        <v>0</v>
      </c>
      <c r="U39" s="46">
        <f t="shared" si="7"/>
        <v>0</v>
      </c>
      <c r="V39" s="113">
        <f>SUM(V9:V12,V14:V17,V19:V24,V26:V31,V33:V37)</f>
        <v>0</v>
      </c>
      <c r="W39" s="115">
        <f>SUM(W9:W12,W14:W17,W19:W24,W26:W31,W33:W37)</f>
        <v>0</v>
      </c>
      <c r="X39" s="115">
        <f t="shared" si="8"/>
        <v>0</v>
      </c>
      <c r="Y39" s="46">
        <f t="shared" si="9"/>
        <v>0</v>
      </c>
      <c r="Z39" s="83">
        <f t="shared" si="10"/>
        <v>5164821469</v>
      </c>
      <c r="AA39" s="84">
        <f t="shared" si="11"/>
        <v>625276851</v>
      </c>
      <c r="AB39" s="84">
        <f t="shared" si="12"/>
        <v>5790098320</v>
      </c>
      <c r="AC39" s="46">
        <f t="shared" si="13"/>
        <v>0.48299082791526377</v>
      </c>
      <c r="AD39" s="83">
        <f>SUM(AD9:AD12,AD14:AD17,AD19:AD24,AD26:AD31,AD33:AD37)</f>
        <v>1889718482</v>
      </c>
      <c r="AE39" s="84">
        <f>SUM(AE9:AE12,AE14:AE17,AE19:AE24,AE26:AE31,AE33:AE37)</f>
        <v>362566284</v>
      </c>
      <c r="AF39" s="84">
        <f t="shared" si="14"/>
        <v>2252284766</v>
      </c>
      <c r="AG39" s="46">
        <f t="shared" si="15"/>
        <v>0.4396255976437347</v>
      </c>
      <c r="AH39" s="46">
        <f t="shared" si="16"/>
        <v>0.25246689742961226</v>
      </c>
      <c r="AI39" s="65">
        <f>SUM(AI9:AI12,AI14:AI17,AI19:AI24,AI26:AI31,AI33:AI37)</f>
        <v>10734527742</v>
      </c>
      <c r="AJ39" s="65">
        <f>SUM(AJ9:AJ12,AJ14:AJ17,AJ19:AJ24,AJ26:AJ31,AJ33:AJ37)</f>
        <v>11074977362</v>
      </c>
      <c r="AK39" s="65">
        <f>SUM(AK9:AK12,AK14:AK17,AK19:AK24,AK26:AK31,AK33:AK37)</f>
        <v>4719173174</v>
      </c>
      <c r="AL39" s="65"/>
    </row>
    <row r="40" spans="1:38" s="15" customFormat="1" ht="12.75">
      <c r="A40" s="66"/>
      <c r="B40" s="67"/>
      <c r="C40" s="68"/>
      <c r="D40" s="95"/>
      <c r="E40" s="95"/>
      <c r="F40" s="96"/>
      <c r="G40" s="97"/>
      <c r="H40" s="95"/>
      <c r="I40" s="98"/>
      <c r="J40" s="97"/>
      <c r="K40" s="99"/>
      <c r="L40" s="95"/>
      <c r="M40" s="72"/>
      <c r="N40" s="97"/>
      <c r="O40" s="99"/>
      <c r="P40" s="95"/>
      <c r="Q40" s="72"/>
      <c r="R40" s="97"/>
      <c r="S40" s="99"/>
      <c r="T40" s="95"/>
      <c r="U40" s="72"/>
      <c r="V40" s="97"/>
      <c r="W40" s="99"/>
      <c r="X40" s="95"/>
      <c r="Y40" s="72"/>
      <c r="Z40" s="97"/>
      <c r="AA40" s="99"/>
      <c r="AB40" s="95"/>
      <c r="AC40" s="72"/>
      <c r="AD40" s="97"/>
      <c r="AE40" s="95"/>
      <c r="AF40" s="95"/>
      <c r="AG40" s="72"/>
      <c r="AH40" s="72"/>
      <c r="AI40" s="14"/>
      <c r="AJ40" s="14"/>
      <c r="AK40" s="14"/>
      <c r="AL40" s="14"/>
    </row>
    <row r="41" spans="1:38" s="15" customFormat="1" ht="12.75">
      <c r="A41" s="14"/>
      <c r="B41" s="120" t="s">
        <v>668</v>
      </c>
      <c r="C41" s="126"/>
      <c r="D41" s="90"/>
      <c r="E41" s="90"/>
      <c r="F41" s="90"/>
      <c r="G41" s="90"/>
      <c r="H41" s="90"/>
      <c r="I41" s="90"/>
      <c r="J41" s="90"/>
      <c r="K41" s="90"/>
      <c r="L41" s="90"/>
      <c r="M41" s="14"/>
      <c r="N41" s="90"/>
      <c r="O41" s="90"/>
      <c r="P41" s="90"/>
      <c r="Q41" s="14"/>
      <c r="R41" s="90"/>
      <c r="S41" s="90"/>
      <c r="T41" s="90"/>
      <c r="U41" s="14"/>
      <c r="V41" s="90"/>
      <c r="W41" s="90"/>
      <c r="X41" s="90"/>
      <c r="Y41" s="14"/>
      <c r="Z41" s="90"/>
      <c r="AA41" s="90"/>
      <c r="AB41" s="90"/>
      <c r="AC41" s="14"/>
      <c r="AD41" s="90"/>
      <c r="AE41" s="90"/>
      <c r="AF41" s="90"/>
      <c r="AG41" s="14"/>
      <c r="AH41" s="14"/>
      <c r="AI41" s="14"/>
      <c r="AJ41" s="14"/>
      <c r="AK41" s="14"/>
      <c r="AL41" s="14"/>
    </row>
    <row r="42" spans="1:38" ht="12.75">
      <c r="A42" s="2"/>
      <c r="B42" s="2"/>
      <c r="C42" s="121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24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41</v>
      </c>
      <c r="C9" s="124" t="s">
        <v>42</v>
      </c>
      <c r="D9" s="79">
        <v>19653811779</v>
      </c>
      <c r="E9" s="80">
        <v>2160091107</v>
      </c>
      <c r="F9" s="81">
        <f>$D9+$E9</f>
        <v>21813902886</v>
      </c>
      <c r="G9" s="79">
        <v>19653811779</v>
      </c>
      <c r="H9" s="80">
        <v>2160091107</v>
      </c>
      <c r="I9" s="82">
        <f>$G9+$H9</f>
        <v>21813902886</v>
      </c>
      <c r="J9" s="79">
        <v>5276028752</v>
      </c>
      <c r="K9" s="80">
        <v>164020600</v>
      </c>
      <c r="L9" s="80">
        <f>$J9+$K9</f>
        <v>5440049352</v>
      </c>
      <c r="M9" s="42">
        <f>IF($F9=0,0,$L9/$F9)</f>
        <v>0.24938450402157897</v>
      </c>
      <c r="N9" s="107">
        <v>4756096655</v>
      </c>
      <c r="O9" s="108">
        <v>376226424</v>
      </c>
      <c r="P9" s="109">
        <f>$N9+$O9</f>
        <v>5132323079</v>
      </c>
      <c r="Q9" s="42">
        <f>IF($F9=0,0,$P9/$F9)</f>
        <v>0.23527761656507082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10032125407</v>
      </c>
      <c r="AA9" s="80">
        <f>$K9+$O9</f>
        <v>540247024</v>
      </c>
      <c r="AB9" s="80">
        <f>$Z9+$AA9</f>
        <v>10572372431</v>
      </c>
      <c r="AC9" s="42">
        <f>IF($F9=0,0,$AB9/$F9)</f>
        <v>0.4846621205866498</v>
      </c>
      <c r="AD9" s="79">
        <v>4079830208</v>
      </c>
      <c r="AE9" s="80">
        <v>365591642</v>
      </c>
      <c r="AF9" s="80">
        <f>$AD9+$AE9</f>
        <v>4445421850</v>
      </c>
      <c r="AG9" s="42">
        <f>IF($AI9=0,0,$AK9/$AI9)</f>
        <v>0.4766432458675197</v>
      </c>
      <c r="AH9" s="42">
        <f>IF($AF9=0,0,$P9/$AF9-1)</f>
        <v>0.15451879533097634</v>
      </c>
      <c r="AI9" s="14">
        <v>18315773826</v>
      </c>
      <c r="AJ9" s="14">
        <v>18798635390</v>
      </c>
      <c r="AK9" s="14">
        <v>8730089887</v>
      </c>
      <c r="AL9" s="14"/>
    </row>
    <row r="10" spans="1:38" s="15" customFormat="1" ht="12.75">
      <c r="A10" s="31" t="s">
        <v>94</v>
      </c>
      <c r="B10" s="62" t="s">
        <v>45</v>
      </c>
      <c r="C10" s="124" t="s">
        <v>46</v>
      </c>
      <c r="D10" s="79">
        <v>27124059775</v>
      </c>
      <c r="E10" s="80">
        <v>3058761260</v>
      </c>
      <c r="F10" s="82">
        <f aca="true" t="shared" si="0" ref="F10:F28">$D10+$E10</f>
        <v>30182821035</v>
      </c>
      <c r="G10" s="79">
        <v>27124059775</v>
      </c>
      <c r="H10" s="80">
        <v>3058761260</v>
      </c>
      <c r="I10" s="82">
        <f aca="true" t="shared" si="1" ref="I10:I28">$G10+$H10</f>
        <v>30182821035</v>
      </c>
      <c r="J10" s="79">
        <v>6403810996</v>
      </c>
      <c r="K10" s="80">
        <v>236659827</v>
      </c>
      <c r="L10" s="80">
        <f aca="true" t="shared" si="2" ref="L10:L28">$J10+$K10</f>
        <v>6640470823</v>
      </c>
      <c r="M10" s="42">
        <f aca="true" t="shared" si="3" ref="M10:M28">IF($F10=0,0,$L10/$F10)</f>
        <v>0.22000828932788324</v>
      </c>
      <c r="N10" s="107">
        <v>6602813001</v>
      </c>
      <c r="O10" s="108">
        <v>672499049</v>
      </c>
      <c r="P10" s="109">
        <f aca="true" t="shared" si="4" ref="P10:P28">$N10+$O10</f>
        <v>7275312050</v>
      </c>
      <c r="Q10" s="42">
        <f aca="true" t="shared" si="5" ref="Q10:Q28">IF($F10=0,0,$P10/$F10)</f>
        <v>0.24104148653181054</v>
      </c>
      <c r="R10" s="107">
        <v>0</v>
      </c>
      <c r="S10" s="109">
        <v>0</v>
      </c>
      <c r="T10" s="109">
        <f aca="true" t="shared" si="6" ref="T10:T28">$R10+$S10</f>
        <v>0</v>
      </c>
      <c r="U10" s="42">
        <f aca="true" t="shared" si="7" ref="U10:U28">IF($I10=0,0,$T10/$I10)</f>
        <v>0</v>
      </c>
      <c r="V10" s="107">
        <v>0</v>
      </c>
      <c r="W10" s="109">
        <v>0</v>
      </c>
      <c r="X10" s="109">
        <f aca="true" t="shared" si="8" ref="X10:X28">$V10+$W10</f>
        <v>0</v>
      </c>
      <c r="Y10" s="42">
        <f aca="true" t="shared" si="9" ref="Y10:Y28">IF($I10=0,0,$X10/$I10)</f>
        <v>0</v>
      </c>
      <c r="Z10" s="79">
        <f aca="true" t="shared" si="10" ref="Z10:Z28">$J10+$N10</f>
        <v>13006623997</v>
      </c>
      <c r="AA10" s="80">
        <f aca="true" t="shared" si="11" ref="AA10:AA28">$K10+$O10</f>
        <v>909158876</v>
      </c>
      <c r="AB10" s="80">
        <f aca="true" t="shared" si="12" ref="AB10:AB28">$Z10+$AA10</f>
        <v>13915782873</v>
      </c>
      <c r="AC10" s="42">
        <f aca="true" t="shared" si="13" ref="AC10:AC28">IF($F10=0,0,$AB10/$F10)</f>
        <v>0.46104977585969376</v>
      </c>
      <c r="AD10" s="79">
        <v>5938112792</v>
      </c>
      <c r="AE10" s="80">
        <v>992707781</v>
      </c>
      <c r="AF10" s="80">
        <f aca="true" t="shared" si="14" ref="AF10:AF28">$AD10+$AE10</f>
        <v>6930820573</v>
      </c>
      <c r="AG10" s="42">
        <f aca="true" t="shared" si="15" ref="AG10:AG28">IF($AI10=0,0,$AK10/$AI10)</f>
        <v>0.5254725221398097</v>
      </c>
      <c r="AH10" s="42">
        <f aca="true" t="shared" si="16" ref="AH10:AH28">IF($AF10=0,0,$P10/$AF10-1)</f>
        <v>0.04970428441648256</v>
      </c>
      <c r="AI10" s="14">
        <v>27179605447</v>
      </c>
      <c r="AJ10" s="14">
        <v>30876354595</v>
      </c>
      <c r="AK10" s="14">
        <v>14282135825</v>
      </c>
      <c r="AL10" s="14"/>
    </row>
    <row r="11" spans="1:38" s="15" customFormat="1" ht="12.75">
      <c r="A11" s="31" t="s">
        <v>94</v>
      </c>
      <c r="B11" s="62" t="s">
        <v>49</v>
      </c>
      <c r="C11" s="124" t="s">
        <v>50</v>
      </c>
      <c r="D11" s="79">
        <v>16377286715</v>
      </c>
      <c r="E11" s="80">
        <v>3194974947</v>
      </c>
      <c r="F11" s="81">
        <f t="shared" si="0"/>
        <v>19572261662</v>
      </c>
      <c r="G11" s="79">
        <v>15947443072</v>
      </c>
      <c r="H11" s="80">
        <v>2424280488</v>
      </c>
      <c r="I11" s="82">
        <f t="shared" si="1"/>
        <v>18371723560</v>
      </c>
      <c r="J11" s="79">
        <v>3945078204</v>
      </c>
      <c r="K11" s="80">
        <v>210122353</v>
      </c>
      <c r="L11" s="80">
        <f t="shared" si="2"/>
        <v>4155200557</v>
      </c>
      <c r="M11" s="42">
        <f t="shared" si="3"/>
        <v>0.21230048058612552</v>
      </c>
      <c r="N11" s="107">
        <v>3854060491</v>
      </c>
      <c r="O11" s="108">
        <v>454666732</v>
      </c>
      <c r="P11" s="109">
        <f t="shared" si="4"/>
        <v>4308727223</v>
      </c>
      <c r="Q11" s="42">
        <f t="shared" si="5"/>
        <v>0.2201445748789213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7799138695</v>
      </c>
      <c r="AA11" s="80">
        <f t="shared" si="11"/>
        <v>664789085</v>
      </c>
      <c r="AB11" s="80">
        <f t="shared" si="12"/>
        <v>8463927780</v>
      </c>
      <c r="AC11" s="42">
        <f t="shared" si="13"/>
        <v>0.43244505546504686</v>
      </c>
      <c r="AD11" s="79">
        <v>3027229849</v>
      </c>
      <c r="AE11" s="80">
        <v>527420479</v>
      </c>
      <c r="AF11" s="80">
        <f t="shared" si="14"/>
        <v>3554650328</v>
      </c>
      <c r="AG11" s="42">
        <f t="shared" si="15"/>
        <v>0.38523062704517197</v>
      </c>
      <c r="AH11" s="42">
        <f t="shared" si="16"/>
        <v>0.21213813608053989</v>
      </c>
      <c r="AI11" s="14">
        <v>19046079252</v>
      </c>
      <c r="AJ11" s="14">
        <v>17117171073</v>
      </c>
      <c r="AK11" s="14">
        <v>7337133053</v>
      </c>
      <c r="AL11" s="14"/>
    </row>
    <row r="12" spans="1:38" s="59" customFormat="1" ht="12.75">
      <c r="A12" s="63"/>
      <c r="B12" s="64" t="s">
        <v>95</v>
      </c>
      <c r="C12" s="125"/>
      <c r="D12" s="83">
        <f>SUM(D9:D11)</f>
        <v>63155158269</v>
      </c>
      <c r="E12" s="84">
        <f>SUM(E9:E11)</f>
        <v>8413827314</v>
      </c>
      <c r="F12" s="92">
        <f t="shared" si="0"/>
        <v>71568985583</v>
      </c>
      <c r="G12" s="83">
        <f>SUM(G9:G11)</f>
        <v>62725314626</v>
      </c>
      <c r="H12" s="84">
        <f>SUM(H9:H11)</f>
        <v>7643132855</v>
      </c>
      <c r="I12" s="85">
        <f t="shared" si="1"/>
        <v>70368447481</v>
      </c>
      <c r="J12" s="83">
        <f>SUM(J9:J11)</f>
        <v>15624917952</v>
      </c>
      <c r="K12" s="84">
        <f>SUM(K9:K11)</f>
        <v>610802780</v>
      </c>
      <c r="L12" s="84">
        <f t="shared" si="2"/>
        <v>16235720732</v>
      </c>
      <c r="M12" s="46">
        <f t="shared" si="3"/>
        <v>0.22685414079498314</v>
      </c>
      <c r="N12" s="113">
        <f>SUM(N9:N11)</f>
        <v>15212970147</v>
      </c>
      <c r="O12" s="114">
        <f>SUM(O9:O11)</f>
        <v>1503392205</v>
      </c>
      <c r="P12" s="115">
        <f t="shared" si="4"/>
        <v>16716362352</v>
      </c>
      <c r="Q12" s="46">
        <f t="shared" si="5"/>
        <v>0.2335699216054096</v>
      </c>
      <c r="R12" s="113">
        <f>SUM(R9:R11)</f>
        <v>0</v>
      </c>
      <c r="S12" s="115">
        <f>SUM(S9:S11)</f>
        <v>0</v>
      </c>
      <c r="T12" s="115">
        <f t="shared" si="6"/>
        <v>0</v>
      </c>
      <c r="U12" s="46">
        <f t="shared" si="7"/>
        <v>0</v>
      </c>
      <c r="V12" s="113">
        <f>SUM(V9:V11)</f>
        <v>0</v>
      </c>
      <c r="W12" s="115">
        <f>SUM(W9:W11)</f>
        <v>0</v>
      </c>
      <c r="X12" s="115">
        <f t="shared" si="8"/>
        <v>0</v>
      </c>
      <c r="Y12" s="46">
        <f t="shared" si="9"/>
        <v>0</v>
      </c>
      <c r="Z12" s="83">
        <f t="shared" si="10"/>
        <v>30837888099</v>
      </c>
      <c r="AA12" s="84">
        <f t="shared" si="11"/>
        <v>2114194985</v>
      </c>
      <c r="AB12" s="84">
        <f t="shared" si="12"/>
        <v>32952083084</v>
      </c>
      <c r="AC12" s="46">
        <f t="shared" si="13"/>
        <v>0.46042406240039274</v>
      </c>
      <c r="AD12" s="83">
        <f>SUM(AD9:AD11)</f>
        <v>13045172849</v>
      </c>
      <c r="AE12" s="84">
        <f>SUM(AE9:AE11)</f>
        <v>1885719902</v>
      </c>
      <c r="AF12" s="84">
        <f t="shared" si="14"/>
        <v>14930892751</v>
      </c>
      <c r="AG12" s="46">
        <f t="shared" si="15"/>
        <v>0.470230445028512</v>
      </c>
      <c r="AH12" s="46">
        <f t="shared" si="16"/>
        <v>0.11958224004257323</v>
      </c>
      <c r="AI12" s="65">
        <f>SUM(AI9:AI11)</f>
        <v>64541458525</v>
      </c>
      <c r="AJ12" s="65">
        <f>SUM(AJ9:AJ11)</f>
        <v>66792161058</v>
      </c>
      <c r="AK12" s="65">
        <f>SUM(AK9:AK11)</f>
        <v>30349358765</v>
      </c>
      <c r="AL12" s="65"/>
    </row>
    <row r="13" spans="1:38" s="15" customFormat="1" ht="12.75">
      <c r="A13" s="31" t="s">
        <v>96</v>
      </c>
      <c r="B13" s="62" t="s">
        <v>60</v>
      </c>
      <c r="C13" s="124" t="s">
        <v>61</v>
      </c>
      <c r="D13" s="79">
        <v>3182885750</v>
      </c>
      <c r="E13" s="80">
        <v>-337147600</v>
      </c>
      <c r="F13" s="81">
        <f t="shared" si="0"/>
        <v>2845738150</v>
      </c>
      <c r="G13" s="79">
        <v>3182885750</v>
      </c>
      <c r="H13" s="80">
        <v>-337147600</v>
      </c>
      <c r="I13" s="82">
        <f t="shared" si="1"/>
        <v>2845738150</v>
      </c>
      <c r="J13" s="79">
        <v>866174861</v>
      </c>
      <c r="K13" s="80">
        <v>37867314</v>
      </c>
      <c r="L13" s="80">
        <f t="shared" si="2"/>
        <v>904042175</v>
      </c>
      <c r="M13" s="42">
        <f t="shared" si="3"/>
        <v>0.3176828391607288</v>
      </c>
      <c r="N13" s="107">
        <v>721773991</v>
      </c>
      <c r="O13" s="108">
        <v>63302127</v>
      </c>
      <c r="P13" s="109">
        <f t="shared" si="4"/>
        <v>785076118</v>
      </c>
      <c r="Q13" s="42">
        <f t="shared" si="5"/>
        <v>0.2758778484239669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1587948852</v>
      </c>
      <c r="AA13" s="80">
        <f t="shared" si="11"/>
        <v>101169441</v>
      </c>
      <c r="AB13" s="80">
        <f t="shared" si="12"/>
        <v>1689118293</v>
      </c>
      <c r="AC13" s="42">
        <f t="shared" si="13"/>
        <v>0.5935606875846957</v>
      </c>
      <c r="AD13" s="79">
        <v>609160012</v>
      </c>
      <c r="AE13" s="80">
        <v>-113039943</v>
      </c>
      <c r="AF13" s="80">
        <f t="shared" si="14"/>
        <v>496120069</v>
      </c>
      <c r="AG13" s="42">
        <f t="shared" si="15"/>
        <v>0.384712894177208</v>
      </c>
      <c r="AH13" s="42">
        <f t="shared" si="16"/>
        <v>0.582431687519579</v>
      </c>
      <c r="AI13" s="14">
        <v>3205785017</v>
      </c>
      <c r="AJ13" s="14">
        <v>2969150401</v>
      </c>
      <c r="AK13" s="14">
        <v>1233306832</v>
      </c>
      <c r="AL13" s="14"/>
    </row>
    <row r="14" spans="1:38" s="15" customFormat="1" ht="12.75">
      <c r="A14" s="31" t="s">
        <v>96</v>
      </c>
      <c r="B14" s="62" t="s">
        <v>243</v>
      </c>
      <c r="C14" s="124" t="s">
        <v>244</v>
      </c>
      <c r="D14" s="79">
        <v>456683259</v>
      </c>
      <c r="E14" s="80">
        <v>40235000</v>
      </c>
      <c r="F14" s="81">
        <f t="shared" si="0"/>
        <v>496918259</v>
      </c>
      <c r="G14" s="79">
        <v>456683259</v>
      </c>
      <c r="H14" s="80">
        <v>189981390</v>
      </c>
      <c r="I14" s="82">
        <f t="shared" si="1"/>
        <v>646664649</v>
      </c>
      <c r="J14" s="79">
        <v>133490405</v>
      </c>
      <c r="K14" s="80">
        <v>1304191</v>
      </c>
      <c r="L14" s="80">
        <f t="shared" si="2"/>
        <v>134794596</v>
      </c>
      <c r="M14" s="42">
        <f t="shared" si="3"/>
        <v>0.27126110493758293</v>
      </c>
      <c r="N14" s="107">
        <v>123036703</v>
      </c>
      <c r="O14" s="108">
        <v>12901219</v>
      </c>
      <c r="P14" s="109">
        <f t="shared" si="4"/>
        <v>135937922</v>
      </c>
      <c r="Q14" s="42">
        <f t="shared" si="5"/>
        <v>0.2735619380812489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256527108</v>
      </c>
      <c r="AA14" s="80">
        <f t="shared" si="11"/>
        <v>14205410</v>
      </c>
      <c r="AB14" s="80">
        <f t="shared" si="12"/>
        <v>270732518</v>
      </c>
      <c r="AC14" s="42">
        <f t="shared" si="13"/>
        <v>0.5448230430188318</v>
      </c>
      <c r="AD14" s="79">
        <v>96054798</v>
      </c>
      <c r="AE14" s="80">
        <v>10735156</v>
      </c>
      <c r="AF14" s="80">
        <f t="shared" si="14"/>
        <v>106789954</v>
      </c>
      <c r="AG14" s="42">
        <f t="shared" si="15"/>
        <v>0.5288543808130718</v>
      </c>
      <c r="AH14" s="42">
        <f t="shared" si="16"/>
        <v>0.27294672305973644</v>
      </c>
      <c r="AI14" s="14">
        <v>401606088</v>
      </c>
      <c r="AJ14" s="14">
        <v>686165734</v>
      </c>
      <c r="AK14" s="14">
        <v>212391139</v>
      </c>
      <c r="AL14" s="14"/>
    </row>
    <row r="15" spans="1:38" s="15" customFormat="1" ht="12.75">
      <c r="A15" s="31" t="s">
        <v>96</v>
      </c>
      <c r="B15" s="62" t="s">
        <v>245</v>
      </c>
      <c r="C15" s="124" t="s">
        <v>246</v>
      </c>
      <c r="D15" s="79">
        <v>354545806</v>
      </c>
      <c r="E15" s="80">
        <v>43544869</v>
      </c>
      <c r="F15" s="81">
        <f t="shared" si="0"/>
        <v>398090675</v>
      </c>
      <c r="G15" s="79">
        <v>354545806</v>
      </c>
      <c r="H15" s="80">
        <v>43544869</v>
      </c>
      <c r="I15" s="82">
        <f t="shared" si="1"/>
        <v>398090675</v>
      </c>
      <c r="J15" s="79">
        <v>96589363</v>
      </c>
      <c r="K15" s="80">
        <v>4960001</v>
      </c>
      <c r="L15" s="80">
        <f t="shared" si="2"/>
        <v>101549364</v>
      </c>
      <c r="M15" s="42">
        <f t="shared" si="3"/>
        <v>0.25509103924627224</v>
      </c>
      <c r="N15" s="107">
        <v>108386576</v>
      </c>
      <c r="O15" s="108">
        <v>21387275</v>
      </c>
      <c r="P15" s="109">
        <f t="shared" si="4"/>
        <v>129773851</v>
      </c>
      <c r="Q15" s="42">
        <f t="shared" si="5"/>
        <v>0.3259906829015776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204975939</v>
      </c>
      <c r="AA15" s="80">
        <f t="shared" si="11"/>
        <v>26347276</v>
      </c>
      <c r="AB15" s="80">
        <f t="shared" si="12"/>
        <v>231323215</v>
      </c>
      <c r="AC15" s="42">
        <f t="shared" si="13"/>
        <v>0.5810817221478498</v>
      </c>
      <c r="AD15" s="79">
        <v>74547802</v>
      </c>
      <c r="AE15" s="80">
        <v>13919335</v>
      </c>
      <c r="AF15" s="80">
        <f t="shared" si="14"/>
        <v>88467137</v>
      </c>
      <c r="AG15" s="42">
        <f t="shared" si="15"/>
        <v>0.49308704704790796</v>
      </c>
      <c r="AH15" s="42">
        <f t="shared" si="16"/>
        <v>0.46691591251562703</v>
      </c>
      <c r="AI15" s="14">
        <v>357990647</v>
      </c>
      <c r="AJ15" s="14">
        <v>342089897</v>
      </c>
      <c r="AK15" s="14">
        <v>176520551</v>
      </c>
      <c r="AL15" s="14"/>
    </row>
    <row r="16" spans="1:38" s="15" customFormat="1" ht="12.75">
      <c r="A16" s="31" t="s">
        <v>115</v>
      </c>
      <c r="B16" s="62" t="s">
        <v>247</v>
      </c>
      <c r="C16" s="124" t="s">
        <v>248</v>
      </c>
      <c r="D16" s="79">
        <v>373216858</v>
      </c>
      <c r="E16" s="80">
        <v>0</v>
      </c>
      <c r="F16" s="81">
        <f t="shared" si="0"/>
        <v>373216858</v>
      </c>
      <c r="G16" s="79">
        <v>373216858</v>
      </c>
      <c r="H16" s="80">
        <v>0</v>
      </c>
      <c r="I16" s="82">
        <f t="shared" si="1"/>
        <v>373216858</v>
      </c>
      <c r="J16" s="79">
        <v>95417908</v>
      </c>
      <c r="K16" s="80">
        <v>-2162515</v>
      </c>
      <c r="L16" s="80">
        <f t="shared" si="2"/>
        <v>93255393</v>
      </c>
      <c r="M16" s="42">
        <f t="shared" si="3"/>
        <v>0.24986918731307683</v>
      </c>
      <c r="N16" s="107">
        <v>78476056</v>
      </c>
      <c r="O16" s="108">
        <v>4322831</v>
      </c>
      <c r="P16" s="109">
        <f t="shared" si="4"/>
        <v>82798887</v>
      </c>
      <c r="Q16" s="42">
        <f t="shared" si="5"/>
        <v>0.22185194807036288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173893964</v>
      </c>
      <c r="AA16" s="80">
        <f t="shared" si="11"/>
        <v>2160316</v>
      </c>
      <c r="AB16" s="80">
        <f t="shared" si="12"/>
        <v>176054280</v>
      </c>
      <c r="AC16" s="42">
        <f t="shared" si="13"/>
        <v>0.47172113538343974</v>
      </c>
      <c r="AD16" s="79">
        <v>90534248</v>
      </c>
      <c r="AE16" s="80">
        <v>0</v>
      </c>
      <c r="AF16" s="80">
        <f t="shared" si="14"/>
        <v>90534248</v>
      </c>
      <c r="AG16" s="42">
        <f t="shared" si="15"/>
        <v>0</v>
      </c>
      <c r="AH16" s="42">
        <f t="shared" si="16"/>
        <v>-0.08544126859042334</v>
      </c>
      <c r="AI16" s="14">
        <v>0</v>
      </c>
      <c r="AJ16" s="14">
        <v>342569300</v>
      </c>
      <c r="AK16" s="14">
        <v>194997435</v>
      </c>
      <c r="AL16" s="14"/>
    </row>
    <row r="17" spans="1:38" s="59" customFormat="1" ht="12.75">
      <c r="A17" s="63"/>
      <c r="B17" s="64" t="s">
        <v>249</v>
      </c>
      <c r="C17" s="125"/>
      <c r="D17" s="83">
        <f>SUM(D13:D16)</f>
        <v>4367331673</v>
      </c>
      <c r="E17" s="84">
        <f>SUM(E13:E16)</f>
        <v>-253367731</v>
      </c>
      <c r="F17" s="92">
        <f t="shared" si="0"/>
        <v>4113963942</v>
      </c>
      <c r="G17" s="83">
        <f>SUM(G13:G16)</f>
        <v>4367331673</v>
      </c>
      <c r="H17" s="84">
        <f>SUM(H13:H16)</f>
        <v>-103621341</v>
      </c>
      <c r="I17" s="85">
        <f t="shared" si="1"/>
        <v>4263710332</v>
      </c>
      <c r="J17" s="83">
        <f>SUM(J13:J16)</f>
        <v>1191672537</v>
      </c>
      <c r="K17" s="84">
        <f>SUM(K13:K16)</f>
        <v>41968991</v>
      </c>
      <c r="L17" s="84">
        <f t="shared" si="2"/>
        <v>1233641528</v>
      </c>
      <c r="M17" s="46">
        <f t="shared" si="3"/>
        <v>0.29986687909575266</v>
      </c>
      <c r="N17" s="113">
        <f>SUM(N13:N16)</f>
        <v>1031673326</v>
      </c>
      <c r="O17" s="114">
        <f>SUM(O13:O16)</f>
        <v>101913452</v>
      </c>
      <c r="P17" s="115">
        <f t="shared" si="4"/>
        <v>1133586778</v>
      </c>
      <c r="Q17" s="46">
        <f t="shared" si="5"/>
        <v>0.27554611415697233</v>
      </c>
      <c r="R17" s="113">
        <f>SUM(R13:R16)</f>
        <v>0</v>
      </c>
      <c r="S17" s="115">
        <f>SUM(S13:S16)</f>
        <v>0</v>
      </c>
      <c r="T17" s="115">
        <f t="shared" si="6"/>
        <v>0</v>
      </c>
      <c r="U17" s="46">
        <f t="shared" si="7"/>
        <v>0</v>
      </c>
      <c r="V17" s="113">
        <f>SUM(V13:V16)</f>
        <v>0</v>
      </c>
      <c r="W17" s="115">
        <f>SUM(W13:W16)</f>
        <v>0</v>
      </c>
      <c r="X17" s="115">
        <f t="shared" si="8"/>
        <v>0</v>
      </c>
      <c r="Y17" s="46">
        <f t="shared" si="9"/>
        <v>0</v>
      </c>
      <c r="Z17" s="83">
        <f t="shared" si="10"/>
        <v>2223345863</v>
      </c>
      <c r="AA17" s="84">
        <f t="shared" si="11"/>
        <v>143882443</v>
      </c>
      <c r="AB17" s="84">
        <f t="shared" si="12"/>
        <v>2367228306</v>
      </c>
      <c r="AC17" s="46">
        <f t="shared" si="13"/>
        <v>0.575412993252725</v>
      </c>
      <c r="AD17" s="83">
        <f>SUM(AD13:AD16)</f>
        <v>870296860</v>
      </c>
      <c r="AE17" s="84">
        <f>SUM(AE13:AE16)</f>
        <v>-88385452</v>
      </c>
      <c r="AF17" s="84">
        <f t="shared" si="14"/>
        <v>781911408</v>
      </c>
      <c r="AG17" s="46">
        <f t="shared" si="15"/>
        <v>0.4582701163850012</v>
      </c>
      <c r="AH17" s="46">
        <f t="shared" si="16"/>
        <v>0.4497637026418726</v>
      </c>
      <c r="AI17" s="65">
        <f>SUM(AI13:AI16)</f>
        <v>3965381752</v>
      </c>
      <c r="AJ17" s="65">
        <f>SUM(AJ13:AJ16)</f>
        <v>4339975332</v>
      </c>
      <c r="AK17" s="65">
        <f>SUM(AK13:AK16)</f>
        <v>1817215957</v>
      </c>
      <c r="AL17" s="65"/>
    </row>
    <row r="18" spans="1:38" s="15" customFormat="1" ht="12.75">
      <c r="A18" s="31" t="s">
        <v>96</v>
      </c>
      <c r="B18" s="62" t="s">
        <v>250</v>
      </c>
      <c r="C18" s="124" t="s">
        <v>251</v>
      </c>
      <c r="D18" s="79">
        <v>124380307</v>
      </c>
      <c r="E18" s="80">
        <v>16915000</v>
      </c>
      <c r="F18" s="81">
        <f t="shared" si="0"/>
        <v>141295307</v>
      </c>
      <c r="G18" s="79">
        <v>124380307</v>
      </c>
      <c r="H18" s="80">
        <v>16915000</v>
      </c>
      <c r="I18" s="82">
        <f t="shared" si="1"/>
        <v>141295307</v>
      </c>
      <c r="J18" s="79">
        <v>63550678</v>
      </c>
      <c r="K18" s="80">
        <v>6115893</v>
      </c>
      <c r="L18" s="80">
        <f t="shared" si="2"/>
        <v>69666571</v>
      </c>
      <c r="M18" s="42">
        <f t="shared" si="3"/>
        <v>0.49305651036237175</v>
      </c>
      <c r="N18" s="107">
        <v>33158836</v>
      </c>
      <c r="O18" s="108">
        <v>3928891</v>
      </c>
      <c r="P18" s="109">
        <f t="shared" si="4"/>
        <v>37087727</v>
      </c>
      <c r="Q18" s="42">
        <f t="shared" si="5"/>
        <v>0.26248378511255155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96709514</v>
      </c>
      <c r="AA18" s="80">
        <f t="shared" si="11"/>
        <v>10044784</v>
      </c>
      <c r="AB18" s="80">
        <f t="shared" si="12"/>
        <v>106754298</v>
      </c>
      <c r="AC18" s="42">
        <f t="shared" si="13"/>
        <v>0.7555402954749233</v>
      </c>
      <c r="AD18" s="79">
        <v>41499172</v>
      </c>
      <c r="AE18" s="80">
        <v>5293177</v>
      </c>
      <c r="AF18" s="80">
        <f t="shared" si="14"/>
        <v>46792349</v>
      </c>
      <c r="AG18" s="42">
        <f t="shared" si="15"/>
        <v>0.3471380679256424</v>
      </c>
      <c r="AH18" s="42">
        <f t="shared" si="16"/>
        <v>-0.20739762391496952</v>
      </c>
      <c r="AI18" s="14">
        <v>335913231</v>
      </c>
      <c r="AJ18" s="14">
        <v>150540851</v>
      </c>
      <c r="AK18" s="14">
        <v>116608270</v>
      </c>
      <c r="AL18" s="14"/>
    </row>
    <row r="19" spans="1:38" s="15" customFormat="1" ht="12.75">
      <c r="A19" s="31" t="s">
        <v>96</v>
      </c>
      <c r="B19" s="62" t="s">
        <v>252</v>
      </c>
      <c r="C19" s="124" t="s">
        <v>253</v>
      </c>
      <c r="D19" s="79">
        <v>492976851</v>
      </c>
      <c r="E19" s="80">
        <v>61068000</v>
      </c>
      <c r="F19" s="81">
        <f t="shared" si="0"/>
        <v>554044851</v>
      </c>
      <c r="G19" s="79">
        <v>492976851</v>
      </c>
      <c r="H19" s="80">
        <v>61068000</v>
      </c>
      <c r="I19" s="82">
        <f t="shared" si="1"/>
        <v>554044851</v>
      </c>
      <c r="J19" s="79">
        <v>104181416</v>
      </c>
      <c r="K19" s="80">
        <v>591936</v>
      </c>
      <c r="L19" s="80">
        <f t="shared" si="2"/>
        <v>104773352</v>
      </c>
      <c r="M19" s="42">
        <f t="shared" si="3"/>
        <v>0.189106264250798</v>
      </c>
      <c r="N19" s="107">
        <v>62581099</v>
      </c>
      <c r="O19" s="108">
        <v>16264019</v>
      </c>
      <c r="P19" s="109">
        <f t="shared" si="4"/>
        <v>78845118</v>
      </c>
      <c r="Q19" s="42">
        <f t="shared" si="5"/>
        <v>0.14230818652622043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166762515</v>
      </c>
      <c r="AA19" s="80">
        <f t="shared" si="11"/>
        <v>16855955</v>
      </c>
      <c r="AB19" s="80">
        <f t="shared" si="12"/>
        <v>183618470</v>
      </c>
      <c r="AC19" s="42">
        <f t="shared" si="13"/>
        <v>0.3314144507770184</v>
      </c>
      <c r="AD19" s="79">
        <v>45864349</v>
      </c>
      <c r="AE19" s="80">
        <v>-3581918</v>
      </c>
      <c r="AF19" s="80">
        <f t="shared" si="14"/>
        <v>42282431</v>
      </c>
      <c r="AG19" s="42">
        <f t="shared" si="15"/>
        <v>0.28762704929299926</v>
      </c>
      <c r="AH19" s="42">
        <f t="shared" si="16"/>
        <v>0.8647252803416152</v>
      </c>
      <c r="AI19" s="14">
        <v>534013499</v>
      </c>
      <c r="AJ19" s="14">
        <v>534013499</v>
      </c>
      <c r="AK19" s="14">
        <v>153596727</v>
      </c>
      <c r="AL19" s="14"/>
    </row>
    <row r="20" spans="1:38" s="15" customFormat="1" ht="12.75">
      <c r="A20" s="31" t="s">
        <v>115</v>
      </c>
      <c r="B20" s="62" t="s">
        <v>254</v>
      </c>
      <c r="C20" s="124" t="s">
        <v>255</v>
      </c>
      <c r="D20" s="79">
        <v>48333000</v>
      </c>
      <c r="E20" s="80">
        <v>260000</v>
      </c>
      <c r="F20" s="81">
        <f t="shared" si="0"/>
        <v>48593000</v>
      </c>
      <c r="G20" s="79">
        <v>48333000</v>
      </c>
      <c r="H20" s="80">
        <v>260000</v>
      </c>
      <c r="I20" s="82">
        <f t="shared" si="1"/>
        <v>48593000</v>
      </c>
      <c r="J20" s="79">
        <v>37607980</v>
      </c>
      <c r="K20" s="80">
        <v>0</v>
      </c>
      <c r="L20" s="80">
        <f t="shared" si="2"/>
        <v>37607980</v>
      </c>
      <c r="M20" s="42">
        <f t="shared" si="3"/>
        <v>0.773938221554545</v>
      </c>
      <c r="N20" s="107">
        <v>20893606</v>
      </c>
      <c r="O20" s="108">
        <v>0</v>
      </c>
      <c r="P20" s="109">
        <f t="shared" si="4"/>
        <v>20893606</v>
      </c>
      <c r="Q20" s="42">
        <f t="shared" si="5"/>
        <v>0.42997151853147575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58501586</v>
      </c>
      <c r="AA20" s="80">
        <f t="shared" si="11"/>
        <v>0</v>
      </c>
      <c r="AB20" s="80">
        <f t="shared" si="12"/>
        <v>58501586</v>
      </c>
      <c r="AC20" s="42">
        <f t="shared" si="13"/>
        <v>1.2039097400860206</v>
      </c>
      <c r="AD20" s="79">
        <v>9960505</v>
      </c>
      <c r="AE20" s="80">
        <v>982412</v>
      </c>
      <c r="AF20" s="80">
        <f t="shared" si="14"/>
        <v>10942917</v>
      </c>
      <c r="AG20" s="42">
        <f t="shared" si="15"/>
        <v>0.6280893636413212</v>
      </c>
      <c r="AH20" s="42">
        <f t="shared" si="16"/>
        <v>0.9093269189558872</v>
      </c>
      <c r="AI20" s="14">
        <v>35684938</v>
      </c>
      <c r="AJ20" s="14">
        <v>35684938</v>
      </c>
      <c r="AK20" s="14">
        <v>22413330</v>
      </c>
      <c r="AL20" s="14"/>
    </row>
    <row r="21" spans="1:38" s="59" customFormat="1" ht="12.75">
      <c r="A21" s="63"/>
      <c r="B21" s="64" t="s">
        <v>256</v>
      </c>
      <c r="C21" s="125"/>
      <c r="D21" s="83">
        <f>SUM(D18:D20)</f>
        <v>665690158</v>
      </c>
      <c r="E21" s="84">
        <f>SUM(E18:E20)</f>
        <v>78243000</v>
      </c>
      <c r="F21" s="85">
        <f t="shared" si="0"/>
        <v>743933158</v>
      </c>
      <c r="G21" s="83">
        <f>SUM(G18:G20)</f>
        <v>665690158</v>
      </c>
      <c r="H21" s="84">
        <f>SUM(H18:H20)</f>
        <v>78243000</v>
      </c>
      <c r="I21" s="85">
        <f t="shared" si="1"/>
        <v>743933158</v>
      </c>
      <c r="J21" s="83">
        <f>SUM(J18:J20)</f>
        <v>205340074</v>
      </c>
      <c r="K21" s="84">
        <f>SUM(K18:K20)</f>
        <v>6707829</v>
      </c>
      <c r="L21" s="84">
        <f t="shared" si="2"/>
        <v>212047903</v>
      </c>
      <c r="M21" s="46">
        <f t="shared" si="3"/>
        <v>0.2850362303652017</v>
      </c>
      <c r="N21" s="113">
        <f>SUM(N18:N20)</f>
        <v>116633541</v>
      </c>
      <c r="O21" s="114">
        <f>SUM(O18:O20)</f>
        <v>20192910</v>
      </c>
      <c r="P21" s="115">
        <f t="shared" si="4"/>
        <v>136826451</v>
      </c>
      <c r="Q21" s="46">
        <f t="shared" si="5"/>
        <v>0.1839230440646658</v>
      </c>
      <c r="R21" s="113">
        <f>SUM(R18:R20)</f>
        <v>0</v>
      </c>
      <c r="S21" s="115">
        <f>SUM(S18:S20)</f>
        <v>0</v>
      </c>
      <c r="T21" s="115">
        <f t="shared" si="6"/>
        <v>0</v>
      </c>
      <c r="U21" s="46">
        <f t="shared" si="7"/>
        <v>0</v>
      </c>
      <c r="V21" s="113">
        <f>SUM(V18:V20)</f>
        <v>0</v>
      </c>
      <c r="W21" s="115">
        <f>SUM(W18:W20)</f>
        <v>0</v>
      </c>
      <c r="X21" s="115">
        <f t="shared" si="8"/>
        <v>0</v>
      </c>
      <c r="Y21" s="46">
        <f t="shared" si="9"/>
        <v>0</v>
      </c>
      <c r="Z21" s="83">
        <f t="shared" si="10"/>
        <v>321973615</v>
      </c>
      <c r="AA21" s="84">
        <f t="shared" si="11"/>
        <v>26900739</v>
      </c>
      <c r="AB21" s="84">
        <f t="shared" si="12"/>
        <v>348874354</v>
      </c>
      <c r="AC21" s="46">
        <f t="shared" si="13"/>
        <v>0.4689592744298675</v>
      </c>
      <c r="AD21" s="83">
        <f>SUM(AD18:AD20)</f>
        <v>97324026</v>
      </c>
      <c r="AE21" s="84">
        <f>SUM(AE18:AE20)</f>
        <v>2693671</v>
      </c>
      <c r="AF21" s="84">
        <f t="shared" si="14"/>
        <v>100017697</v>
      </c>
      <c r="AG21" s="46">
        <f t="shared" si="15"/>
        <v>0.32311678099977836</v>
      </c>
      <c r="AH21" s="46">
        <f t="shared" si="16"/>
        <v>0.3680224110739123</v>
      </c>
      <c r="AI21" s="65">
        <f>SUM(AI18:AI20)</f>
        <v>905611668</v>
      </c>
      <c r="AJ21" s="65">
        <f>SUM(AJ18:AJ20)</f>
        <v>720239288</v>
      </c>
      <c r="AK21" s="65">
        <f>SUM(AK18:AK20)</f>
        <v>292618327</v>
      </c>
      <c r="AL21" s="65"/>
    </row>
    <row r="22" spans="1:38" s="15" customFormat="1" ht="12.75">
      <c r="A22" s="31" t="s">
        <v>96</v>
      </c>
      <c r="B22" s="62" t="s">
        <v>74</v>
      </c>
      <c r="C22" s="124" t="s">
        <v>75</v>
      </c>
      <c r="D22" s="79">
        <v>1472162367</v>
      </c>
      <c r="E22" s="80">
        <v>214330391</v>
      </c>
      <c r="F22" s="81">
        <f t="shared" si="0"/>
        <v>1686492758</v>
      </c>
      <c r="G22" s="79">
        <v>1472162367</v>
      </c>
      <c r="H22" s="80">
        <v>214330391</v>
      </c>
      <c r="I22" s="82">
        <f t="shared" si="1"/>
        <v>1686492758</v>
      </c>
      <c r="J22" s="79">
        <v>359840528</v>
      </c>
      <c r="K22" s="80">
        <v>11029924</v>
      </c>
      <c r="L22" s="80">
        <f t="shared" si="2"/>
        <v>370870452</v>
      </c>
      <c r="M22" s="42">
        <f t="shared" si="3"/>
        <v>0.21990634127585149</v>
      </c>
      <c r="N22" s="107">
        <v>351540657</v>
      </c>
      <c r="O22" s="108">
        <v>32176185</v>
      </c>
      <c r="P22" s="109">
        <f t="shared" si="4"/>
        <v>383716842</v>
      </c>
      <c r="Q22" s="42">
        <f t="shared" si="5"/>
        <v>0.2275235634305641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711381185</v>
      </c>
      <c r="AA22" s="80">
        <f t="shared" si="11"/>
        <v>43206109</v>
      </c>
      <c r="AB22" s="80">
        <f t="shared" si="12"/>
        <v>754587294</v>
      </c>
      <c r="AC22" s="42">
        <f t="shared" si="13"/>
        <v>0.4474299047064156</v>
      </c>
      <c r="AD22" s="79">
        <v>307663571</v>
      </c>
      <c r="AE22" s="80">
        <v>31462628</v>
      </c>
      <c r="AF22" s="80">
        <f t="shared" si="14"/>
        <v>339126199</v>
      </c>
      <c r="AG22" s="42">
        <f t="shared" si="15"/>
        <v>0.4540694018459925</v>
      </c>
      <c r="AH22" s="42">
        <f t="shared" si="16"/>
        <v>0.13148687164685846</v>
      </c>
      <c r="AI22" s="14">
        <v>1435693800</v>
      </c>
      <c r="AJ22" s="14">
        <v>1421989216</v>
      </c>
      <c r="AK22" s="14">
        <v>651904625</v>
      </c>
      <c r="AL22" s="14"/>
    </row>
    <row r="23" spans="1:38" s="15" customFormat="1" ht="12.75">
      <c r="A23" s="31" t="s">
        <v>96</v>
      </c>
      <c r="B23" s="62" t="s">
        <v>257</v>
      </c>
      <c r="C23" s="124" t="s">
        <v>258</v>
      </c>
      <c r="D23" s="79">
        <v>601712219</v>
      </c>
      <c r="E23" s="80">
        <v>103156183</v>
      </c>
      <c r="F23" s="81">
        <f t="shared" si="0"/>
        <v>704868402</v>
      </c>
      <c r="G23" s="79">
        <v>601712219</v>
      </c>
      <c r="H23" s="80">
        <v>103156183</v>
      </c>
      <c r="I23" s="82">
        <f t="shared" si="1"/>
        <v>704868402</v>
      </c>
      <c r="J23" s="79">
        <v>151283224</v>
      </c>
      <c r="K23" s="80">
        <v>10717013</v>
      </c>
      <c r="L23" s="80">
        <f t="shared" si="2"/>
        <v>162000237</v>
      </c>
      <c r="M23" s="42">
        <f t="shared" si="3"/>
        <v>0.22983047124873104</v>
      </c>
      <c r="N23" s="107">
        <v>133779757</v>
      </c>
      <c r="O23" s="108">
        <v>16672040</v>
      </c>
      <c r="P23" s="109">
        <f t="shared" si="4"/>
        <v>150451797</v>
      </c>
      <c r="Q23" s="42">
        <f t="shared" si="5"/>
        <v>0.21344664702390787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285062981</v>
      </c>
      <c r="AA23" s="80">
        <f t="shared" si="11"/>
        <v>27389053</v>
      </c>
      <c r="AB23" s="80">
        <f t="shared" si="12"/>
        <v>312452034</v>
      </c>
      <c r="AC23" s="42">
        <f t="shared" si="13"/>
        <v>0.44327711827263894</v>
      </c>
      <c r="AD23" s="79">
        <v>126460532</v>
      </c>
      <c r="AE23" s="80">
        <v>3755909</v>
      </c>
      <c r="AF23" s="80">
        <f t="shared" si="14"/>
        <v>130216441</v>
      </c>
      <c r="AG23" s="42">
        <f t="shared" si="15"/>
        <v>0</v>
      </c>
      <c r="AH23" s="42">
        <f t="shared" si="16"/>
        <v>0.1553978579402273</v>
      </c>
      <c r="AI23" s="14">
        <v>0</v>
      </c>
      <c r="AJ23" s="14">
        <v>620180250</v>
      </c>
      <c r="AK23" s="14">
        <v>270960262</v>
      </c>
      <c r="AL23" s="14"/>
    </row>
    <row r="24" spans="1:38" s="15" customFormat="1" ht="12.75">
      <c r="A24" s="31" t="s">
        <v>96</v>
      </c>
      <c r="B24" s="62" t="s">
        <v>259</v>
      </c>
      <c r="C24" s="124" t="s">
        <v>260</v>
      </c>
      <c r="D24" s="79">
        <v>300760231</v>
      </c>
      <c r="E24" s="80">
        <v>0</v>
      </c>
      <c r="F24" s="81">
        <f t="shared" si="0"/>
        <v>300760231</v>
      </c>
      <c r="G24" s="79">
        <v>300760231</v>
      </c>
      <c r="H24" s="80">
        <v>0</v>
      </c>
      <c r="I24" s="82">
        <f t="shared" si="1"/>
        <v>300760231</v>
      </c>
      <c r="J24" s="79">
        <v>118912850</v>
      </c>
      <c r="K24" s="80">
        <v>8474476</v>
      </c>
      <c r="L24" s="80">
        <f t="shared" si="2"/>
        <v>127387326</v>
      </c>
      <c r="M24" s="42">
        <f t="shared" si="3"/>
        <v>0.4235510977513513</v>
      </c>
      <c r="N24" s="107">
        <v>94957780</v>
      </c>
      <c r="O24" s="108">
        <v>3527424</v>
      </c>
      <c r="P24" s="109">
        <f t="shared" si="4"/>
        <v>98485204</v>
      </c>
      <c r="Q24" s="42">
        <f t="shared" si="5"/>
        <v>0.32745421052692303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213870630</v>
      </c>
      <c r="AA24" s="80">
        <f t="shared" si="11"/>
        <v>12001900</v>
      </c>
      <c r="AB24" s="80">
        <f t="shared" si="12"/>
        <v>225872530</v>
      </c>
      <c r="AC24" s="42">
        <f t="shared" si="13"/>
        <v>0.7510053082782744</v>
      </c>
      <c r="AD24" s="79">
        <v>76230083</v>
      </c>
      <c r="AE24" s="80">
        <v>2262669</v>
      </c>
      <c r="AF24" s="80">
        <f t="shared" si="14"/>
        <v>78492752</v>
      </c>
      <c r="AG24" s="42">
        <f t="shared" si="15"/>
        <v>0.5056378242759484</v>
      </c>
      <c r="AH24" s="42">
        <f t="shared" si="16"/>
        <v>0.2547044343661182</v>
      </c>
      <c r="AI24" s="14">
        <v>301242007</v>
      </c>
      <c r="AJ24" s="14">
        <v>302257007</v>
      </c>
      <c r="AK24" s="14">
        <v>152319353</v>
      </c>
      <c r="AL24" s="14"/>
    </row>
    <row r="25" spans="1:38" s="15" customFormat="1" ht="12.75">
      <c r="A25" s="31" t="s">
        <v>96</v>
      </c>
      <c r="B25" s="62" t="s">
        <v>261</v>
      </c>
      <c r="C25" s="124" t="s">
        <v>262</v>
      </c>
      <c r="D25" s="79">
        <v>1404260526</v>
      </c>
      <c r="E25" s="80">
        <v>0</v>
      </c>
      <c r="F25" s="81">
        <f t="shared" si="0"/>
        <v>1404260526</v>
      </c>
      <c r="G25" s="79">
        <v>1404260526</v>
      </c>
      <c r="H25" s="80">
        <v>0</v>
      </c>
      <c r="I25" s="82">
        <f t="shared" si="1"/>
        <v>1404260526</v>
      </c>
      <c r="J25" s="79">
        <v>83423169</v>
      </c>
      <c r="K25" s="80">
        <v>11195283</v>
      </c>
      <c r="L25" s="80">
        <f t="shared" si="2"/>
        <v>94618452</v>
      </c>
      <c r="M25" s="42">
        <f t="shared" si="3"/>
        <v>0.06737955689000119</v>
      </c>
      <c r="N25" s="107">
        <v>100597993</v>
      </c>
      <c r="O25" s="108">
        <v>162404</v>
      </c>
      <c r="P25" s="109">
        <f t="shared" si="4"/>
        <v>100760397</v>
      </c>
      <c r="Q25" s="42">
        <f t="shared" si="5"/>
        <v>0.07175334999055581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184021162</v>
      </c>
      <c r="AA25" s="80">
        <f t="shared" si="11"/>
        <v>11357687</v>
      </c>
      <c r="AB25" s="80">
        <f t="shared" si="12"/>
        <v>195378849</v>
      </c>
      <c r="AC25" s="42">
        <f t="shared" si="13"/>
        <v>0.13913290688055702</v>
      </c>
      <c r="AD25" s="79">
        <v>68592408</v>
      </c>
      <c r="AE25" s="80">
        <v>12575733</v>
      </c>
      <c r="AF25" s="80">
        <f t="shared" si="14"/>
        <v>81168141</v>
      </c>
      <c r="AG25" s="42">
        <f t="shared" si="15"/>
        <v>0.28966050540028854</v>
      </c>
      <c r="AH25" s="42">
        <f t="shared" si="16"/>
        <v>0.24137864633366424</v>
      </c>
      <c r="AI25" s="14">
        <v>918595083</v>
      </c>
      <c r="AJ25" s="14">
        <v>918595083</v>
      </c>
      <c r="AK25" s="14">
        <v>266080716</v>
      </c>
      <c r="AL25" s="14"/>
    </row>
    <row r="26" spans="1:38" s="15" customFormat="1" ht="12.75">
      <c r="A26" s="31" t="s">
        <v>115</v>
      </c>
      <c r="B26" s="62" t="s">
        <v>263</v>
      </c>
      <c r="C26" s="124" t="s">
        <v>264</v>
      </c>
      <c r="D26" s="79">
        <v>238168590</v>
      </c>
      <c r="E26" s="80">
        <v>29828000</v>
      </c>
      <c r="F26" s="81">
        <f t="shared" si="0"/>
        <v>267996590</v>
      </c>
      <c r="G26" s="79">
        <v>238168590</v>
      </c>
      <c r="H26" s="80">
        <v>29828000</v>
      </c>
      <c r="I26" s="82">
        <f t="shared" si="1"/>
        <v>267996590</v>
      </c>
      <c r="J26" s="79">
        <v>76374341</v>
      </c>
      <c r="K26" s="80">
        <v>13319</v>
      </c>
      <c r="L26" s="80">
        <f t="shared" si="2"/>
        <v>76387660</v>
      </c>
      <c r="M26" s="42">
        <f t="shared" si="3"/>
        <v>0.28503220880534336</v>
      </c>
      <c r="N26" s="107">
        <v>66208711</v>
      </c>
      <c r="O26" s="108">
        <v>1919583</v>
      </c>
      <c r="P26" s="109">
        <f t="shared" si="4"/>
        <v>68128294</v>
      </c>
      <c r="Q26" s="42">
        <f t="shared" si="5"/>
        <v>0.2542132868183136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142583052</v>
      </c>
      <c r="AA26" s="80">
        <f t="shared" si="11"/>
        <v>1932902</v>
      </c>
      <c r="AB26" s="80">
        <f t="shared" si="12"/>
        <v>144515954</v>
      </c>
      <c r="AC26" s="42">
        <f t="shared" si="13"/>
        <v>0.539245495623657</v>
      </c>
      <c r="AD26" s="79">
        <v>57331612</v>
      </c>
      <c r="AE26" s="80">
        <v>2044927</v>
      </c>
      <c r="AF26" s="80">
        <f t="shared" si="14"/>
        <v>59376539</v>
      </c>
      <c r="AG26" s="42">
        <f t="shared" si="15"/>
        <v>0.5601176776450144</v>
      </c>
      <c r="AH26" s="42">
        <f t="shared" si="16"/>
        <v>0.1473941584907803</v>
      </c>
      <c r="AI26" s="14">
        <v>242900850</v>
      </c>
      <c r="AJ26" s="14">
        <v>255998900</v>
      </c>
      <c r="AK26" s="14">
        <v>136053060</v>
      </c>
      <c r="AL26" s="14"/>
    </row>
    <row r="27" spans="1:38" s="59" customFormat="1" ht="12.75">
      <c r="A27" s="63"/>
      <c r="B27" s="64" t="s">
        <v>265</v>
      </c>
      <c r="C27" s="125"/>
      <c r="D27" s="83">
        <f>SUM(D22:D26)</f>
        <v>4017063933</v>
      </c>
      <c r="E27" s="84">
        <f>SUM(E22:E26)</f>
        <v>347314574</v>
      </c>
      <c r="F27" s="92">
        <f t="shared" si="0"/>
        <v>4364378507</v>
      </c>
      <c r="G27" s="83">
        <f>SUM(G22:G26)</f>
        <v>4017063933</v>
      </c>
      <c r="H27" s="84">
        <f>SUM(H22:H26)</f>
        <v>347314574</v>
      </c>
      <c r="I27" s="85">
        <f t="shared" si="1"/>
        <v>4364378507</v>
      </c>
      <c r="J27" s="83">
        <f>SUM(J22:J26)</f>
        <v>789834112</v>
      </c>
      <c r="K27" s="84">
        <f>SUM(K22:K26)</f>
        <v>41430015</v>
      </c>
      <c r="L27" s="84">
        <f t="shared" si="2"/>
        <v>831264127</v>
      </c>
      <c r="M27" s="46">
        <f t="shared" si="3"/>
        <v>0.19046563575243086</v>
      </c>
      <c r="N27" s="113">
        <f>SUM(N22:N26)</f>
        <v>747084898</v>
      </c>
      <c r="O27" s="114">
        <f>SUM(O22:O26)</f>
        <v>54457636</v>
      </c>
      <c r="P27" s="115">
        <f t="shared" si="4"/>
        <v>801542534</v>
      </c>
      <c r="Q27" s="46">
        <f t="shared" si="5"/>
        <v>0.18365559557091826</v>
      </c>
      <c r="R27" s="113">
        <f>SUM(R22:R26)</f>
        <v>0</v>
      </c>
      <c r="S27" s="115">
        <f>SUM(S22:S26)</f>
        <v>0</v>
      </c>
      <c r="T27" s="115">
        <f t="shared" si="6"/>
        <v>0</v>
      </c>
      <c r="U27" s="46">
        <f t="shared" si="7"/>
        <v>0</v>
      </c>
      <c r="V27" s="113">
        <f>SUM(V22:V26)</f>
        <v>0</v>
      </c>
      <c r="W27" s="115">
        <f>SUM(W22:W26)</f>
        <v>0</v>
      </c>
      <c r="X27" s="115">
        <f t="shared" si="8"/>
        <v>0</v>
      </c>
      <c r="Y27" s="46">
        <f t="shared" si="9"/>
        <v>0</v>
      </c>
      <c r="Z27" s="83">
        <f t="shared" si="10"/>
        <v>1536919010</v>
      </c>
      <c r="AA27" s="84">
        <f t="shared" si="11"/>
        <v>95887651</v>
      </c>
      <c r="AB27" s="84">
        <f t="shared" si="12"/>
        <v>1632806661</v>
      </c>
      <c r="AC27" s="46">
        <f t="shared" si="13"/>
        <v>0.3741212313233491</v>
      </c>
      <c r="AD27" s="83">
        <f>SUM(AD22:AD26)</f>
        <v>636278206</v>
      </c>
      <c r="AE27" s="84">
        <f>SUM(AE22:AE26)</f>
        <v>52101866</v>
      </c>
      <c r="AF27" s="84">
        <f t="shared" si="14"/>
        <v>688380072</v>
      </c>
      <c r="AG27" s="46">
        <f t="shared" si="15"/>
        <v>0.5096956383730465</v>
      </c>
      <c r="AH27" s="46">
        <f t="shared" si="16"/>
        <v>0.1643895089397649</v>
      </c>
      <c r="AI27" s="65">
        <f>SUM(AI22:AI26)</f>
        <v>2898431740</v>
      </c>
      <c r="AJ27" s="65">
        <f>SUM(AJ22:AJ26)</f>
        <v>3519020456</v>
      </c>
      <c r="AK27" s="65">
        <f>SUM(AK22:AK26)</f>
        <v>1477318016</v>
      </c>
      <c r="AL27" s="65"/>
    </row>
    <row r="28" spans="1:38" s="59" customFormat="1" ht="12.75">
      <c r="A28" s="63"/>
      <c r="B28" s="64" t="s">
        <v>266</v>
      </c>
      <c r="C28" s="125"/>
      <c r="D28" s="83">
        <f>SUM(D9:D11,D13:D16,D18:D20,D22:D26)</f>
        <v>72205244033</v>
      </c>
      <c r="E28" s="84">
        <f>SUM(E9:E11,E13:E16,E18:E20,E22:E26)</f>
        <v>8586017157</v>
      </c>
      <c r="F28" s="92">
        <f t="shared" si="0"/>
        <v>80791261190</v>
      </c>
      <c r="G28" s="83">
        <f>SUM(G9:G11,G13:G16,G18:G20,G22:G26)</f>
        <v>71775400390</v>
      </c>
      <c r="H28" s="84">
        <f>SUM(H9:H11,H13:H16,H18:H20,H22:H26)</f>
        <v>7965069088</v>
      </c>
      <c r="I28" s="85">
        <f t="shared" si="1"/>
        <v>79740469478</v>
      </c>
      <c r="J28" s="83">
        <f>SUM(J9:J11,J13:J16,J18:J20,J22:J26)</f>
        <v>17811764675</v>
      </c>
      <c r="K28" s="84">
        <f>SUM(K9:K11,K13:K16,K18:K20,K22:K26)</f>
        <v>700909615</v>
      </c>
      <c r="L28" s="84">
        <f t="shared" si="2"/>
        <v>18512674290</v>
      </c>
      <c r="M28" s="46">
        <f t="shared" si="3"/>
        <v>0.22914203859824656</v>
      </c>
      <c r="N28" s="113">
        <f>SUM(N9:N11,N13:N16,N18:N20,N22:N26)</f>
        <v>17108361912</v>
      </c>
      <c r="O28" s="114">
        <f>SUM(O9:O11,O13:O16,O18:O20,O22:O26)</f>
        <v>1679956203</v>
      </c>
      <c r="P28" s="115">
        <f t="shared" si="4"/>
        <v>18788318115</v>
      </c>
      <c r="Q28" s="46">
        <f t="shared" si="5"/>
        <v>0.2325538410746525</v>
      </c>
      <c r="R28" s="113">
        <f>SUM(R9:R11,R13:R16,R18:R20,R22:R26)</f>
        <v>0</v>
      </c>
      <c r="S28" s="115">
        <f>SUM(S9:S11,S13:S16,S18:S20,S22:S26)</f>
        <v>0</v>
      </c>
      <c r="T28" s="115">
        <f t="shared" si="6"/>
        <v>0</v>
      </c>
      <c r="U28" s="46">
        <f t="shared" si="7"/>
        <v>0</v>
      </c>
      <c r="V28" s="113">
        <f>SUM(V9:V11,V13:V16,V18:V20,V22:V26)</f>
        <v>0</v>
      </c>
      <c r="W28" s="115">
        <f>SUM(W9:W11,W13:W16,W18:W20,W22:W26)</f>
        <v>0</v>
      </c>
      <c r="X28" s="115">
        <f t="shared" si="8"/>
        <v>0</v>
      </c>
      <c r="Y28" s="46">
        <f t="shared" si="9"/>
        <v>0</v>
      </c>
      <c r="Z28" s="83">
        <f t="shared" si="10"/>
        <v>34920126587</v>
      </c>
      <c r="AA28" s="84">
        <f t="shared" si="11"/>
        <v>2380865818</v>
      </c>
      <c r="AB28" s="84">
        <f t="shared" si="12"/>
        <v>37300992405</v>
      </c>
      <c r="AC28" s="46">
        <f t="shared" si="13"/>
        <v>0.46169587967289905</v>
      </c>
      <c r="AD28" s="83">
        <f>SUM(AD9:AD11,AD13:AD16,AD18:AD20,AD22:AD26)</f>
        <v>14649071941</v>
      </c>
      <c r="AE28" s="84">
        <f>SUM(AE9:AE11,AE13:AE16,AE18:AE20,AE22:AE26)</f>
        <v>1852129987</v>
      </c>
      <c r="AF28" s="84">
        <f t="shared" si="14"/>
        <v>16501201928</v>
      </c>
      <c r="AG28" s="46">
        <f t="shared" si="15"/>
        <v>0.46931401381891436</v>
      </c>
      <c r="AH28" s="46">
        <f t="shared" si="16"/>
        <v>0.13860300582826723</v>
      </c>
      <c r="AI28" s="65">
        <f>SUM(AI9:AI11,AI13:AI16,AI18:AI20,AI22:AI26)</f>
        <v>72310883685</v>
      </c>
      <c r="AJ28" s="65">
        <f>SUM(AJ9:AJ11,AJ13:AJ16,AJ18:AJ20,AJ22:AJ26)</f>
        <v>75371396134</v>
      </c>
      <c r="AK28" s="65">
        <f>SUM(AK9:AK11,AK13:AK16,AK18:AK20,AK22:AK26)</f>
        <v>33936511065</v>
      </c>
      <c r="AL28" s="65"/>
    </row>
    <row r="29" spans="1:38" s="15" customFormat="1" ht="12.75">
      <c r="A29" s="66"/>
      <c r="B29" s="67"/>
      <c r="C29" s="68"/>
      <c r="D29" s="95"/>
      <c r="E29" s="95"/>
      <c r="F29" s="96"/>
      <c r="G29" s="97"/>
      <c r="H29" s="95"/>
      <c r="I29" s="98"/>
      <c r="J29" s="97"/>
      <c r="K29" s="99"/>
      <c r="L29" s="95"/>
      <c r="M29" s="72"/>
      <c r="N29" s="97"/>
      <c r="O29" s="99"/>
      <c r="P29" s="95"/>
      <c r="Q29" s="72"/>
      <c r="R29" s="97"/>
      <c r="S29" s="99"/>
      <c r="T29" s="95"/>
      <c r="U29" s="72"/>
      <c r="V29" s="97"/>
      <c r="W29" s="99"/>
      <c r="X29" s="95"/>
      <c r="Y29" s="72"/>
      <c r="Z29" s="97"/>
      <c r="AA29" s="99"/>
      <c r="AB29" s="95"/>
      <c r="AC29" s="72"/>
      <c r="AD29" s="97"/>
      <c r="AE29" s="95"/>
      <c r="AF29" s="95"/>
      <c r="AG29" s="72"/>
      <c r="AH29" s="72"/>
      <c r="AI29" s="14"/>
      <c r="AJ29" s="14"/>
      <c r="AK29" s="14"/>
      <c r="AL29" s="14"/>
    </row>
    <row r="30" spans="1:38" s="15" customFormat="1" ht="12.75">
      <c r="A30" s="14"/>
      <c r="B30" s="120" t="s">
        <v>668</v>
      </c>
      <c r="C30" s="126"/>
      <c r="D30" s="90"/>
      <c r="E30" s="90"/>
      <c r="F30" s="90"/>
      <c r="G30" s="90"/>
      <c r="H30" s="90"/>
      <c r="I30" s="90"/>
      <c r="J30" s="90"/>
      <c r="K30" s="90"/>
      <c r="L30" s="90"/>
      <c r="M30" s="14"/>
      <c r="N30" s="90"/>
      <c r="O30" s="90"/>
      <c r="P30" s="90"/>
      <c r="Q30" s="14"/>
      <c r="R30" s="90"/>
      <c r="S30" s="90"/>
      <c r="T30" s="90"/>
      <c r="U30" s="14"/>
      <c r="V30" s="90"/>
      <c r="W30" s="90"/>
      <c r="X30" s="90"/>
      <c r="Y30" s="14"/>
      <c r="Z30" s="90"/>
      <c r="AA30" s="90"/>
      <c r="AB30" s="90"/>
      <c r="AC30" s="14"/>
      <c r="AD30" s="90"/>
      <c r="AE30" s="90"/>
      <c r="AF30" s="90"/>
      <c r="AG30" s="14"/>
      <c r="AH30" s="14"/>
      <c r="AI30" s="14"/>
      <c r="AJ30" s="14"/>
      <c r="AK30" s="14"/>
      <c r="AL30" s="14"/>
    </row>
    <row r="31" spans="1:38" ht="12.75">
      <c r="A31" s="2"/>
      <c r="B31" s="2"/>
      <c r="C31" s="121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1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1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1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1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1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1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1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1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1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1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1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26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43</v>
      </c>
      <c r="C9" s="124" t="s">
        <v>44</v>
      </c>
      <c r="D9" s="79">
        <v>22627601037</v>
      </c>
      <c r="E9" s="80">
        <v>5370572000</v>
      </c>
      <c r="F9" s="81">
        <f>$D9+$E9</f>
        <v>27998173037</v>
      </c>
      <c r="G9" s="79">
        <v>22627601037</v>
      </c>
      <c r="H9" s="80">
        <v>5370572000</v>
      </c>
      <c r="I9" s="82">
        <f>$G9+$H9</f>
        <v>27998173037</v>
      </c>
      <c r="J9" s="79">
        <v>5349889030</v>
      </c>
      <c r="K9" s="80">
        <v>768717000</v>
      </c>
      <c r="L9" s="80">
        <f>$J9+$K9</f>
        <v>6118606030</v>
      </c>
      <c r="M9" s="42">
        <f>IF($F9=0,0,$L9/$F9)</f>
        <v>0.2185359031074696</v>
      </c>
      <c r="N9" s="107">
        <v>4810076301</v>
      </c>
      <c r="O9" s="108">
        <v>1250232000</v>
      </c>
      <c r="P9" s="109">
        <f>$N9+$O9</f>
        <v>6060308301</v>
      </c>
      <c r="Q9" s="42">
        <f>IF($F9=0,0,$P9/$F9)</f>
        <v>0.216453705496827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10159965331</v>
      </c>
      <c r="AA9" s="80">
        <f>$K9+$O9</f>
        <v>2018949000</v>
      </c>
      <c r="AB9" s="80">
        <f>$Z9+$AA9</f>
        <v>12178914331</v>
      </c>
      <c r="AC9" s="42">
        <f>IF($F9=0,0,$AB9/$F9)</f>
        <v>0.4349896086042966</v>
      </c>
      <c r="AD9" s="79">
        <v>4510015042</v>
      </c>
      <c r="AE9" s="80">
        <v>1953978000</v>
      </c>
      <c r="AF9" s="80">
        <f>$AD9+$AE9</f>
        <v>6463993042</v>
      </c>
      <c r="AG9" s="42">
        <f>IF($AI9=0,0,$AK9/$AI9)</f>
        <v>0.4820191337978841</v>
      </c>
      <c r="AH9" s="42">
        <f>IF($AF9=0,0,$P9/$AF9-1)</f>
        <v>-0.06245129572031494</v>
      </c>
      <c r="AI9" s="14">
        <v>25952928060</v>
      </c>
      <c r="AJ9" s="14">
        <v>26445653035</v>
      </c>
      <c r="AK9" s="14">
        <v>12509807903</v>
      </c>
      <c r="AL9" s="14"/>
    </row>
    <row r="10" spans="1:38" s="59" customFormat="1" ht="12.75">
      <c r="A10" s="63"/>
      <c r="B10" s="64" t="s">
        <v>95</v>
      </c>
      <c r="C10" s="125"/>
      <c r="D10" s="83">
        <f>D9</f>
        <v>22627601037</v>
      </c>
      <c r="E10" s="84">
        <f>E9</f>
        <v>5370572000</v>
      </c>
      <c r="F10" s="85">
        <f aca="true" t="shared" si="0" ref="F10:F41">$D10+$E10</f>
        <v>27998173037</v>
      </c>
      <c r="G10" s="83">
        <f>G9</f>
        <v>22627601037</v>
      </c>
      <c r="H10" s="84">
        <f>H9</f>
        <v>5370572000</v>
      </c>
      <c r="I10" s="85">
        <f aca="true" t="shared" si="1" ref="I10:I41">$G10+$H10</f>
        <v>27998173037</v>
      </c>
      <c r="J10" s="83">
        <f>J9</f>
        <v>5349889030</v>
      </c>
      <c r="K10" s="84">
        <f>K9</f>
        <v>768717000</v>
      </c>
      <c r="L10" s="84">
        <f aca="true" t="shared" si="2" ref="L10:L41">$J10+$K10</f>
        <v>6118606030</v>
      </c>
      <c r="M10" s="46">
        <f aca="true" t="shared" si="3" ref="M10:M41">IF($F10=0,0,$L10/$F10)</f>
        <v>0.2185359031074696</v>
      </c>
      <c r="N10" s="113">
        <f>N9</f>
        <v>4810076301</v>
      </c>
      <c r="O10" s="114">
        <f>O9</f>
        <v>1250232000</v>
      </c>
      <c r="P10" s="115">
        <f aca="true" t="shared" si="4" ref="P10:P41">$N10+$O10</f>
        <v>6060308301</v>
      </c>
      <c r="Q10" s="46">
        <f aca="true" t="shared" si="5" ref="Q10:Q41">IF($F10=0,0,$P10/$F10)</f>
        <v>0.216453705496827</v>
      </c>
      <c r="R10" s="113">
        <f>R9</f>
        <v>0</v>
      </c>
      <c r="S10" s="115">
        <f>S9</f>
        <v>0</v>
      </c>
      <c r="T10" s="115">
        <f aca="true" t="shared" si="6" ref="T10:T41">$R10+$S10</f>
        <v>0</v>
      </c>
      <c r="U10" s="46">
        <f aca="true" t="shared" si="7" ref="U10:U41">IF($I10=0,0,$T10/$I10)</f>
        <v>0</v>
      </c>
      <c r="V10" s="113">
        <f>V9</f>
        <v>0</v>
      </c>
      <c r="W10" s="115">
        <f>W9</f>
        <v>0</v>
      </c>
      <c r="X10" s="115">
        <f aca="true" t="shared" si="8" ref="X10:X41">$V10+$W10</f>
        <v>0</v>
      </c>
      <c r="Y10" s="46">
        <f aca="true" t="shared" si="9" ref="Y10:Y41">IF($I10=0,0,$X10/$I10)</f>
        <v>0</v>
      </c>
      <c r="Z10" s="83">
        <f aca="true" t="shared" si="10" ref="Z10:Z41">$J10+$N10</f>
        <v>10159965331</v>
      </c>
      <c r="AA10" s="84">
        <f aca="true" t="shared" si="11" ref="AA10:AA41">$K10+$O10</f>
        <v>2018949000</v>
      </c>
      <c r="AB10" s="84">
        <f aca="true" t="shared" si="12" ref="AB10:AB41">$Z10+$AA10</f>
        <v>12178914331</v>
      </c>
      <c r="AC10" s="46">
        <f aca="true" t="shared" si="13" ref="AC10:AC41">IF($F10=0,0,$AB10/$F10)</f>
        <v>0.4349896086042966</v>
      </c>
      <c r="AD10" s="83">
        <f>AD9</f>
        <v>4510015042</v>
      </c>
      <c r="AE10" s="84">
        <f>AE9</f>
        <v>1953978000</v>
      </c>
      <c r="AF10" s="84">
        <f aca="true" t="shared" si="14" ref="AF10:AF41">$AD10+$AE10</f>
        <v>6463993042</v>
      </c>
      <c r="AG10" s="46">
        <f aca="true" t="shared" si="15" ref="AG10:AG41">IF($AI10=0,0,$AK10/$AI10)</f>
        <v>0.4820191337978841</v>
      </c>
      <c r="AH10" s="46">
        <f aca="true" t="shared" si="16" ref="AH10:AH41">IF($AF10=0,0,$P10/$AF10-1)</f>
        <v>-0.06245129572031494</v>
      </c>
      <c r="AI10" s="65">
        <f>AI9</f>
        <v>25952928060</v>
      </c>
      <c r="AJ10" s="65">
        <f>AJ9</f>
        <v>26445653035</v>
      </c>
      <c r="AK10" s="65">
        <f>AK9</f>
        <v>12509807903</v>
      </c>
      <c r="AL10" s="65"/>
    </row>
    <row r="11" spans="1:38" s="15" customFormat="1" ht="12.75">
      <c r="A11" s="31" t="s">
        <v>96</v>
      </c>
      <c r="B11" s="62" t="s">
        <v>267</v>
      </c>
      <c r="C11" s="124" t="s">
        <v>268</v>
      </c>
      <c r="D11" s="79">
        <v>36951147</v>
      </c>
      <c r="E11" s="80">
        <v>12147000</v>
      </c>
      <c r="F11" s="81">
        <f t="shared" si="0"/>
        <v>49098147</v>
      </c>
      <c r="G11" s="79">
        <v>36951147</v>
      </c>
      <c r="H11" s="80">
        <v>12147000</v>
      </c>
      <c r="I11" s="82">
        <f t="shared" si="1"/>
        <v>49098147</v>
      </c>
      <c r="J11" s="79">
        <v>13128676</v>
      </c>
      <c r="K11" s="80">
        <v>0</v>
      </c>
      <c r="L11" s="80">
        <f t="shared" si="2"/>
        <v>13128676</v>
      </c>
      <c r="M11" s="42">
        <f t="shared" si="3"/>
        <v>0.2673965679397229</v>
      </c>
      <c r="N11" s="107">
        <v>21468231</v>
      </c>
      <c r="O11" s="108">
        <v>0</v>
      </c>
      <c r="P11" s="109">
        <f t="shared" si="4"/>
        <v>21468231</v>
      </c>
      <c r="Q11" s="42">
        <f t="shared" si="5"/>
        <v>0.4372513488136324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34596907</v>
      </c>
      <c r="AA11" s="80">
        <f t="shared" si="11"/>
        <v>0</v>
      </c>
      <c r="AB11" s="80">
        <f t="shared" si="12"/>
        <v>34596907</v>
      </c>
      <c r="AC11" s="42">
        <f t="shared" si="13"/>
        <v>0.7046479167533553</v>
      </c>
      <c r="AD11" s="79">
        <v>8790540</v>
      </c>
      <c r="AE11" s="80">
        <v>2874292</v>
      </c>
      <c r="AF11" s="80">
        <f t="shared" si="14"/>
        <v>11664832</v>
      </c>
      <c r="AG11" s="42">
        <f t="shared" si="15"/>
        <v>0.3413199780686373</v>
      </c>
      <c r="AH11" s="42">
        <f t="shared" si="16"/>
        <v>0.8404235054564009</v>
      </c>
      <c r="AI11" s="14">
        <v>89265771</v>
      </c>
      <c r="AJ11" s="14">
        <v>89265771</v>
      </c>
      <c r="AK11" s="14">
        <v>30468191</v>
      </c>
      <c r="AL11" s="14"/>
    </row>
    <row r="12" spans="1:38" s="15" customFormat="1" ht="12.75">
      <c r="A12" s="31" t="s">
        <v>96</v>
      </c>
      <c r="B12" s="62" t="s">
        <v>269</v>
      </c>
      <c r="C12" s="124" t="s">
        <v>270</v>
      </c>
      <c r="D12" s="79">
        <v>226638026</v>
      </c>
      <c r="E12" s="80">
        <v>264355465</v>
      </c>
      <c r="F12" s="81">
        <f t="shared" si="0"/>
        <v>490993491</v>
      </c>
      <c r="G12" s="79">
        <v>226638026</v>
      </c>
      <c r="H12" s="80">
        <v>264355465</v>
      </c>
      <c r="I12" s="82">
        <f t="shared" si="1"/>
        <v>490993491</v>
      </c>
      <c r="J12" s="79">
        <v>69979945</v>
      </c>
      <c r="K12" s="80">
        <v>67643630</v>
      </c>
      <c r="L12" s="80">
        <f t="shared" si="2"/>
        <v>137623575</v>
      </c>
      <c r="M12" s="42">
        <f t="shared" si="3"/>
        <v>0.28029612922098796</v>
      </c>
      <c r="N12" s="107">
        <v>2778640</v>
      </c>
      <c r="O12" s="108">
        <v>119273451</v>
      </c>
      <c r="P12" s="109">
        <f t="shared" si="4"/>
        <v>122052091</v>
      </c>
      <c r="Q12" s="42">
        <f t="shared" si="5"/>
        <v>0.24858189209681397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72758585</v>
      </c>
      <c r="AA12" s="80">
        <f t="shared" si="11"/>
        <v>186917081</v>
      </c>
      <c r="AB12" s="80">
        <f t="shared" si="12"/>
        <v>259675666</v>
      </c>
      <c r="AC12" s="42">
        <f t="shared" si="13"/>
        <v>0.5288780213178019</v>
      </c>
      <c r="AD12" s="79">
        <v>8680379</v>
      </c>
      <c r="AE12" s="80">
        <v>70331132</v>
      </c>
      <c r="AF12" s="80">
        <f t="shared" si="14"/>
        <v>79011511</v>
      </c>
      <c r="AG12" s="42">
        <f t="shared" si="15"/>
        <v>0.4660161371552387</v>
      </c>
      <c r="AH12" s="42">
        <f t="shared" si="16"/>
        <v>0.5447380951871683</v>
      </c>
      <c r="AI12" s="14">
        <v>382294519</v>
      </c>
      <c r="AJ12" s="14">
        <v>218881502</v>
      </c>
      <c r="AK12" s="14">
        <v>178155415</v>
      </c>
      <c r="AL12" s="14"/>
    </row>
    <row r="13" spans="1:38" s="15" customFormat="1" ht="12.75">
      <c r="A13" s="31" t="s">
        <v>96</v>
      </c>
      <c r="B13" s="62" t="s">
        <v>271</v>
      </c>
      <c r="C13" s="124" t="s">
        <v>272</v>
      </c>
      <c r="D13" s="79">
        <v>53168590</v>
      </c>
      <c r="E13" s="80">
        <v>33660409</v>
      </c>
      <c r="F13" s="81">
        <f t="shared" si="0"/>
        <v>86828999</v>
      </c>
      <c r="G13" s="79">
        <v>53168590</v>
      </c>
      <c r="H13" s="80">
        <v>33660409</v>
      </c>
      <c r="I13" s="82">
        <f t="shared" si="1"/>
        <v>86828999</v>
      </c>
      <c r="J13" s="79">
        <v>32422604</v>
      </c>
      <c r="K13" s="80">
        <v>3444000</v>
      </c>
      <c r="L13" s="80">
        <f t="shared" si="2"/>
        <v>35866604</v>
      </c>
      <c r="M13" s="42">
        <f t="shared" si="3"/>
        <v>0.41307172042833296</v>
      </c>
      <c r="N13" s="107">
        <v>7578600</v>
      </c>
      <c r="O13" s="108">
        <v>17445409</v>
      </c>
      <c r="P13" s="109">
        <f t="shared" si="4"/>
        <v>25024009</v>
      </c>
      <c r="Q13" s="42">
        <f t="shared" si="5"/>
        <v>0.28819875028157355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40001204</v>
      </c>
      <c r="AA13" s="80">
        <f t="shared" si="11"/>
        <v>20889409</v>
      </c>
      <c r="AB13" s="80">
        <f t="shared" si="12"/>
        <v>60890613</v>
      </c>
      <c r="AC13" s="42">
        <f t="shared" si="13"/>
        <v>0.7012704707099064</v>
      </c>
      <c r="AD13" s="79">
        <v>20012911</v>
      </c>
      <c r="AE13" s="80">
        <v>0</v>
      </c>
      <c r="AF13" s="80">
        <f t="shared" si="14"/>
        <v>20012911</v>
      </c>
      <c r="AG13" s="42">
        <f t="shared" si="15"/>
        <v>0.6433416432219732</v>
      </c>
      <c r="AH13" s="42">
        <f t="shared" si="16"/>
        <v>0.2503932586318902</v>
      </c>
      <c r="AI13" s="14">
        <v>94008480</v>
      </c>
      <c r="AJ13" s="14">
        <v>99123271</v>
      </c>
      <c r="AK13" s="14">
        <v>60479570</v>
      </c>
      <c r="AL13" s="14"/>
    </row>
    <row r="14" spans="1:38" s="15" customFormat="1" ht="12.75">
      <c r="A14" s="31" t="s">
        <v>96</v>
      </c>
      <c r="B14" s="62" t="s">
        <v>273</v>
      </c>
      <c r="C14" s="124" t="s">
        <v>274</v>
      </c>
      <c r="D14" s="79">
        <v>66521031</v>
      </c>
      <c r="E14" s="80">
        <v>0</v>
      </c>
      <c r="F14" s="81">
        <f t="shared" si="0"/>
        <v>66521031</v>
      </c>
      <c r="G14" s="79">
        <v>66521031</v>
      </c>
      <c r="H14" s="80">
        <v>0</v>
      </c>
      <c r="I14" s="82">
        <f t="shared" si="1"/>
        <v>66521031</v>
      </c>
      <c r="J14" s="79">
        <v>7540173</v>
      </c>
      <c r="K14" s="80">
        <v>1398343</v>
      </c>
      <c r="L14" s="80">
        <f t="shared" si="2"/>
        <v>8938516</v>
      </c>
      <c r="M14" s="42">
        <f t="shared" si="3"/>
        <v>0.13437127876144914</v>
      </c>
      <c r="N14" s="107">
        <v>29987088</v>
      </c>
      <c r="O14" s="108">
        <v>845241</v>
      </c>
      <c r="P14" s="109">
        <f t="shared" si="4"/>
        <v>30832329</v>
      </c>
      <c r="Q14" s="42">
        <f t="shared" si="5"/>
        <v>0.4634974614268982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37527261</v>
      </c>
      <c r="AA14" s="80">
        <f t="shared" si="11"/>
        <v>2243584</v>
      </c>
      <c r="AB14" s="80">
        <f t="shared" si="12"/>
        <v>39770845</v>
      </c>
      <c r="AC14" s="42">
        <f t="shared" si="13"/>
        <v>0.5978687401883473</v>
      </c>
      <c r="AD14" s="79">
        <v>14600848</v>
      </c>
      <c r="AE14" s="80">
        <v>0</v>
      </c>
      <c r="AF14" s="80">
        <f t="shared" si="14"/>
        <v>14600848</v>
      </c>
      <c r="AG14" s="42">
        <f t="shared" si="15"/>
        <v>0.36789761493398937</v>
      </c>
      <c r="AH14" s="42">
        <f t="shared" si="16"/>
        <v>1.1116807051206887</v>
      </c>
      <c r="AI14" s="14">
        <v>57152632</v>
      </c>
      <c r="AJ14" s="14">
        <v>60088560</v>
      </c>
      <c r="AK14" s="14">
        <v>21026317</v>
      </c>
      <c r="AL14" s="14"/>
    </row>
    <row r="15" spans="1:38" s="15" customFormat="1" ht="12.75">
      <c r="A15" s="31" t="s">
        <v>96</v>
      </c>
      <c r="B15" s="62" t="s">
        <v>275</v>
      </c>
      <c r="C15" s="124" t="s">
        <v>276</v>
      </c>
      <c r="D15" s="79">
        <v>21127000</v>
      </c>
      <c r="E15" s="80">
        <v>0</v>
      </c>
      <c r="F15" s="81">
        <f t="shared" si="0"/>
        <v>21127000</v>
      </c>
      <c r="G15" s="79">
        <v>21127000</v>
      </c>
      <c r="H15" s="80">
        <v>0</v>
      </c>
      <c r="I15" s="82">
        <f t="shared" si="1"/>
        <v>21127000</v>
      </c>
      <c r="J15" s="79">
        <v>7710745</v>
      </c>
      <c r="K15" s="80">
        <v>229867</v>
      </c>
      <c r="L15" s="80">
        <f t="shared" si="2"/>
        <v>7940612</v>
      </c>
      <c r="M15" s="42">
        <f t="shared" si="3"/>
        <v>0.3758513750177498</v>
      </c>
      <c r="N15" s="107">
        <v>6646392</v>
      </c>
      <c r="O15" s="108">
        <v>1710461</v>
      </c>
      <c r="P15" s="109">
        <f t="shared" si="4"/>
        <v>8356853</v>
      </c>
      <c r="Q15" s="42">
        <f t="shared" si="5"/>
        <v>0.39555322573010837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14357137</v>
      </c>
      <c r="AA15" s="80">
        <f t="shared" si="11"/>
        <v>1940328</v>
      </c>
      <c r="AB15" s="80">
        <f t="shared" si="12"/>
        <v>16297465</v>
      </c>
      <c r="AC15" s="42">
        <f t="shared" si="13"/>
        <v>0.7714046007478582</v>
      </c>
      <c r="AD15" s="79">
        <v>4829769</v>
      </c>
      <c r="AE15" s="80">
        <v>0</v>
      </c>
      <c r="AF15" s="80">
        <f t="shared" si="14"/>
        <v>4829769</v>
      </c>
      <c r="AG15" s="42">
        <f t="shared" si="15"/>
        <v>0.4494012323436149</v>
      </c>
      <c r="AH15" s="42">
        <f t="shared" si="16"/>
        <v>0.73028006101327</v>
      </c>
      <c r="AI15" s="14">
        <v>27752000</v>
      </c>
      <c r="AJ15" s="14">
        <v>27752000</v>
      </c>
      <c r="AK15" s="14">
        <v>12471783</v>
      </c>
      <c r="AL15" s="14"/>
    </row>
    <row r="16" spans="1:38" s="15" customFormat="1" ht="12.75">
      <c r="A16" s="31" t="s">
        <v>96</v>
      </c>
      <c r="B16" s="62" t="s">
        <v>277</v>
      </c>
      <c r="C16" s="124" t="s">
        <v>278</v>
      </c>
      <c r="D16" s="79">
        <v>457292430</v>
      </c>
      <c r="E16" s="80">
        <v>243521524</v>
      </c>
      <c r="F16" s="81">
        <f t="shared" si="0"/>
        <v>700813954</v>
      </c>
      <c r="G16" s="79">
        <v>457292430</v>
      </c>
      <c r="H16" s="80">
        <v>243521524</v>
      </c>
      <c r="I16" s="82">
        <f t="shared" si="1"/>
        <v>700813954</v>
      </c>
      <c r="J16" s="79">
        <v>141811570</v>
      </c>
      <c r="K16" s="80">
        <v>8199118</v>
      </c>
      <c r="L16" s="80">
        <f t="shared" si="2"/>
        <v>150010688</v>
      </c>
      <c r="M16" s="42">
        <f t="shared" si="3"/>
        <v>0.21405208492752129</v>
      </c>
      <c r="N16" s="107">
        <v>121310072</v>
      </c>
      <c r="O16" s="108">
        <v>24314740</v>
      </c>
      <c r="P16" s="109">
        <f t="shared" si="4"/>
        <v>145624812</v>
      </c>
      <c r="Q16" s="42">
        <f t="shared" si="5"/>
        <v>0.2077938248358565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263121642</v>
      </c>
      <c r="AA16" s="80">
        <f t="shared" si="11"/>
        <v>32513858</v>
      </c>
      <c r="AB16" s="80">
        <f t="shared" si="12"/>
        <v>295635500</v>
      </c>
      <c r="AC16" s="42">
        <f t="shared" si="13"/>
        <v>0.4218459097633778</v>
      </c>
      <c r="AD16" s="79">
        <v>99119364</v>
      </c>
      <c r="AE16" s="80">
        <v>30608994</v>
      </c>
      <c r="AF16" s="80">
        <f t="shared" si="14"/>
        <v>129728358</v>
      </c>
      <c r="AG16" s="42">
        <f t="shared" si="15"/>
        <v>1.114473490389305</v>
      </c>
      <c r="AH16" s="42">
        <f t="shared" si="16"/>
        <v>0.1225364619199143</v>
      </c>
      <c r="AI16" s="14">
        <v>265471175</v>
      </c>
      <c r="AJ16" s="14">
        <v>667143500</v>
      </c>
      <c r="AK16" s="14">
        <v>295860587</v>
      </c>
      <c r="AL16" s="14"/>
    </row>
    <row r="17" spans="1:38" s="15" customFormat="1" ht="12.75">
      <c r="A17" s="31" t="s">
        <v>115</v>
      </c>
      <c r="B17" s="62" t="s">
        <v>279</v>
      </c>
      <c r="C17" s="124" t="s">
        <v>280</v>
      </c>
      <c r="D17" s="79">
        <v>633356041</v>
      </c>
      <c r="E17" s="80">
        <v>399513800</v>
      </c>
      <c r="F17" s="81">
        <f t="shared" si="0"/>
        <v>1032869841</v>
      </c>
      <c r="G17" s="79">
        <v>633356041</v>
      </c>
      <c r="H17" s="80">
        <v>399513800</v>
      </c>
      <c r="I17" s="82">
        <f t="shared" si="1"/>
        <v>1032869841</v>
      </c>
      <c r="J17" s="79">
        <v>93333148</v>
      </c>
      <c r="K17" s="80">
        <v>55833748</v>
      </c>
      <c r="L17" s="80">
        <f t="shared" si="2"/>
        <v>149166896</v>
      </c>
      <c r="M17" s="42">
        <f t="shared" si="3"/>
        <v>0.14441983885944443</v>
      </c>
      <c r="N17" s="107">
        <v>74668665</v>
      </c>
      <c r="O17" s="108">
        <v>72067063</v>
      </c>
      <c r="P17" s="109">
        <f t="shared" si="4"/>
        <v>146735728</v>
      </c>
      <c r="Q17" s="42">
        <f t="shared" si="5"/>
        <v>0.14206603985835617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168001813</v>
      </c>
      <c r="AA17" s="80">
        <f t="shared" si="11"/>
        <v>127900811</v>
      </c>
      <c r="AB17" s="80">
        <f t="shared" si="12"/>
        <v>295902624</v>
      </c>
      <c r="AC17" s="42">
        <f t="shared" si="13"/>
        <v>0.2864858787178006</v>
      </c>
      <c r="AD17" s="79">
        <v>124383862</v>
      </c>
      <c r="AE17" s="80">
        <v>99238870</v>
      </c>
      <c r="AF17" s="80">
        <f t="shared" si="14"/>
        <v>223622732</v>
      </c>
      <c r="AG17" s="42">
        <f t="shared" si="15"/>
        <v>0.47036798569797095</v>
      </c>
      <c r="AH17" s="42">
        <f t="shared" si="16"/>
        <v>-0.3438246340716381</v>
      </c>
      <c r="AI17" s="14">
        <v>1093401217</v>
      </c>
      <c r="AJ17" s="14">
        <v>1097068897</v>
      </c>
      <c r="AK17" s="14">
        <v>514300928</v>
      </c>
      <c r="AL17" s="14"/>
    </row>
    <row r="18" spans="1:38" s="59" customFormat="1" ht="12.75">
      <c r="A18" s="63"/>
      <c r="B18" s="64" t="s">
        <v>281</v>
      </c>
      <c r="C18" s="125"/>
      <c r="D18" s="83">
        <f>SUM(D11:D17)</f>
        <v>1495054265</v>
      </c>
      <c r="E18" s="84">
        <f>SUM(E11:E17)</f>
        <v>953198198</v>
      </c>
      <c r="F18" s="92">
        <f t="shared" si="0"/>
        <v>2448252463</v>
      </c>
      <c r="G18" s="83">
        <f>SUM(G11:G17)</f>
        <v>1495054265</v>
      </c>
      <c r="H18" s="84">
        <f>SUM(H11:H17)</f>
        <v>953198198</v>
      </c>
      <c r="I18" s="85">
        <f t="shared" si="1"/>
        <v>2448252463</v>
      </c>
      <c r="J18" s="83">
        <f>SUM(J11:J17)</f>
        <v>365926861</v>
      </c>
      <c r="K18" s="84">
        <f>SUM(K11:K17)</f>
        <v>136748706</v>
      </c>
      <c r="L18" s="84">
        <f t="shared" si="2"/>
        <v>502675567</v>
      </c>
      <c r="M18" s="46">
        <f t="shared" si="3"/>
        <v>0.20532015165790524</v>
      </c>
      <c r="N18" s="113">
        <f>SUM(N11:N17)</f>
        <v>264437688</v>
      </c>
      <c r="O18" s="114">
        <f>SUM(O11:O17)</f>
        <v>235656365</v>
      </c>
      <c r="P18" s="115">
        <f t="shared" si="4"/>
        <v>500094053</v>
      </c>
      <c r="Q18" s="46">
        <f t="shared" si="5"/>
        <v>0.20426572036905166</v>
      </c>
      <c r="R18" s="113">
        <f>SUM(R11:R17)</f>
        <v>0</v>
      </c>
      <c r="S18" s="115">
        <f>SUM(S11:S17)</f>
        <v>0</v>
      </c>
      <c r="T18" s="115">
        <f t="shared" si="6"/>
        <v>0</v>
      </c>
      <c r="U18" s="46">
        <f t="shared" si="7"/>
        <v>0</v>
      </c>
      <c r="V18" s="113">
        <f>SUM(V11:V17)</f>
        <v>0</v>
      </c>
      <c r="W18" s="115">
        <f>SUM(W11:W17)</f>
        <v>0</v>
      </c>
      <c r="X18" s="115">
        <f t="shared" si="8"/>
        <v>0</v>
      </c>
      <c r="Y18" s="46">
        <f t="shared" si="9"/>
        <v>0</v>
      </c>
      <c r="Z18" s="83">
        <f t="shared" si="10"/>
        <v>630364549</v>
      </c>
      <c r="AA18" s="84">
        <f t="shared" si="11"/>
        <v>372405071</v>
      </c>
      <c r="AB18" s="84">
        <f t="shared" si="12"/>
        <v>1002769620</v>
      </c>
      <c r="AC18" s="46">
        <f t="shared" si="13"/>
        <v>0.4095858720269569</v>
      </c>
      <c r="AD18" s="83">
        <f>SUM(AD11:AD17)</f>
        <v>280417673</v>
      </c>
      <c r="AE18" s="84">
        <f>SUM(AE11:AE17)</f>
        <v>203053288</v>
      </c>
      <c r="AF18" s="84">
        <f t="shared" si="14"/>
        <v>483470961</v>
      </c>
      <c r="AG18" s="46">
        <f t="shared" si="15"/>
        <v>0.5537935751639969</v>
      </c>
      <c r="AH18" s="46">
        <f t="shared" si="16"/>
        <v>0.034382813738424334</v>
      </c>
      <c r="AI18" s="65">
        <f>SUM(AI11:AI17)</f>
        <v>2009345794</v>
      </c>
      <c r="AJ18" s="65">
        <f>SUM(AJ11:AJ17)</f>
        <v>2259323501</v>
      </c>
      <c r="AK18" s="65">
        <f>SUM(AK11:AK17)</f>
        <v>1112762791</v>
      </c>
      <c r="AL18" s="65"/>
    </row>
    <row r="19" spans="1:38" s="15" customFormat="1" ht="12.75">
      <c r="A19" s="31" t="s">
        <v>96</v>
      </c>
      <c r="B19" s="62" t="s">
        <v>282</v>
      </c>
      <c r="C19" s="124" t="s">
        <v>283</v>
      </c>
      <c r="D19" s="79">
        <v>79299443</v>
      </c>
      <c r="E19" s="80">
        <v>24230000</v>
      </c>
      <c r="F19" s="81">
        <f t="shared" si="0"/>
        <v>103529443</v>
      </c>
      <c r="G19" s="79">
        <v>79299443</v>
      </c>
      <c r="H19" s="80">
        <v>24230000</v>
      </c>
      <c r="I19" s="82">
        <f t="shared" si="1"/>
        <v>103529443</v>
      </c>
      <c r="J19" s="79">
        <v>29324311</v>
      </c>
      <c r="K19" s="80">
        <v>2876503</v>
      </c>
      <c r="L19" s="80">
        <f t="shared" si="2"/>
        <v>32200814</v>
      </c>
      <c r="M19" s="42">
        <f t="shared" si="3"/>
        <v>0.31103049593341286</v>
      </c>
      <c r="N19" s="107">
        <v>22753786</v>
      </c>
      <c r="O19" s="108">
        <v>2067110</v>
      </c>
      <c r="P19" s="109">
        <f t="shared" si="4"/>
        <v>24820896</v>
      </c>
      <c r="Q19" s="42">
        <f t="shared" si="5"/>
        <v>0.2397472185762653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52078097</v>
      </c>
      <c r="AA19" s="80">
        <f t="shared" si="11"/>
        <v>4943613</v>
      </c>
      <c r="AB19" s="80">
        <f t="shared" si="12"/>
        <v>57021710</v>
      </c>
      <c r="AC19" s="42">
        <f t="shared" si="13"/>
        <v>0.5507777145096782</v>
      </c>
      <c r="AD19" s="79">
        <v>16801215</v>
      </c>
      <c r="AE19" s="80">
        <v>5188919</v>
      </c>
      <c r="AF19" s="80">
        <f t="shared" si="14"/>
        <v>21990134</v>
      </c>
      <c r="AG19" s="42">
        <f t="shared" si="15"/>
        <v>0.33541292321708566</v>
      </c>
      <c r="AH19" s="42">
        <f t="shared" si="16"/>
        <v>0.1287287289836434</v>
      </c>
      <c r="AI19" s="14">
        <v>146528731</v>
      </c>
      <c r="AJ19" s="14">
        <v>108040231</v>
      </c>
      <c r="AK19" s="14">
        <v>49147630</v>
      </c>
      <c r="AL19" s="14"/>
    </row>
    <row r="20" spans="1:38" s="15" customFormat="1" ht="12.75">
      <c r="A20" s="31" t="s">
        <v>96</v>
      </c>
      <c r="B20" s="62" t="s">
        <v>284</v>
      </c>
      <c r="C20" s="124" t="s">
        <v>285</v>
      </c>
      <c r="D20" s="79">
        <v>226316760</v>
      </c>
      <c r="E20" s="80">
        <v>26837000</v>
      </c>
      <c r="F20" s="82">
        <f t="shared" si="0"/>
        <v>253153760</v>
      </c>
      <c r="G20" s="79">
        <v>226316760</v>
      </c>
      <c r="H20" s="80">
        <v>26837000</v>
      </c>
      <c r="I20" s="82">
        <f t="shared" si="1"/>
        <v>253153760</v>
      </c>
      <c r="J20" s="79">
        <v>71382665</v>
      </c>
      <c r="K20" s="80">
        <v>3361031</v>
      </c>
      <c r="L20" s="80">
        <f t="shared" si="2"/>
        <v>74743696</v>
      </c>
      <c r="M20" s="42">
        <f t="shared" si="3"/>
        <v>0.29525019103014705</v>
      </c>
      <c r="N20" s="107">
        <v>27416137</v>
      </c>
      <c r="O20" s="108">
        <v>2762412</v>
      </c>
      <c r="P20" s="109">
        <f t="shared" si="4"/>
        <v>30178549</v>
      </c>
      <c r="Q20" s="42">
        <f t="shared" si="5"/>
        <v>0.11921035263311909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98798802</v>
      </c>
      <c r="AA20" s="80">
        <f t="shared" si="11"/>
        <v>6123443</v>
      </c>
      <c r="AB20" s="80">
        <f t="shared" si="12"/>
        <v>104922245</v>
      </c>
      <c r="AC20" s="42">
        <f t="shared" si="13"/>
        <v>0.4144605436632661</v>
      </c>
      <c r="AD20" s="79">
        <v>23048585</v>
      </c>
      <c r="AE20" s="80">
        <v>9181773</v>
      </c>
      <c r="AF20" s="80">
        <f t="shared" si="14"/>
        <v>32230358</v>
      </c>
      <c r="AG20" s="42">
        <f t="shared" si="15"/>
        <v>0.5275160687946513</v>
      </c>
      <c r="AH20" s="42">
        <f t="shared" si="16"/>
        <v>-0.06366075735181098</v>
      </c>
      <c r="AI20" s="14">
        <v>251823182</v>
      </c>
      <c r="AJ20" s="14">
        <v>251823182</v>
      </c>
      <c r="AK20" s="14">
        <v>132840775</v>
      </c>
      <c r="AL20" s="14"/>
    </row>
    <row r="21" spans="1:38" s="15" customFormat="1" ht="12.75">
      <c r="A21" s="31" t="s">
        <v>96</v>
      </c>
      <c r="B21" s="62" t="s">
        <v>286</v>
      </c>
      <c r="C21" s="124" t="s">
        <v>287</v>
      </c>
      <c r="D21" s="79">
        <v>78161597</v>
      </c>
      <c r="E21" s="80">
        <v>9579000</v>
      </c>
      <c r="F21" s="81">
        <f t="shared" si="0"/>
        <v>87740597</v>
      </c>
      <c r="G21" s="79">
        <v>78161597</v>
      </c>
      <c r="H21" s="80">
        <v>9579000</v>
      </c>
      <c r="I21" s="82">
        <f t="shared" si="1"/>
        <v>87740597</v>
      </c>
      <c r="J21" s="79">
        <v>23141261</v>
      </c>
      <c r="K21" s="80">
        <v>0</v>
      </c>
      <c r="L21" s="80">
        <f t="shared" si="2"/>
        <v>23141261</v>
      </c>
      <c r="M21" s="42">
        <f t="shared" si="3"/>
        <v>0.26374633625982735</v>
      </c>
      <c r="N21" s="107">
        <v>9373235</v>
      </c>
      <c r="O21" s="108">
        <v>1861</v>
      </c>
      <c r="P21" s="109">
        <f t="shared" si="4"/>
        <v>9375096</v>
      </c>
      <c r="Q21" s="42">
        <f t="shared" si="5"/>
        <v>0.10685015056371226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32514496</v>
      </c>
      <c r="AA21" s="80">
        <f t="shared" si="11"/>
        <v>1861</v>
      </c>
      <c r="AB21" s="80">
        <f t="shared" si="12"/>
        <v>32516357</v>
      </c>
      <c r="AC21" s="42">
        <f t="shared" si="13"/>
        <v>0.37059648682353963</v>
      </c>
      <c r="AD21" s="79">
        <v>11499802</v>
      </c>
      <c r="AE21" s="80">
        <v>2688242</v>
      </c>
      <c r="AF21" s="80">
        <f t="shared" si="14"/>
        <v>14188044</v>
      </c>
      <c r="AG21" s="42">
        <f t="shared" si="15"/>
        <v>0.44220569274953875</v>
      </c>
      <c r="AH21" s="42">
        <f t="shared" si="16"/>
        <v>-0.3392256184150543</v>
      </c>
      <c r="AI21" s="14">
        <v>74990898</v>
      </c>
      <c r="AJ21" s="14">
        <v>74990898</v>
      </c>
      <c r="AK21" s="14">
        <v>33161402</v>
      </c>
      <c r="AL21" s="14"/>
    </row>
    <row r="22" spans="1:38" s="15" customFormat="1" ht="12.75">
      <c r="A22" s="31" t="s">
        <v>96</v>
      </c>
      <c r="B22" s="62" t="s">
        <v>288</v>
      </c>
      <c r="C22" s="124" t="s">
        <v>289</v>
      </c>
      <c r="D22" s="79">
        <v>32163583</v>
      </c>
      <c r="E22" s="80">
        <v>7007200</v>
      </c>
      <c r="F22" s="81">
        <f t="shared" si="0"/>
        <v>39170783</v>
      </c>
      <c r="G22" s="79">
        <v>32163583</v>
      </c>
      <c r="H22" s="80">
        <v>7007200</v>
      </c>
      <c r="I22" s="82">
        <f t="shared" si="1"/>
        <v>39170783</v>
      </c>
      <c r="J22" s="79">
        <v>20980760</v>
      </c>
      <c r="K22" s="80">
        <v>1998397</v>
      </c>
      <c r="L22" s="80">
        <f t="shared" si="2"/>
        <v>22979157</v>
      </c>
      <c r="M22" s="42">
        <f t="shared" si="3"/>
        <v>0.5866402262114597</v>
      </c>
      <c r="N22" s="107">
        <v>10866691</v>
      </c>
      <c r="O22" s="108">
        <v>2681591</v>
      </c>
      <c r="P22" s="109">
        <f t="shared" si="4"/>
        <v>13548282</v>
      </c>
      <c r="Q22" s="42">
        <f t="shared" si="5"/>
        <v>0.3458772320175474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31847451</v>
      </c>
      <c r="AA22" s="80">
        <f t="shared" si="11"/>
        <v>4679988</v>
      </c>
      <c r="AB22" s="80">
        <f t="shared" si="12"/>
        <v>36527439</v>
      </c>
      <c r="AC22" s="42">
        <f t="shared" si="13"/>
        <v>0.9325174582290071</v>
      </c>
      <c r="AD22" s="79">
        <v>6755046</v>
      </c>
      <c r="AE22" s="80">
        <v>1973635</v>
      </c>
      <c r="AF22" s="80">
        <f t="shared" si="14"/>
        <v>8728681</v>
      </c>
      <c r="AG22" s="42">
        <f t="shared" si="15"/>
        <v>5.222946748113316</v>
      </c>
      <c r="AH22" s="42">
        <f t="shared" si="16"/>
        <v>0.5521568493567355</v>
      </c>
      <c r="AI22" s="14">
        <v>32406326</v>
      </c>
      <c r="AJ22" s="14">
        <v>33276760</v>
      </c>
      <c r="AK22" s="14">
        <v>169256515</v>
      </c>
      <c r="AL22" s="14"/>
    </row>
    <row r="23" spans="1:38" s="15" customFormat="1" ht="12.75">
      <c r="A23" s="31" t="s">
        <v>96</v>
      </c>
      <c r="B23" s="62" t="s">
        <v>76</v>
      </c>
      <c r="C23" s="124" t="s">
        <v>77</v>
      </c>
      <c r="D23" s="79">
        <v>2388409200</v>
      </c>
      <c r="E23" s="80">
        <v>295937266</v>
      </c>
      <c r="F23" s="81">
        <f t="shared" si="0"/>
        <v>2684346466</v>
      </c>
      <c r="G23" s="79">
        <v>2388409200</v>
      </c>
      <c r="H23" s="80">
        <v>295937266</v>
      </c>
      <c r="I23" s="82">
        <f t="shared" si="1"/>
        <v>2684346466</v>
      </c>
      <c r="J23" s="79">
        <v>715938491</v>
      </c>
      <c r="K23" s="80">
        <v>3577735</v>
      </c>
      <c r="L23" s="80">
        <f t="shared" si="2"/>
        <v>719516226</v>
      </c>
      <c r="M23" s="42">
        <f t="shared" si="3"/>
        <v>0.26804148984246656</v>
      </c>
      <c r="N23" s="107">
        <v>130380245</v>
      </c>
      <c r="O23" s="108">
        <v>1866279</v>
      </c>
      <c r="P23" s="109">
        <f t="shared" si="4"/>
        <v>132246524</v>
      </c>
      <c r="Q23" s="42">
        <f t="shared" si="5"/>
        <v>0.0492658178350067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846318736</v>
      </c>
      <c r="AA23" s="80">
        <f t="shared" si="11"/>
        <v>5444014</v>
      </c>
      <c r="AB23" s="80">
        <f t="shared" si="12"/>
        <v>851762750</v>
      </c>
      <c r="AC23" s="42">
        <f t="shared" si="13"/>
        <v>0.3173073076774733</v>
      </c>
      <c r="AD23" s="79">
        <v>554396788</v>
      </c>
      <c r="AE23" s="80">
        <v>80864340</v>
      </c>
      <c r="AF23" s="80">
        <f t="shared" si="14"/>
        <v>635261128</v>
      </c>
      <c r="AG23" s="42">
        <f t="shared" si="15"/>
        <v>0.46933841298792145</v>
      </c>
      <c r="AH23" s="42">
        <f t="shared" si="16"/>
        <v>-0.7918233649580397</v>
      </c>
      <c r="AI23" s="14">
        <v>2605819701</v>
      </c>
      <c r="AJ23" s="14">
        <v>2494586358</v>
      </c>
      <c r="AK23" s="14">
        <v>1223011283</v>
      </c>
      <c r="AL23" s="14"/>
    </row>
    <row r="24" spans="1:38" s="15" customFormat="1" ht="12.75">
      <c r="A24" s="31" t="s">
        <v>96</v>
      </c>
      <c r="B24" s="62" t="s">
        <v>290</v>
      </c>
      <c r="C24" s="124" t="s">
        <v>291</v>
      </c>
      <c r="D24" s="79">
        <v>40152990</v>
      </c>
      <c r="E24" s="80">
        <v>11048</v>
      </c>
      <c r="F24" s="81">
        <f t="shared" si="0"/>
        <v>40164038</v>
      </c>
      <c r="G24" s="79">
        <v>40152990</v>
      </c>
      <c r="H24" s="80">
        <v>11048</v>
      </c>
      <c r="I24" s="82">
        <f t="shared" si="1"/>
        <v>40164038</v>
      </c>
      <c r="J24" s="79">
        <v>12857837</v>
      </c>
      <c r="K24" s="80">
        <v>593294</v>
      </c>
      <c r="L24" s="80">
        <f t="shared" si="2"/>
        <v>13451131</v>
      </c>
      <c r="M24" s="42">
        <f t="shared" si="3"/>
        <v>0.3349048469678273</v>
      </c>
      <c r="N24" s="107">
        <v>9572601</v>
      </c>
      <c r="O24" s="108">
        <v>1035841</v>
      </c>
      <c r="P24" s="109">
        <f t="shared" si="4"/>
        <v>10608442</v>
      </c>
      <c r="Q24" s="42">
        <f t="shared" si="5"/>
        <v>0.2641278747918723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22430438</v>
      </c>
      <c r="AA24" s="80">
        <f t="shared" si="11"/>
        <v>1629135</v>
      </c>
      <c r="AB24" s="80">
        <f t="shared" si="12"/>
        <v>24059573</v>
      </c>
      <c r="AC24" s="42">
        <f t="shared" si="13"/>
        <v>0.5990327217596996</v>
      </c>
      <c r="AD24" s="79">
        <v>9830659</v>
      </c>
      <c r="AE24" s="80">
        <v>2035689</v>
      </c>
      <c r="AF24" s="80">
        <f t="shared" si="14"/>
        <v>11866348</v>
      </c>
      <c r="AG24" s="42">
        <f t="shared" si="15"/>
        <v>0.5155734287729724</v>
      </c>
      <c r="AH24" s="42">
        <f t="shared" si="16"/>
        <v>-0.10600616128905038</v>
      </c>
      <c r="AI24" s="14">
        <v>45641972</v>
      </c>
      <c r="AJ24" s="14">
        <v>33025303</v>
      </c>
      <c r="AK24" s="14">
        <v>23531788</v>
      </c>
      <c r="AL24" s="14"/>
    </row>
    <row r="25" spans="1:38" s="15" customFormat="1" ht="12.75">
      <c r="A25" s="31" t="s">
        <v>96</v>
      </c>
      <c r="B25" s="62" t="s">
        <v>292</v>
      </c>
      <c r="C25" s="124" t="s">
        <v>293</v>
      </c>
      <c r="D25" s="79">
        <v>59398905</v>
      </c>
      <c r="E25" s="80">
        <v>24735600</v>
      </c>
      <c r="F25" s="81">
        <f t="shared" si="0"/>
        <v>84134505</v>
      </c>
      <c r="G25" s="79">
        <v>59398905</v>
      </c>
      <c r="H25" s="80">
        <v>24735600</v>
      </c>
      <c r="I25" s="82">
        <f t="shared" si="1"/>
        <v>84134505</v>
      </c>
      <c r="J25" s="79">
        <v>19160072</v>
      </c>
      <c r="K25" s="80">
        <v>5077209</v>
      </c>
      <c r="L25" s="80">
        <f t="shared" si="2"/>
        <v>24237281</v>
      </c>
      <c r="M25" s="42">
        <f t="shared" si="3"/>
        <v>0.2880777749866122</v>
      </c>
      <c r="N25" s="107">
        <v>17901413</v>
      </c>
      <c r="O25" s="108">
        <v>9014062</v>
      </c>
      <c r="P25" s="109">
        <f t="shared" si="4"/>
        <v>26915475</v>
      </c>
      <c r="Q25" s="42">
        <f t="shared" si="5"/>
        <v>0.3199100654362916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37061485</v>
      </c>
      <c r="AA25" s="80">
        <f t="shared" si="11"/>
        <v>14091271</v>
      </c>
      <c r="AB25" s="80">
        <f t="shared" si="12"/>
        <v>51152756</v>
      </c>
      <c r="AC25" s="42">
        <f t="shared" si="13"/>
        <v>0.6079878404229038</v>
      </c>
      <c r="AD25" s="79">
        <v>8349421</v>
      </c>
      <c r="AE25" s="80">
        <v>3524853</v>
      </c>
      <c r="AF25" s="80">
        <f t="shared" si="14"/>
        <v>11874274</v>
      </c>
      <c r="AG25" s="42">
        <f t="shared" si="15"/>
        <v>0.38223297251207305</v>
      </c>
      <c r="AH25" s="42">
        <f t="shared" si="16"/>
        <v>1.2667048949687367</v>
      </c>
      <c r="AI25" s="14">
        <v>65383250</v>
      </c>
      <c r="AJ25" s="14">
        <v>78769741</v>
      </c>
      <c r="AK25" s="14">
        <v>24991634</v>
      </c>
      <c r="AL25" s="14"/>
    </row>
    <row r="26" spans="1:38" s="15" customFormat="1" ht="12.75">
      <c r="A26" s="31" t="s">
        <v>115</v>
      </c>
      <c r="B26" s="62" t="s">
        <v>294</v>
      </c>
      <c r="C26" s="124" t="s">
        <v>295</v>
      </c>
      <c r="D26" s="79">
        <v>426013787</v>
      </c>
      <c r="E26" s="80">
        <v>96054989</v>
      </c>
      <c r="F26" s="81">
        <f t="shared" si="0"/>
        <v>522068776</v>
      </c>
      <c r="G26" s="79">
        <v>445755612</v>
      </c>
      <c r="H26" s="80">
        <v>96054989</v>
      </c>
      <c r="I26" s="82">
        <f t="shared" si="1"/>
        <v>541810601</v>
      </c>
      <c r="J26" s="79">
        <v>124655681</v>
      </c>
      <c r="K26" s="80">
        <v>10645000</v>
      </c>
      <c r="L26" s="80">
        <f t="shared" si="2"/>
        <v>135300681</v>
      </c>
      <c r="M26" s="42">
        <f t="shared" si="3"/>
        <v>0.25916256098794155</v>
      </c>
      <c r="N26" s="107">
        <v>129765071</v>
      </c>
      <c r="O26" s="108">
        <v>0</v>
      </c>
      <c r="P26" s="109">
        <f t="shared" si="4"/>
        <v>129765071</v>
      </c>
      <c r="Q26" s="42">
        <f t="shared" si="5"/>
        <v>0.24855934115469874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254420752</v>
      </c>
      <c r="AA26" s="80">
        <f t="shared" si="11"/>
        <v>10645000</v>
      </c>
      <c r="AB26" s="80">
        <f t="shared" si="12"/>
        <v>265065752</v>
      </c>
      <c r="AC26" s="42">
        <f t="shared" si="13"/>
        <v>0.5077219021426403</v>
      </c>
      <c r="AD26" s="79">
        <v>82838107</v>
      </c>
      <c r="AE26" s="80">
        <v>0</v>
      </c>
      <c r="AF26" s="80">
        <f t="shared" si="14"/>
        <v>82838107</v>
      </c>
      <c r="AG26" s="42">
        <f t="shared" si="15"/>
        <v>0.3875774639540294</v>
      </c>
      <c r="AH26" s="42">
        <f t="shared" si="16"/>
        <v>0.5664900575287168</v>
      </c>
      <c r="AI26" s="14">
        <v>564221941</v>
      </c>
      <c r="AJ26" s="14">
        <v>403832792</v>
      </c>
      <c r="AK26" s="14">
        <v>218679709</v>
      </c>
      <c r="AL26" s="14"/>
    </row>
    <row r="27" spans="1:38" s="59" customFormat="1" ht="12.75">
      <c r="A27" s="63"/>
      <c r="B27" s="64" t="s">
        <v>296</v>
      </c>
      <c r="C27" s="125"/>
      <c r="D27" s="83">
        <f>SUM(D19:D26)</f>
        <v>3329916265</v>
      </c>
      <c r="E27" s="84">
        <f>SUM(E19:E26)</f>
        <v>484392103</v>
      </c>
      <c r="F27" s="92">
        <f t="shared" si="0"/>
        <v>3814308368</v>
      </c>
      <c r="G27" s="83">
        <f>SUM(G19:G26)</f>
        <v>3349658090</v>
      </c>
      <c r="H27" s="84">
        <f>SUM(H19:H26)</f>
        <v>484392103</v>
      </c>
      <c r="I27" s="85">
        <f t="shared" si="1"/>
        <v>3834050193</v>
      </c>
      <c r="J27" s="83">
        <f>SUM(J19:J26)</f>
        <v>1017441078</v>
      </c>
      <c r="K27" s="84">
        <f>SUM(K19:K26)</f>
        <v>28129169</v>
      </c>
      <c r="L27" s="84">
        <f t="shared" si="2"/>
        <v>1045570247</v>
      </c>
      <c r="M27" s="46">
        <f t="shared" si="3"/>
        <v>0.2741179123774504</v>
      </c>
      <c r="N27" s="113">
        <f>SUM(N19:N26)</f>
        <v>358029179</v>
      </c>
      <c r="O27" s="114">
        <f>SUM(O19:O26)</f>
        <v>19429156</v>
      </c>
      <c r="P27" s="115">
        <f t="shared" si="4"/>
        <v>377458335</v>
      </c>
      <c r="Q27" s="46">
        <f t="shared" si="5"/>
        <v>0.09895852631283639</v>
      </c>
      <c r="R27" s="113">
        <f>SUM(R19:R26)</f>
        <v>0</v>
      </c>
      <c r="S27" s="115">
        <f>SUM(S19:S26)</f>
        <v>0</v>
      </c>
      <c r="T27" s="115">
        <f t="shared" si="6"/>
        <v>0</v>
      </c>
      <c r="U27" s="46">
        <f t="shared" si="7"/>
        <v>0</v>
      </c>
      <c r="V27" s="113">
        <f>SUM(V19:V26)</f>
        <v>0</v>
      </c>
      <c r="W27" s="115">
        <f>SUM(W19:W26)</f>
        <v>0</v>
      </c>
      <c r="X27" s="115">
        <f t="shared" si="8"/>
        <v>0</v>
      </c>
      <c r="Y27" s="46">
        <f t="shared" si="9"/>
        <v>0</v>
      </c>
      <c r="Z27" s="83">
        <f t="shared" si="10"/>
        <v>1375470257</v>
      </c>
      <c r="AA27" s="84">
        <f t="shared" si="11"/>
        <v>47558325</v>
      </c>
      <c r="AB27" s="84">
        <f t="shared" si="12"/>
        <v>1423028582</v>
      </c>
      <c r="AC27" s="46">
        <f t="shared" si="13"/>
        <v>0.37307643869028684</v>
      </c>
      <c r="AD27" s="83">
        <f>SUM(AD19:AD26)</f>
        <v>713519623</v>
      </c>
      <c r="AE27" s="84">
        <f>SUM(AE19:AE26)</f>
        <v>105457451</v>
      </c>
      <c r="AF27" s="84">
        <f t="shared" si="14"/>
        <v>818977074</v>
      </c>
      <c r="AG27" s="46">
        <f t="shared" si="15"/>
        <v>0.49503877017128933</v>
      </c>
      <c r="AH27" s="46">
        <f t="shared" si="16"/>
        <v>-0.5391100105446908</v>
      </c>
      <c r="AI27" s="65">
        <f>SUM(AI19:AI26)</f>
        <v>3786816001</v>
      </c>
      <c r="AJ27" s="65">
        <f>SUM(AJ19:AJ26)</f>
        <v>3478345265</v>
      </c>
      <c r="AK27" s="65">
        <f>SUM(AK19:AK26)</f>
        <v>1874620736</v>
      </c>
      <c r="AL27" s="65"/>
    </row>
    <row r="28" spans="1:38" s="15" customFormat="1" ht="12.75">
      <c r="A28" s="31" t="s">
        <v>96</v>
      </c>
      <c r="B28" s="62" t="s">
        <v>297</v>
      </c>
      <c r="C28" s="124" t="s">
        <v>298</v>
      </c>
      <c r="D28" s="79">
        <v>476811659</v>
      </c>
      <c r="E28" s="80">
        <v>68358917</v>
      </c>
      <c r="F28" s="81">
        <f t="shared" si="0"/>
        <v>545170576</v>
      </c>
      <c r="G28" s="79">
        <v>476811659</v>
      </c>
      <c r="H28" s="80">
        <v>68358917</v>
      </c>
      <c r="I28" s="82">
        <f t="shared" si="1"/>
        <v>545170576</v>
      </c>
      <c r="J28" s="79">
        <v>192444872</v>
      </c>
      <c r="K28" s="80">
        <v>14806848</v>
      </c>
      <c r="L28" s="80">
        <f t="shared" si="2"/>
        <v>207251720</v>
      </c>
      <c r="M28" s="42">
        <f t="shared" si="3"/>
        <v>0.38015940170622853</v>
      </c>
      <c r="N28" s="107">
        <v>79002006</v>
      </c>
      <c r="O28" s="108">
        <v>13139304</v>
      </c>
      <c r="P28" s="109">
        <f t="shared" si="4"/>
        <v>92141310</v>
      </c>
      <c r="Q28" s="42">
        <f t="shared" si="5"/>
        <v>0.16901372534822937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271446878</v>
      </c>
      <c r="AA28" s="80">
        <f t="shared" si="11"/>
        <v>27946152</v>
      </c>
      <c r="AB28" s="80">
        <f t="shared" si="12"/>
        <v>299393030</v>
      </c>
      <c r="AC28" s="42">
        <f t="shared" si="13"/>
        <v>0.5491731270544579</v>
      </c>
      <c r="AD28" s="79">
        <v>61399971</v>
      </c>
      <c r="AE28" s="80">
        <v>12545627</v>
      </c>
      <c r="AF28" s="80">
        <f t="shared" si="14"/>
        <v>73945598</v>
      </c>
      <c r="AG28" s="42">
        <f t="shared" si="15"/>
        <v>0.5359437992738517</v>
      </c>
      <c r="AH28" s="42">
        <f t="shared" si="16"/>
        <v>0.24606890054496544</v>
      </c>
      <c r="AI28" s="14">
        <v>477896601</v>
      </c>
      <c r="AJ28" s="14">
        <v>480477143</v>
      </c>
      <c r="AK28" s="14">
        <v>256125720</v>
      </c>
      <c r="AL28" s="14"/>
    </row>
    <row r="29" spans="1:38" s="15" customFormat="1" ht="12.75">
      <c r="A29" s="31" t="s">
        <v>96</v>
      </c>
      <c r="B29" s="62" t="s">
        <v>299</v>
      </c>
      <c r="C29" s="124" t="s">
        <v>300</v>
      </c>
      <c r="D29" s="79">
        <v>61348097</v>
      </c>
      <c r="E29" s="80">
        <v>0</v>
      </c>
      <c r="F29" s="81">
        <f t="shared" si="0"/>
        <v>61348097</v>
      </c>
      <c r="G29" s="79">
        <v>61348097</v>
      </c>
      <c r="H29" s="80">
        <v>0</v>
      </c>
      <c r="I29" s="82">
        <f t="shared" si="1"/>
        <v>61348097</v>
      </c>
      <c r="J29" s="79">
        <v>29466255</v>
      </c>
      <c r="K29" s="80">
        <v>27345363</v>
      </c>
      <c r="L29" s="80">
        <f t="shared" si="2"/>
        <v>56811618</v>
      </c>
      <c r="M29" s="42">
        <f t="shared" si="3"/>
        <v>0.9260534682925862</v>
      </c>
      <c r="N29" s="107">
        <v>32961334</v>
      </c>
      <c r="O29" s="108">
        <v>9115121</v>
      </c>
      <c r="P29" s="109">
        <f t="shared" si="4"/>
        <v>42076455</v>
      </c>
      <c r="Q29" s="42">
        <f t="shared" si="5"/>
        <v>0.685864061928441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62427589</v>
      </c>
      <c r="AA29" s="80">
        <f t="shared" si="11"/>
        <v>36460484</v>
      </c>
      <c r="AB29" s="80">
        <f t="shared" si="12"/>
        <v>98888073</v>
      </c>
      <c r="AC29" s="42">
        <f t="shared" si="13"/>
        <v>1.6119175302210271</v>
      </c>
      <c r="AD29" s="79">
        <v>14304721</v>
      </c>
      <c r="AE29" s="80">
        <v>0</v>
      </c>
      <c r="AF29" s="80">
        <f t="shared" si="14"/>
        <v>14304721</v>
      </c>
      <c r="AG29" s="42">
        <f t="shared" si="15"/>
        <v>1.298673824166008</v>
      </c>
      <c r="AH29" s="42">
        <f t="shared" si="16"/>
        <v>1.9414383545124716</v>
      </c>
      <c r="AI29" s="14">
        <v>29107000</v>
      </c>
      <c r="AJ29" s="14">
        <v>51350187</v>
      </c>
      <c r="AK29" s="14">
        <v>37800499</v>
      </c>
      <c r="AL29" s="14"/>
    </row>
    <row r="30" spans="1:38" s="15" customFormat="1" ht="12.75">
      <c r="A30" s="31" t="s">
        <v>96</v>
      </c>
      <c r="B30" s="62" t="s">
        <v>301</v>
      </c>
      <c r="C30" s="124" t="s">
        <v>302</v>
      </c>
      <c r="D30" s="79">
        <v>240289000</v>
      </c>
      <c r="E30" s="80">
        <v>44568481</v>
      </c>
      <c r="F30" s="82">
        <f t="shared" si="0"/>
        <v>284857481</v>
      </c>
      <c r="G30" s="79">
        <v>240289000</v>
      </c>
      <c r="H30" s="80">
        <v>44568481</v>
      </c>
      <c r="I30" s="82">
        <f t="shared" si="1"/>
        <v>284857481</v>
      </c>
      <c r="J30" s="79">
        <v>64784886</v>
      </c>
      <c r="K30" s="80">
        <v>550438</v>
      </c>
      <c r="L30" s="80">
        <f t="shared" si="2"/>
        <v>65335324</v>
      </c>
      <c r="M30" s="42">
        <f t="shared" si="3"/>
        <v>0.2293614468914018</v>
      </c>
      <c r="N30" s="107">
        <v>13398762</v>
      </c>
      <c r="O30" s="108">
        <v>11390991</v>
      </c>
      <c r="P30" s="109">
        <f t="shared" si="4"/>
        <v>24789753</v>
      </c>
      <c r="Q30" s="42">
        <f t="shared" si="5"/>
        <v>0.0870251078292727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78183648</v>
      </c>
      <c r="AA30" s="80">
        <f t="shared" si="11"/>
        <v>11941429</v>
      </c>
      <c r="AB30" s="80">
        <f t="shared" si="12"/>
        <v>90125077</v>
      </c>
      <c r="AC30" s="42">
        <f t="shared" si="13"/>
        <v>0.3163865547206745</v>
      </c>
      <c r="AD30" s="79">
        <v>40383979</v>
      </c>
      <c r="AE30" s="80">
        <v>12482213</v>
      </c>
      <c r="AF30" s="80">
        <f t="shared" si="14"/>
        <v>52866192</v>
      </c>
      <c r="AG30" s="42">
        <f t="shared" si="15"/>
        <v>0.5862774544586151</v>
      </c>
      <c r="AH30" s="42">
        <f t="shared" si="16"/>
        <v>-0.5310849512293225</v>
      </c>
      <c r="AI30" s="14">
        <v>193012411</v>
      </c>
      <c r="AJ30" s="14">
        <v>191779000</v>
      </c>
      <c r="AK30" s="14">
        <v>113158825</v>
      </c>
      <c r="AL30" s="14"/>
    </row>
    <row r="31" spans="1:38" s="15" customFormat="1" ht="12.75">
      <c r="A31" s="31" t="s">
        <v>96</v>
      </c>
      <c r="B31" s="62" t="s">
        <v>303</v>
      </c>
      <c r="C31" s="124" t="s">
        <v>304</v>
      </c>
      <c r="D31" s="79">
        <v>79037397</v>
      </c>
      <c r="E31" s="80">
        <v>0</v>
      </c>
      <c r="F31" s="81">
        <f t="shared" si="0"/>
        <v>79037397</v>
      </c>
      <c r="G31" s="79">
        <v>79037397</v>
      </c>
      <c r="H31" s="80">
        <v>0</v>
      </c>
      <c r="I31" s="82">
        <f t="shared" si="1"/>
        <v>79037397</v>
      </c>
      <c r="J31" s="79">
        <v>30042588</v>
      </c>
      <c r="K31" s="80">
        <v>744917</v>
      </c>
      <c r="L31" s="80">
        <f t="shared" si="2"/>
        <v>30787505</v>
      </c>
      <c r="M31" s="42">
        <f t="shared" si="3"/>
        <v>0.3895308571460166</v>
      </c>
      <c r="N31" s="107">
        <v>27920090</v>
      </c>
      <c r="O31" s="108">
        <v>1466703</v>
      </c>
      <c r="P31" s="109">
        <f t="shared" si="4"/>
        <v>29386793</v>
      </c>
      <c r="Q31" s="42">
        <f t="shared" si="5"/>
        <v>0.37180871480370237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57962678</v>
      </c>
      <c r="AA31" s="80">
        <f t="shared" si="11"/>
        <v>2211620</v>
      </c>
      <c r="AB31" s="80">
        <f t="shared" si="12"/>
        <v>60174298</v>
      </c>
      <c r="AC31" s="42">
        <f t="shared" si="13"/>
        <v>0.7613395719497189</v>
      </c>
      <c r="AD31" s="79">
        <v>26299474</v>
      </c>
      <c r="AE31" s="80">
        <v>19067941</v>
      </c>
      <c r="AF31" s="80">
        <f t="shared" si="14"/>
        <v>45367415</v>
      </c>
      <c r="AG31" s="42">
        <f t="shared" si="15"/>
        <v>1.6514440516264357</v>
      </c>
      <c r="AH31" s="42">
        <f t="shared" si="16"/>
        <v>-0.35224889934769266</v>
      </c>
      <c r="AI31" s="14">
        <v>59117000</v>
      </c>
      <c r="AJ31" s="14">
        <v>69150625</v>
      </c>
      <c r="AK31" s="14">
        <v>97628418</v>
      </c>
      <c r="AL31" s="14"/>
    </row>
    <row r="32" spans="1:38" s="15" customFormat="1" ht="12.75">
      <c r="A32" s="31" t="s">
        <v>96</v>
      </c>
      <c r="B32" s="62" t="s">
        <v>305</v>
      </c>
      <c r="C32" s="124" t="s">
        <v>306</v>
      </c>
      <c r="D32" s="79">
        <v>69308658</v>
      </c>
      <c r="E32" s="80">
        <v>153578684</v>
      </c>
      <c r="F32" s="81">
        <f t="shared" si="0"/>
        <v>222887342</v>
      </c>
      <c r="G32" s="79">
        <v>69308658</v>
      </c>
      <c r="H32" s="80">
        <v>153578684</v>
      </c>
      <c r="I32" s="82">
        <f t="shared" si="1"/>
        <v>222887342</v>
      </c>
      <c r="J32" s="79">
        <v>23840429</v>
      </c>
      <c r="K32" s="80">
        <v>0</v>
      </c>
      <c r="L32" s="80">
        <f t="shared" si="2"/>
        <v>23840429</v>
      </c>
      <c r="M32" s="42">
        <f t="shared" si="3"/>
        <v>0.10696178969194221</v>
      </c>
      <c r="N32" s="107">
        <v>25341289</v>
      </c>
      <c r="O32" s="108">
        <v>0</v>
      </c>
      <c r="P32" s="109">
        <f t="shared" si="4"/>
        <v>25341289</v>
      </c>
      <c r="Q32" s="42">
        <f t="shared" si="5"/>
        <v>0.11369550541815875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49181718</v>
      </c>
      <c r="AA32" s="80">
        <f t="shared" si="11"/>
        <v>0</v>
      </c>
      <c r="AB32" s="80">
        <f t="shared" si="12"/>
        <v>49181718</v>
      </c>
      <c r="AC32" s="42">
        <f t="shared" si="13"/>
        <v>0.22065729511010096</v>
      </c>
      <c r="AD32" s="79">
        <v>3119124</v>
      </c>
      <c r="AE32" s="80">
        <v>100000</v>
      </c>
      <c r="AF32" s="80">
        <f t="shared" si="14"/>
        <v>3219124</v>
      </c>
      <c r="AG32" s="42">
        <f t="shared" si="15"/>
        <v>0.4634422435549906</v>
      </c>
      <c r="AH32" s="42">
        <f t="shared" si="16"/>
        <v>6.8721071322508855</v>
      </c>
      <c r="AI32" s="14">
        <v>60723379</v>
      </c>
      <c r="AJ32" s="14">
        <v>60723379</v>
      </c>
      <c r="AK32" s="14">
        <v>28141779</v>
      </c>
      <c r="AL32" s="14"/>
    </row>
    <row r="33" spans="1:38" s="15" customFormat="1" ht="12.75">
      <c r="A33" s="31" t="s">
        <v>115</v>
      </c>
      <c r="B33" s="62" t="s">
        <v>307</v>
      </c>
      <c r="C33" s="124" t="s">
        <v>308</v>
      </c>
      <c r="D33" s="79">
        <v>471810322</v>
      </c>
      <c r="E33" s="80">
        <v>148976266</v>
      </c>
      <c r="F33" s="81">
        <f t="shared" si="0"/>
        <v>620786588</v>
      </c>
      <c r="G33" s="79">
        <v>471810322</v>
      </c>
      <c r="H33" s="80">
        <v>148976266</v>
      </c>
      <c r="I33" s="82">
        <f t="shared" si="1"/>
        <v>620786588</v>
      </c>
      <c r="J33" s="79">
        <v>159576940</v>
      </c>
      <c r="K33" s="80">
        <v>23195927</v>
      </c>
      <c r="L33" s="80">
        <f t="shared" si="2"/>
        <v>182772867</v>
      </c>
      <c r="M33" s="42">
        <f t="shared" si="3"/>
        <v>0.29442141717146764</v>
      </c>
      <c r="N33" s="107">
        <v>132184011</v>
      </c>
      <c r="O33" s="108">
        <v>9181398</v>
      </c>
      <c r="P33" s="109">
        <f t="shared" si="4"/>
        <v>141365409</v>
      </c>
      <c r="Q33" s="42">
        <f t="shared" si="5"/>
        <v>0.2277198182638572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291760951</v>
      </c>
      <c r="AA33" s="80">
        <f t="shared" si="11"/>
        <v>32377325</v>
      </c>
      <c r="AB33" s="80">
        <f t="shared" si="12"/>
        <v>324138276</v>
      </c>
      <c r="AC33" s="42">
        <f t="shared" si="13"/>
        <v>0.5221412354353249</v>
      </c>
      <c r="AD33" s="79">
        <v>76412979</v>
      </c>
      <c r="AE33" s="80">
        <v>23026380</v>
      </c>
      <c r="AF33" s="80">
        <f t="shared" si="14"/>
        <v>99439359</v>
      </c>
      <c r="AG33" s="42">
        <f t="shared" si="15"/>
        <v>0.49782389537723076</v>
      </c>
      <c r="AH33" s="42">
        <f t="shared" si="16"/>
        <v>0.4216242986843872</v>
      </c>
      <c r="AI33" s="14">
        <v>475106063</v>
      </c>
      <c r="AJ33" s="14">
        <v>407165737</v>
      </c>
      <c r="AK33" s="14">
        <v>236519151</v>
      </c>
      <c r="AL33" s="14"/>
    </row>
    <row r="34" spans="1:38" s="59" customFormat="1" ht="12.75">
      <c r="A34" s="63"/>
      <c r="B34" s="64" t="s">
        <v>309</v>
      </c>
      <c r="C34" s="125"/>
      <c r="D34" s="83">
        <f>SUM(D28:D33)</f>
        <v>1398605133</v>
      </c>
      <c r="E34" s="84">
        <f>SUM(E28:E33)</f>
        <v>415482348</v>
      </c>
      <c r="F34" s="92">
        <f t="shared" si="0"/>
        <v>1814087481</v>
      </c>
      <c r="G34" s="83">
        <f>SUM(G28:G33)</f>
        <v>1398605133</v>
      </c>
      <c r="H34" s="84">
        <f>SUM(H28:H33)</f>
        <v>415482348</v>
      </c>
      <c r="I34" s="85">
        <f t="shared" si="1"/>
        <v>1814087481</v>
      </c>
      <c r="J34" s="83">
        <f>SUM(J28:J33)</f>
        <v>500155970</v>
      </c>
      <c r="K34" s="84">
        <f>SUM(K28:K33)</f>
        <v>66643493</v>
      </c>
      <c r="L34" s="84">
        <f t="shared" si="2"/>
        <v>566799463</v>
      </c>
      <c r="M34" s="46">
        <f t="shared" si="3"/>
        <v>0.3124432911512937</v>
      </c>
      <c r="N34" s="113">
        <f>SUM(N28:N33)</f>
        <v>310807492</v>
      </c>
      <c r="O34" s="114">
        <f>SUM(O28:O33)</f>
        <v>44293517</v>
      </c>
      <c r="P34" s="115">
        <f t="shared" si="4"/>
        <v>355101009</v>
      </c>
      <c r="Q34" s="46">
        <f t="shared" si="5"/>
        <v>0.19574635331492043</v>
      </c>
      <c r="R34" s="113">
        <f>SUM(R28:R33)</f>
        <v>0</v>
      </c>
      <c r="S34" s="115">
        <f>SUM(S28:S33)</f>
        <v>0</v>
      </c>
      <c r="T34" s="115">
        <f t="shared" si="6"/>
        <v>0</v>
      </c>
      <c r="U34" s="46">
        <f t="shared" si="7"/>
        <v>0</v>
      </c>
      <c r="V34" s="113">
        <f>SUM(V28:V33)</f>
        <v>0</v>
      </c>
      <c r="W34" s="115">
        <f>SUM(W28:W33)</f>
        <v>0</v>
      </c>
      <c r="X34" s="115">
        <f t="shared" si="8"/>
        <v>0</v>
      </c>
      <c r="Y34" s="46">
        <f t="shared" si="9"/>
        <v>0</v>
      </c>
      <c r="Z34" s="83">
        <f t="shared" si="10"/>
        <v>810963462</v>
      </c>
      <c r="AA34" s="84">
        <f t="shared" si="11"/>
        <v>110937010</v>
      </c>
      <c r="AB34" s="84">
        <f t="shared" si="12"/>
        <v>921900472</v>
      </c>
      <c r="AC34" s="46">
        <f t="shared" si="13"/>
        <v>0.5081896444662142</v>
      </c>
      <c r="AD34" s="83">
        <f>SUM(AD28:AD33)</f>
        <v>221920248</v>
      </c>
      <c r="AE34" s="84">
        <f>SUM(AE28:AE33)</f>
        <v>67222161</v>
      </c>
      <c r="AF34" s="84">
        <f t="shared" si="14"/>
        <v>289142409</v>
      </c>
      <c r="AG34" s="46">
        <f t="shared" si="15"/>
        <v>0.594128725217851</v>
      </c>
      <c r="AH34" s="46">
        <f t="shared" si="16"/>
        <v>0.22811804130745839</v>
      </c>
      <c r="AI34" s="65">
        <f>SUM(AI28:AI33)</f>
        <v>1294962454</v>
      </c>
      <c r="AJ34" s="65">
        <f>SUM(AJ28:AJ33)</f>
        <v>1260646071</v>
      </c>
      <c r="AK34" s="65">
        <f>SUM(AK28:AK33)</f>
        <v>769374392</v>
      </c>
      <c r="AL34" s="65"/>
    </row>
    <row r="35" spans="1:38" s="15" customFormat="1" ht="12.75">
      <c r="A35" s="31" t="s">
        <v>96</v>
      </c>
      <c r="B35" s="62" t="s">
        <v>310</v>
      </c>
      <c r="C35" s="124" t="s">
        <v>311</v>
      </c>
      <c r="D35" s="79">
        <v>155578000</v>
      </c>
      <c r="E35" s="80">
        <v>22060000</v>
      </c>
      <c r="F35" s="81">
        <f t="shared" si="0"/>
        <v>177638000</v>
      </c>
      <c r="G35" s="79">
        <v>155578000</v>
      </c>
      <c r="H35" s="80">
        <v>22060000</v>
      </c>
      <c r="I35" s="82">
        <f t="shared" si="1"/>
        <v>177638000</v>
      </c>
      <c r="J35" s="79">
        <v>43667048</v>
      </c>
      <c r="K35" s="80">
        <v>1376084</v>
      </c>
      <c r="L35" s="80">
        <f t="shared" si="2"/>
        <v>45043132</v>
      </c>
      <c r="M35" s="42">
        <f t="shared" si="3"/>
        <v>0.2535669845415958</v>
      </c>
      <c r="N35" s="107">
        <v>41897233</v>
      </c>
      <c r="O35" s="108">
        <v>4324551</v>
      </c>
      <c r="P35" s="109">
        <f t="shared" si="4"/>
        <v>46221784</v>
      </c>
      <c r="Q35" s="42">
        <f t="shared" si="5"/>
        <v>0.2602021189159977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85564281</v>
      </c>
      <c r="AA35" s="80">
        <f t="shared" si="11"/>
        <v>5700635</v>
      </c>
      <c r="AB35" s="80">
        <f t="shared" si="12"/>
        <v>91264916</v>
      </c>
      <c r="AC35" s="42">
        <f t="shared" si="13"/>
        <v>0.5137691034575935</v>
      </c>
      <c r="AD35" s="79">
        <v>29588108</v>
      </c>
      <c r="AE35" s="80">
        <v>1921940</v>
      </c>
      <c r="AF35" s="80">
        <f t="shared" si="14"/>
        <v>31510048</v>
      </c>
      <c r="AG35" s="42">
        <f t="shared" si="15"/>
        <v>0.42105161024029025</v>
      </c>
      <c r="AH35" s="42">
        <f t="shared" si="16"/>
        <v>0.46689030749810345</v>
      </c>
      <c r="AI35" s="14">
        <v>148257438</v>
      </c>
      <c r="AJ35" s="14">
        <v>148257438</v>
      </c>
      <c r="AK35" s="14">
        <v>62424033</v>
      </c>
      <c r="AL35" s="14"/>
    </row>
    <row r="36" spans="1:38" s="15" customFormat="1" ht="12.75">
      <c r="A36" s="31" t="s">
        <v>96</v>
      </c>
      <c r="B36" s="62" t="s">
        <v>312</v>
      </c>
      <c r="C36" s="124" t="s">
        <v>313</v>
      </c>
      <c r="D36" s="79">
        <v>65855199</v>
      </c>
      <c r="E36" s="80">
        <v>17500000</v>
      </c>
      <c r="F36" s="81">
        <f t="shared" si="0"/>
        <v>83355199</v>
      </c>
      <c r="G36" s="79">
        <v>65855199</v>
      </c>
      <c r="H36" s="80">
        <v>0</v>
      </c>
      <c r="I36" s="82">
        <f t="shared" si="1"/>
        <v>65855199</v>
      </c>
      <c r="J36" s="79">
        <v>36408016</v>
      </c>
      <c r="K36" s="80">
        <v>0</v>
      </c>
      <c r="L36" s="80">
        <f t="shared" si="2"/>
        <v>36408016</v>
      </c>
      <c r="M36" s="42">
        <f t="shared" si="3"/>
        <v>0.43678158575327736</v>
      </c>
      <c r="N36" s="107">
        <v>11980257</v>
      </c>
      <c r="O36" s="108">
        <v>0</v>
      </c>
      <c r="P36" s="109">
        <f t="shared" si="4"/>
        <v>11980257</v>
      </c>
      <c r="Q36" s="42">
        <f t="shared" si="5"/>
        <v>0.1437253721870426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48388273</v>
      </c>
      <c r="AA36" s="80">
        <f t="shared" si="11"/>
        <v>0</v>
      </c>
      <c r="AB36" s="80">
        <f t="shared" si="12"/>
        <v>48388273</v>
      </c>
      <c r="AC36" s="42">
        <f t="shared" si="13"/>
        <v>0.5805069579403199</v>
      </c>
      <c r="AD36" s="79">
        <v>13925701</v>
      </c>
      <c r="AE36" s="80">
        <v>3000000</v>
      </c>
      <c r="AF36" s="80">
        <f t="shared" si="14"/>
        <v>16925701</v>
      </c>
      <c r="AG36" s="42">
        <f t="shared" si="15"/>
        <v>0.7113849228628278</v>
      </c>
      <c r="AH36" s="42">
        <f t="shared" si="16"/>
        <v>-0.29218547580392684</v>
      </c>
      <c r="AI36" s="14">
        <v>61022460</v>
      </c>
      <c r="AJ36" s="14">
        <v>61022460</v>
      </c>
      <c r="AK36" s="14">
        <v>43410458</v>
      </c>
      <c r="AL36" s="14"/>
    </row>
    <row r="37" spans="1:38" s="15" customFormat="1" ht="12.75">
      <c r="A37" s="31" t="s">
        <v>96</v>
      </c>
      <c r="B37" s="62" t="s">
        <v>314</v>
      </c>
      <c r="C37" s="124" t="s">
        <v>315</v>
      </c>
      <c r="D37" s="79">
        <v>54670000</v>
      </c>
      <c r="E37" s="80">
        <v>21077000</v>
      </c>
      <c r="F37" s="81">
        <f t="shared" si="0"/>
        <v>75747000</v>
      </c>
      <c r="G37" s="79">
        <v>54670000</v>
      </c>
      <c r="H37" s="80">
        <v>21077000</v>
      </c>
      <c r="I37" s="82">
        <f t="shared" si="1"/>
        <v>75747000</v>
      </c>
      <c r="J37" s="79">
        <v>6982806</v>
      </c>
      <c r="K37" s="80">
        <v>0</v>
      </c>
      <c r="L37" s="80">
        <f t="shared" si="2"/>
        <v>6982806</v>
      </c>
      <c r="M37" s="42">
        <f t="shared" si="3"/>
        <v>0.09218590835280605</v>
      </c>
      <c r="N37" s="107">
        <v>6982806</v>
      </c>
      <c r="O37" s="108">
        <v>0</v>
      </c>
      <c r="P37" s="109">
        <f t="shared" si="4"/>
        <v>6982806</v>
      </c>
      <c r="Q37" s="42">
        <f t="shared" si="5"/>
        <v>0.09218590835280605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13965612</v>
      </c>
      <c r="AA37" s="80">
        <f t="shared" si="11"/>
        <v>0</v>
      </c>
      <c r="AB37" s="80">
        <f t="shared" si="12"/>
        <v>13965612</v>
      </c>
      <c r="AC37" s="42">
        <f t="shared" si="13"/>
        <v>0.1843718167056121</v>
      </c>
      <c r="AD37" s="79">
        <v>6982806</v>
      </c>
      <c r="AE37" s="80">
        <v>0</v>
      </c>
      <c r="AF37" s="80">
        <f t="shared" si="14"/>
        <v>6982806</v>
      </c>
      <c r="AG37" s="42">
        <f t="shared" si="15"/>
        <v>0.24351307588732826</v>
      </c>
      <c r="AH37" s="42">
        <f t="shared" si="16"/>
        <v>0</v>
      </c>
      <c r="AI37" s="14">
        <v>57350563</v>
      </c>
      <c r="AJ37" s="14">
        <v>57350563</v>
      </c>
      <c r="AK37" s="14">
        <v>13965612</v>
      </c>
      <c r="AL37" s="14"/>
    </row>
    <row r="38" spans="1:38" s="15" customFormat="1" ht="12.75">
      <c r="A38" s="31" t="s">
        <v>96</v>
      </c>
      <c r="B38" s="62" t="s">
        <v>316</v>
      </c>
      <c r="C38" s="124" t="s">
        <v>317</v>
      </c>
      <c r="D38" s="79">
        <v>119562000</v>
      </c>
      <c r="E38" s="80">
        <v>34450000</v>
      </c>
      <c r="F38" s="81">
        <f t="shared" si="0"/>
        <v>154012000</v>
      </c>
      <c r="G38" s="79">
        <v>119562000</v>
      </c>
      <c r="H38" s="80">
        <v>34450000</v>
      </c>
      <c r="I38" s="82">
        <f t="shared" si="1"/>
        <v>154012000</v>
      </c>
      <c r="J38" s="79">
        <v>13542983</v>
      </c>
      <c r="K38" s="80">
        <v>0</v>
      </c>
      <c r="L38" s="80">
        <f t="shared" si="2"/>
        <v>13542983</v>
      </c>
      <c r="M38" s="42">
        <f t="shared" si="3"/>
        <v>0.08793459600550606</v>
      </c>
      <c r="N38" s="107">
        <v>34733929</v>
      </c>
      <c r="O38" s="108">
        <v>2164180</v>
      </c>
      <c r="P38" s="109">
        <f t="shared" si="4"/>
        <v>36898109</v>
      </c>
      <c r="Q38" s="42">
        <f t="shared" si="5"/>
        <v>0.23957944186167313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48276912</v>
      </c>
      <c r="AA38" s="80">
        <f t="shared" si="11"/>
        <v>2164180</v>
      </c>
      <c r="AB38" s="80">
        <f t="shared" si="12"/>
        <v>50441092</v>
      </c>
      <c r="AC38" s="42">
        <f t="shared" si="13"/>
        <v>0.3275140378671792</v>
      </c>
      <c r="AD38" s="79">
        <v>27120403</v>
      </c>
      <c r="AE38" s="80">
        <v>0</v>
      </c>
      <c r="AF38" s="80">
        <f t="shared" si="14"/>
        <v>27120403</v>
      </c>
      <c r="AG38" s="42">
        <f t="shared" si="15"/>
        <v>0.3630964534491163</v>
      </c>
      <c r="AH38" s="42">
        <f t="shared" si="16"/>
        <v>0.3605295245797049</v>
      </c>
      <c r="AI38" s="14">
        <v>161725383</v>
      </c>
      <c r="AJ38" s="14">
        <v>169543109</v>
      </c>
      <c r="AK38" s="14">
        <v>58721913</v>
      </c>
      <c r="AL38" s="14"/>
    </row>
    <row r="39" spans="1:38" s="15" customFormat="1" ht="12.75">
      <c r="A39" s="31" t="s">
        <v>115</v>
      </c>
      <c r="B39" s="62" t="s">
        <v>318</v>
      </c>
      <c r="C39" s="124" t="s">
        <v>319</v>
      </c>
      <c r="D39" s="79">
        <v>139501000</v>
      </c>
      <c r="E39" s="80">
        <v>187077000</v>
      </c>
      <c r="F39" s="81">
        <f t="shared" si="0"/>
        <v>326578000</v>
      </c>
      <c r="G39" s="79">
        <v>139501000</v>
      </c>
      <c r="H39" s="80">
        <v>187077000</v>
      </c>
      <c r="I39" s="82">
        <f t="shared" si="1"/>
        <v>326578000</v>
      </c>
      <c r="J39" s="79">
        <v>108839525</v>
      </c>
      <c r="K39" s="80">
        <v>25178737</v>
      </c>
      <c r="L39" s="80">
        <f t="shared" si="2"/>
        <v>134018262</v>
      </c>
      <c r="M39" s="42">
        <f t="shared" si="3"/>
        <v>0.4103713722296052</v>
      </c>
      <c r="N39" s="107">
        <v>94034966</v>
      </c>
      <c r="O39" s="108">
        <v>59792895</v>
      </c>
      <c r="P39" s="109">
        <f t="shared" si="4"/>
        <v>153827861</v>
      </c>
      <c r="Q39" s="42">
        <f t="shared" si="5"/>
        <v>0.4710294661612234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202874491</v>
      </c>
      <c r="AA39" s="80">
        <f t="shared" si="11"/>
        <v>84971632</v>
      </c>
      <c r="AB39" s="80">
        <f t="shared" si="12"/>
        <v>287846123</v>
      </c>
      <c r="AC39" s="42">
        <f t="shared" si="13"/>
        <v>0.8814008383908285</v>
      </c>
      <c r="AD39" s="79">
        <v>32171548</v>
      </c>
      <c r="AE39" s="80">
        <v>79585035</v>
      </c>
      <c r="AF39" s="80">
        <f t="shared" si="14"/>
        <v>111756583</v>
      </c>
      <c r="AG39" s="42">
        <f t="shared" si="15"/>
        <v>0.6944739625950918</v>
      </c>
      <c r="AH39" s="42">
        <f t="shared" si="16"/>
        <v>0.37645458433531376</v>
      </c>
      <c r="AI39" s="14">
        <v>367273084</v>
      </c>
      <c r="AJ39" s="14">
        <v>511374021</v>
      </c>
      <c r="AK39" s="14">
        <v>255061594</v>
      </c>
      <c r="AL39" s="14"/>
    </row>
    <row r="40" spans="1:38" s="59" customFormat="1" ht="12.75">
      <c r="A40" s="63"/>
      <c r="B40" s="64" t="s">
        <v>320</v>
      </c>
      <c r="C40" s="125"/>
      <c r="D40" s="83">
        <f>SUM(D35:D39)</f>
        <v>535166199</v>
      </c>
      <c r="E40" s="84">
        <f>SUM(E35:E39)</f>
        <v>282164000</v>
      </c>
      <c r="F40" s="85">
        <f t="shared" si="0"/>
        <v>817330199</v>
      </c>
      <c r="G40" s="83">
        <f>SUM(G35:G39)</f>
        <v>535166199</v>
      </c>
      <c r="H40" s="84">
        <f>SUM(H35:H39)</f>
        <v>264664000</v>
      </c>
      <c r="I40" s="85">
        <f t="shared" si="1"/>
        <v>799830199</v>
      </c>
      <c r="J40" s="83">
        <f>SUM(J35:J39)</f>
        <v>209440378</v>
      </c>
      <c r="K40" s="84">
        <f>SUM(K35:K39)</f>
        <v>26554821</v>
      </c>
      <c r="L40" s="84">
        <f t="shared" si="2"/>
        <v>235995199</v>
      </c>
      <c r="M40" s="46">
        <f t="shared" si="3"/>
        <v>0.28873911582948864</v>
      </c>
      <c r="N40" s="113">
        <f>SUM(N35:N39)</f>
        <v>189629191</v>
      </c>
      <c r="O40" s="114">
        <f>SUM(O35:O39)</f>
        <v>66281626</v>
      </c>
      <c r="P40" s="115">
        <f t="shared" si="4"/>
        <v>255910817</v>
      </c>
      <c r="Q40" s="46">
        <f t="shared" si="5"/>
        <v>0.3131057892062544</v>
      </c>
      <c r="R40" s="113">
        <f>SUM(R35:R39)</f>
        <v>0</v>
      </c>
      <c r="S40" s="115">
        <f>SUM(S35:S39)</f>
        <v>0</v>
      </c>
      <c r="T40" s="115">
        <f t="shared" si="6"/>
        <v>0</v>
      </c>
      <c r="U40" s="46">
        <f t="shared" si="7"/>
        <v>0</v>
      </c>
      <c r="V40" s="113">
        <f>SUM(V35:V39)</f>
        <v>0</v>
      </c>
      <c r="W40" s="115">
        <f>SUM(W35:W39)</f>
        <v>0</v>
      </c>
      <c r="X40" s="115">
        <f t="shared" si="8"/>
        <v>0</v>
      </c>
      <c r="Y40" s="46">
        <f t="shared" si="9"/>
        <v>0</v>
      </c>
      <c r="Z40" s="83">
        <f t="shared" si="10"/>
        <v>399069569</v>
      </c>
      <c r="AA40" s="84">
        <f t="shared" si="11"/>
        <v>92836447</v>
      </c>
      <c r="AB40" s="84">
        <f t="shared" si="12"/>
        <v>491906016</v>
      </c>
      <c r="AC40" s="46">
        <f t="shared" si="13"/>
        <v>0.6018449050357431</v>
      </c>
      <c r="AD40" s="83">
        <f>SUM(AD35:AD39)</f>
        <v>109788566</v>
      </c>
      <c r="AE40" s="84">
        <f>SUM(AE35:AE39)</f>
        <v>84506975</v>
      </c>
      <c r="AF40" s="84">
        <f t="shared" si="14"/>
        <v>194295541</v>
      </c>
      <c r="AG40" s="46">
        <f t="shared" si="15"/>
        <v>0.5449570707413997</v>
      </c>
      <c r="AH40" s="46">
        <f t="shared" si="16"/>
        <v>0.3171214104187805</v>
      </c>
      <c r="AI40" s="65">
        <f>SUM(AI35:AI39)</f>
        <v>795628928</v>
      </c>
      <c r="AJ40" s="65">
        <f>SUM(AJ35:AJ39)</f>
        <v>947547591</v>
      </c>
      <c r="AK40" s="65">
        <f>SUM(AK35:AK39)</f>
        <v>433583610</v>
      </c>
      <c r="AL40" s="65"/>
    </row>
    <row r="41" spans="1:38" s="15" customFormat="1" ht="12.75">
      <c r="A41" s="31" t="s">
        <v>96</v>
      </c>
      <c r="B41" s="62" t="s">
        <v>78</v>
      </c>
      <c r="C41" s="124" t="s">
        <v>79</v>
      </c>
      <c r="D41" s="79">
        <v>1005655336</v>
      </c>
      <c r="E41" s="80">
        <v>229804000</v>
      </c>
      <c r="F41" s="81">
        <f t="shared" si="0"/>
        <v>1235459336</v>
      </c>
      <c r="G41" s="79">
        <v>1005655336</v>
      </c>
      <c r="H41" s="80">
        <v>229804000</v>
      </c>
      <c r="I41" s="82">
        <f t="shared" si="1"/>
        <v>1235459336</v>
      </c>
      <c r="J41" s="79">
        <v>247215746</v>
      </c>
      <c r="K41" s="80">
        <v>12010755</v>
      </c>
      <c r="L41" s="80">
        <f t="shared" si="2"/>
        <v>259226501</v>
      </c>
      <c r="M41" s="42">
        <f t="shared" si="3"/>
        <v>0.20982196131140005</v>
      </c>
      <c r="N41" s="107">
        <v>241433895</v>
      </c>
      <c r="O41" s="108">
        <v>27293435</v>
      </c>
      <c r="P41" s="109">
        <f t="shared" si="4"/>
        <v>268727330</v>
      </c>
      <c r="Q41" s="42">
        <f t="shared" si="5"/>
        <v>0.2175120800576475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488649641</v>
      </c>
      <c r="AA41" s="80">
        <f t="shared" si="11"/>
        <v>39304190</v>
      </c>
      <c r="AB41" s="80">
        <f t="shared" si="12"/>
        <v>527953831</v>
      </c>
      <c r="AC41" s="42">
        <f t="shared" si="13"/>
        <v>0.4273340413690475</v>
      </c>
      <c r="AD41" s="79">
        <v>238794235</v>
      </c>
      <c r="AE41" s="80">
        <v>26963657</v>
      </c>
      <c r="AF41" s="80">
        <f t="shared" si="14"/>
        <v>265757892</v>
      </c>
      <c r="AG41" s="42">
        <f t="shared" si="15"/>
        <v>0.4907034941081275</v>
      </c>
      <c r="AH41" s="42">
        <f t="shared" si="16"/>
        <v>0.01117347062641505</v>
      </c>
      <c r="AI41" s="14">
        <v>1055038701</v>
      </c>
      <c r="AJ41" s="14">
        <v>1091236777</v>
      </c>
      <c r="AK41" s="14">
        <v>517711177</v>
      </c>
      <c r="AL41" s="14"/>
    </row>
    <row r="42" spans="1:38" s="15" customFormat="1" ht="12.75">
      <c r="A42" s="31" t="s">
        <v>96</v>
      </c>
      <c r="B42" s="62" t="s">
        <v>321</v>
      </c>
      <c r="C42" s="124" t="s">
        <v>322</v>
      </c>
      <c r="D42" s="79">
        <v>26769192</v>
      </c>
      <c r="E42" s="80">
        <v>7370000</v>
      </c>
      <c r="F42" s="81">
        <f aca="true" t="shared" si="17" ref="F42:F73">$D42+$E42</f>
        <v>34139192</v>
      </c>
      <c r="G42" s="79">
        <v>26769192</v>
      </c>
      <c r="H42" s="80">
        <v>7370000</v>
      </c>
      <c r="I42" s="82">
        <f aca="true" t="shared" si="18" ref="I42:I73">$G42+$H42</f>
        <v>34139192</v>
      </c>
      <c r="J42" s="79">
        <v>4600509</v>
      </c>
      <c r="K42" s="80">
        <v>0</v>
      </c>
      <c r="L42" s="80">
        <f aca="true" t="shared" si="19" ref="L42:L73">$J42+$K42</f>
        <v>4600509</v>
      </c>
      <c r="M42" s="42">
        <f aca="true" t="shared" si="20" ref="M42:M73">IF($F42=0,0,$L42/$F42)</f>
        <v>0.13475740726376886</v>
      </c>
      <c r="N42" s="107">
        <v>4389920</v>
      </c>
      <c r="O42" s="108">
        <v>1033083</v>
      </c>
      <c r="P42" s="109">
        <f aca="true" t="shared" si="21" ref="P42:P73">$N42+$O42</f>
        <v>5423003</v>
      </c>
      <c r="Q42" s="42">
        <f aca="true" t="shared" si="22" ref="Q42:Q73">IF($F42=0,0,$P42/$F42)</f>
        <v>0.1588497759408014</v>
      </c>
      <c r="R42" s="107">
        <v>0</v>
      </c>
      <c r="S42" s="109">
        <v>0</v>
      </c>
      <c r="T42" s="109">
        <f aca="true" t="shared" si="23" ref="T42:T73">$R42+$S42</f>
        <v>0</v>
      </c>
      <c r="U42" s="42">
        <f aca="true" t="shared" si="24" ref="U42:U73">IF($I42=0,0,$T42/$I42)</f>
        <v>0</v>
      </c>
      <c r="V42" s="107">
        <v>0</v>
      </c>
      <c r="W42" s="109">
        <v>0</v>
      </c>
      <c r="X42" s="109">
        <f aca="true" t="shared" si="25" ref="X42:X73">$V42+$W42</f>
        <v>0</v>
      </c>
      <c r="Y42" s="42">
        <f aca="true" t="shared" si="26" ref="Y42:Y73">IF($I42=0,0,$X42/$I42)</f>
        <v>0</v>
      </c>
      <c r="Z42" s="79">
        <f aca="true" t="shared" si="27" ref="Z42:Z73">$J42+$N42</f>
        <v>8990429</v>
      </c>
      <c r="AA42" s="80">
        <f aca="true" t="shared" si="28" ref="AA42:AA73">$K42+$O42</f>
        <v>1033083</v>
      </c>
      <c r="AB42" s="80">
        <f aca="true" t="shared" si="29" ref="AB42:AB73">$Z42+$AA42</f>
        <v>10023512</v>
      </c>
      <c r="AC42" s="42">
        <f aca="true" t="shared" si="30" ref="AC42:AC73">IF($F42=0,0,$AB42/$F42)</f>
        <v>0.2936071832045703</v>
      </c>
      <c r="AD42" s="79">
        <v>3871777</v>
      </c>
      <c r="AE42" s="80">
        <v>0</v>
      </c>
      <c r="AF42" s="80">
        <f aca="true" t="shared" si="31" ref="AF42:AF73">$AD42+$AE42</f>
        <v>3871777</v>
      </c>
      <c r="AG42" s="42">
        <f aca="true" t="shared" si="32" ref="AG42:AG73">IF($AI42=0,0,$AK42/$AI42)</f>
        <v>0.2427909946197311</v>
      </c>
      <c r="AH42" s="42">
        <f aca="true" t="shared" si="33" ref="AH42:AH73">IF($AF42=0,0,$P42/$AF42-1)</f>
        <v>0.4006496241906494</v>
      </c>
      <c r="AI42" s="14">
        <v>38184151</v>
      </c>
      <c r="AJ42" s="14">
        <v>38184151</v>
      </c>
      <c r="AK42" s="14">
        <v>9270768</v>
      </c>
      <c r="AL42" s="14"/>
    </row>
    <row r="43" spans="1:38" s="15" customFormat="1" ht="12.75">
      <c r="A43" s="31" t="s">
        <v>96</v>
      </c>
      <c r="B43" s="62" t="s">
        <v>323</v>
      </c>
      <c r="C43" s="124" t="s">
        <v>324</v>
      </c>
      <c r="D43" s="79">
        <v>49841000</v>
      </c>
      <c r="E43" s="80">
        <v>20037750</v>
      </c>
      <c r="F43" s="81">
        <f t="shared" si="17"/>
        <v>69878750</v>
      </c>
      <c r="G43" s="79">
        <v>49841000</v>
      </c>
      <c r="H43" s="80">
        <v>20037750</v>
      </c>
      <c r="I43" s="82">
        <f t="shared" si="18"/>
        <v>69878750</v>
      </c>
      <c r="J43" s="79">
        <v>15171999</v>
      </c>
      <c r="K43" s="80">
        <v>791744</v>
      </c>
      <c r="L43" s="80">
        <f t="shared" si="19"/>
        <v>15963743</v>
      </c>
      <c r="M43" s="42">
        <f t="shared" si="20"/>
        <v>0.2284491780405345</v>
      </c>
      <c r="N43" s="107">
        <v>3182911</v>
      </c>
      <c r="O43" s="108">
        <v>1378170</v>
      </c>
      <c r="P43" s="109">
        <f t="shared" si="21"/>
        <v>4561081</v>
      </c>
      <c r="Q43" s="42">
        <f t="shared" si="22"/>
        <v>0.0652713593188201</v>
      </c>
      <c r="R43" s="107">
        <v>0</v>
      </c>
      <c r="S43" s="109">
        <v>0</v>
      </c>
      <c r="T43" s="109">
        <f t="shared" si="23"/>
        <v>0</v>
      </c>
      <c r="U43" s="42">
        <f t="shared" si="24"/>
        <v>0</v>
      </c>
      <c r="V43" s="107">
        <v>0</v>
      </c>
      <c r="W43" s="109">
        <v>0</v>
      </c>
      <c r="X43" s="109">
        <f t="shared" si="25"/>
        <v>0</v>
      </c>
      <c r="Y43" s="42">
        <f t="shared" si="26"/>
        <v>0</v>
      </c>
      <c r="Z43" s="79">
        <f t="shared" si="27"/>
        <v>18354910</v>
      </c>
      <c r="AA43" s="80">
        <f t="shared" si="28"/>
        <v>2169914</v>
      </c>
      <c r="AB43" s="80">
        <f t="shared" si="29"/>
        <v>20524824</v>
      </c>
      <c r="AC43" s="42">
        <f t="shared" si="30"/>
        <v>0.2937205373593546</v>
      </c>
      <c r="AD43" s="79">
        <v>11592890</v>
      </c>
      <c r="AE43" s="80">
        <v>2325224</v>
      </c>
      <c r="AF43" s="80">
        <f t="shared" si="31"/>
        <v>13918114</v>
      </c>
      <c r="AG43" s="42">
        <f t="shared" si="32"/>
        <v>0.7151108062582837</v>
      </c>
      <c r="AH43" s="42">
        <f t="shared" si="33"/>
        <v>-0.672291734354238</v>
      </c>
      <c r="AI43" s="14">
        <v>40774502</v>
      </c>
      <c r="AJ43" s="14">
        <v>40774502</v>
      </c>
      <c r="AK43" s="14">
        <v>29158287</v>
      </c>
      <c r="AL43" s="14"/>
    </row>
    <row r="44" spans="1:38" s="15" customFormat="1" ht="12.75">
      <c r="A44" s="31" t="s">
        <v>115</v>
      </c>
      <c r="B44" s="62" t="s">
        <v>325</v>
      </c>
      <c r="C44" s="124" t="s">
        <v>326</v>
      </c>
      <c r="D44" s="79">
        <v>131140856</v>
      </c>
      <c r="E44" s="80">
        <v>62373100</v>
      </c>
      <c r="F44" s="81">
        <f t="shared" si="17"/>
        <v>193513956</v>
      </c>
      <c r="G44" s="79">
        <v>131140856</v>
      </c>
      <c r="H44" s="80">
        <v>62373100</v>
      </c>
      <c r="I44" s="82">
        <f t="shared" si="18"/>
        <v>193513956</v>
      </c>
      <c r="J44" s="79">
        <v>2997819</v>
      </c>
      <c r="K44" s="80">
        <v>37290708</v>
      </c>
      <c r="L44" s="80">
        <f t="shared" si="19"/>
        <v>40288527</v>
      </c>
      <c r="M44" s="42">
        <f t="shared" si="20"/>
        <v>0.20819442603922583</v>
      </c>
      <c r="N44" s="107">
        <v>56885829</v>
      </c>
      <c r="O44" s="108">
        <v>57718311</v>
      </c>
      <c r="P44" s="109">
        <f t="shared" si="21"/>
        <v>114604140</v>
      </c>
      <c r="Q44" s="42">
        <f t="shared" si="22"/>
        <v>0.5922267435843231</v>
      </c>
      <c r="R44" s="107">
        <v>0</v>
      </c>
      <c r="S44" s="109">
        <v>0</v>
      </c>
      <c r="T44" s="109">
        <f t="shared" si="23"/>
        <v>0</v>
      </c>
      <c r="U44" s="42">
        <f t="shared" si="24"/>
        <v>0</v>
      </c>
      <c r="V44" s="107">
        <v>0</v>
      </c>
      <c r="W44" s="109">
        <v>0</v>
      </c>
      <c r="X44" s="109">
        <f t="shared" si="25"/>
        <v>0</v>
      </c>
      <c r="Y44" s="42">
        <f t="shared" si="26"/>
        <v>0</v>
      </c>
      <c r="Z44" s="79">
        <f t="shared" si="27"/>
        <v>59883648</v>
      </c>
      <c r="AA44" s="80">
        <f t="shared" si="28"/>
        <v>95009019</v>
      </c>
      <c r="AB44" s="80">
        <f t="shared" si="29"/>
        <v>154892667</v>
      </c>
      <c r="AC44" s="42">
        <f t="shared" si="30"/>
        <v>0.800421169623549</v>
      </c>
      <c r="AD44" s="79">
        <v>51523677</v>
      </c>
      <c r="AE44" s="80">
        <v>0</v>
      </c>
      <c r="AF44" s="80">
        <f t="shared" si="31"/>
        <v>51523677</v>
      </c>
      <c r="AG44" s="42">
        <f t="shared" si="32"/>
        <v>0.32284340660162997</v>
      </c>
      <c r="AH44" s="42">
        <f t="shared" si="33"/>
        <v>1.2243004900446062</v>
      </c>
      <c r="AI44" s="14">
        <v>195435461</v>
      </c>
      <c r="AJ44" s="14">
        <v>206710422</v>
      </c>
      <c r="AK44" s="14">
        <v>63095050</v>
      </c>
      <c r="AL44" s="14"/>
    </row>
    <row r="45" spans="1:38" s="59" customFormat="1" ht="12.75">
      <c r="A45" s="63"/>
      <c r="B45" s="64" t="s">
        <v>327</v>
      </c>
      <c r="C45" s="125"/>
      <c r="D45" s="83">
        <f>SUM(D41:D44)</f>
        <v>1213406384</v>
      </c>
      <c r="E45" s="84">
        <f>SUM(E41:E44)</f>
        <v>319584850</v>
      </c>
      <c r="F45" s="92">
        <f t="shared" si="17"/>
        <v>1532991234</v>
      </c>
      <c r="G45" s="83">
        <f>SUM(G41:G44)</f>
        <v>1213406384</v>
      </c>
      <c r="H45" s="84">
        <f>SUM(H41:H44)</f>
        <v>319584850</v>
      </c>
      <c r="I45" s="85">
        <f t="shared" si="18"/>
        <v>1532991234</v>
      </c>
      <c r="J45" s="83">
        <f>SUM(J41:J44)</f>
        <v>269986073</v>
      </c>
      <c r="K45" s="84">
        <f>SUM(K41:K44)</f>
        <v>50093207</v>
      </c>
      <c r="L45" s="84">
        <f t="shared" si="19"/>
        <v>320079280</v>
      </c>
      <c r="M45" s="46">
        <f t="shared" si="20"/>
        <v>0.2087939401746116</v>
      </c>
      <c r="N45" s="113">
        <f>SUM(N41:N44)</f>
        <v>305892555</v>
      </c>
      <c r="O45" s="114">
        <f>SUM(O41:O44)</f>
        <v>87422999</v>
      </c>
      <c r="P45" s="115">
        <f t="shared" si="21"/>
        <v>393315554</v>
      </c>
      <c r="Q45" s="46">
        <f t="shared" si="22"/>
        <v>0.2565673862163781</v>
      </c>
      <c r="R45" s="113">
        <f>SUM(R41:R44)</f>
        <v>0</v>
      </c>
      <c r="S45" s="115">
        <f>SUM(S41:S44)</f>
        <v>0</v>
      </c>
      <c r="T45" s="115">
        <f t="shared" si="23"/>
        <v>0</v>
      </c>
      <c r="U45" s="46">
        <f t="shared" si="24"/>
        <v>0</v>
      </c>
      <c r="V45" s="113">
        <f>SUM(V41:V44)</f>
        <v>0</v>
      </c>
      <c r="W45" s="115">
        <f>SUM(W41:W44)</f>
        <v>0</v>
      </c>
      <c r="X45" s="115">
        <f t="shared" si="25"/>
        <v>0</v>
      </c>
      <c r="Y45" s="46">
        <f t="shared" si="26"/>
        <v>0</v>
      </c>
      <c r="Z45" s="83">
        <f t="shared" si="27"/>
        <v>575878628</v>
      </c>
      <c r="AA45" s="84">
        <f t="shared" si="28"/>
        <v>137516206</v>
      </c>
      <c r="AB45" s="84">
        <f t="shared" si="29"/>
        <v>713394834</v>
      </c>
      <c r="AC45" s="46">
        <f t="shared" si="30"/>
        <v>0.46536132639098965</v>
      </c>
      <c r="AD45" s="83">
        <f>SUM(AD41:AD44)</f>
        <v>305782579</v>
      </c>
      <c r="AE45" s="84">
        <f>SUM(AE41:AE44)</f>
        <v>29288881</v>
      </c>
      <c r="AF45" s="84">
        <f t="shared" si="31"/>
        <v>335071460</v>
      </c>
      <c r="AG45" s="46">
        <f t="shared" si="32"/>
        <v>0.46578907562169664</v>
      </c>
      <c r="AH45" s="46">
        <f t="shared" si="33"/>
        <v>0.17382588776734376</v>
      </c>
      <c r="AI45" s="65">
        <f>SUM(AI41:AI44)</f>
        <v>1329432815</v>
      </c>
      <c r="AJ45" s="65">
        <f>SUM(AJ41:AJ44)</f>
        <v>1376905852</v>
      </c>
      <c r="AK45" s="65">
        <f>SUM(AK41:AK44)</f>
        <v>619235282</v>
      </c>
      <c r="AL45" s="65"/>
    </row>
    <row r="46" spans="1:38" s="15" customFormat="1" ht="12.75">
      <c r="A46" s="31" t="s">
        <v>96</v>
      </c>
      <c r="B46" s="62" t="s">
        <v>328</v>
      </c>
      <c r="C46" s="124" t="s">
        <v>329</v>
      </c>
      <c r="D46" s="79">
        <v>51882533</v>
      </c>
      <c r="E46" s="80">
        <v>0</v>
      </c>
      <c r="F46" s="82">
        <f t="shared" si="17"/>
        <v>51882533</v>
      </c>
      <c r="G46" s="79">
        <v>51882533</v>
      </c>
      <c r="H46" s="80">
        <v>0</v>
      </c>
      <c r="I46" s="82">
        <f t="shared" si="18"/>
        <v>51882533</v>
      </c>
      <c r="J46" s="79">
        <v>32269358</v>
      </c>
      <c r="K46" s="80">
        <v>202644</v>
      </c>
      <c r="L46" s="80">
        <f t="shared" si="19"/>
        <v>32472002</v>
      </c>
      <c r="M46" s="42">
        <f t="shared" si="20"/>
        <v>0.6258754174550422</v>
      </c>
      <c r="N46" s="107">
        <v>15612942</v>
      </c>
      <c r="O46" s="108">
        <v>0</v>
      </c>
      <c r="P46" s="109">
        <f t="shared" si="21"/>
        <v>15612942</v>
      </c>
      <c r="Q46" s="42">
        <f t="shared" si="22"/>
        <v>0.30092867670898027</v>
      </c>
      <c r="R46" s="107">
        <v>0</v>
      </c>
      <c r="S46" s="109">
        <v>0</v>
      </c>
      <c r="T46" s="109">
        <f t="shared" si="23"/>
        <v>0</v>
      </c>
      <c r="U46" s="42">
        <f t="shared" si="24"/>
        <v>0</v>
      </c>
      <c r="V46" s="107">
        <v>0</v>
      </c>
      <c r="W46" s="109">
        <v>0</v>
      </c>
      <c r="X46" s="109">
        <f t="shared" si="25"/>
        <v>0</v>
      </c>
      <c r="Y46" s="42">
        <f t="shared" si="26"/>
        <v>0</v>
      </c>
      <c r="Z46" s="79">
        <f t="shared" si="27"/>
        <v>47882300</v>
      </c>
      <c r="AA46" s="80">
        <f t="shared" si="28"/>
        <v>202644</v>
      </c>
      <c r="AB46" s="80">
        <f t="shared" si="29"/>
        <v>48084944</v>
      </c>
      <c r="AC46" s="42">
        <f t="shared" si="30"/>
        <v>0.9268040941640224</v>
      </c>
      <c r="AD46" s="79">
        <v>6913287</v>
      </c>
      <c r="AE46" s="80">
        <v>0</v>
      </c>
      <c r="AF46" s="80">
        <f t="shared" si="31"/>
        <v>6913287</v>
      </c>
      <c r="AG46" s="42">
        <f t="shared" si="32"/>
        <v>0.2651580298170098</v>
      </c>
      <c r="AH46" s="42">
        <f t="shared" si="33"/>
        <v>1.2583963315858289</v>
      </c>
      <c r="AI46" s="14">
        <v>60898729</v>
      </c>
      <c r="AJ46" s="14">
        <v>61190214</v>
      </c>
      <c r="AK46" s="14">
        <v>16147787</v>
      </c>
      <c r="AL46" s="14"/>
    </row>
    <row r="47" spans="1:38" s="15" customFormat="1" ht="12.75">
      <c r="A47" s="31" t="s">
        <v>96</v>
      </c>
      <c r="B47" s="62" t="s">
        <v>330</v>
      </c>
      <c r="C47" s="124" t="s">
        <v>331</v>
      </c>
      <c r="D47" s="79">
        <v>120738065</v>
      </c>
      <c r="E47" s="80">
        <v>0</v>
      </c>
      <c r="F47" s="81">
        <f t="shared" si="17"/>
        <v>120738065</v>
      </c>
      <c r="G47" s="79">
        <v>120738065</v>
      </c>
      <c r="H47" s="80">
        <v>0</v>
      </c>
      <c r="I47" s="82">
        <f t="shared" si="18"/>
        <v>120738065</v>
      </c>
      <c r="J47" s="79">
        <v>27928542</v>
      </c>
      <c r="K47" s="80">
        <v>0</v>
      </c>
      <c r="L47" s="80">
        <f t="shared" si="19"/>
        <v>27928542</v>
      </c>
      <c r="M47" s="42">
        <f t="shared" si="20"/>
        <v>0.23131513661412414</v>
      </c>
      <c r="N47" s="107">
        <v>26272956</v>
      </c>
      <c r="O47" s="108">
        <v>0</v>
      </c>
      <c r="P47" s="109">
        <f t="shared" si="21"/>
        <v>26272956</v>
      </c>
      <c r="Q47" s="42">
        <f t="shared" si="22"/>
        <v>0.21760292414823776</v>
      </c>
      <c r="R47" s="107">
        <v>0</v>
      </c>
      <c r="S47" s="109">
        <v>0</v>
      </c>
      <c r="T47" s="109">
        <f t="shared" si="23"/>
        <v>0</v>
      </c>
      <c r="U47" s="42">
        <f t="shared" si="24"/>
        <v>0</v>
      </c>
      <c r="V47" s="107">
        <v>0</v>
      </c>
      <c r="W47" s="109">
        <v>0</v>
      </c>
      <c r="X47" s="109">
        <f t="shared" si="25"/>
        <v>0</v>
      </c>
      <c r="Y47" s="42">
        <f t="shared" si="26"/>
        <v>0</v>
      </c>
      <c r="Z47" s="79">
        <f t="shared" si="27"/>
        <v>54201498</v>
      </c>
      <c r="AA47" s="80">
        <f t="shared" si="28"/>
        <v>0</v>
      </c>
      <c r="AB47" s="80">
        <f t="shared" si="29"/>
        <v>54201498</v>
      </c>
      <c r="AC47" s="42">
        <f t="shared" si="30"/>
        <v>0.4489180607623619</v>
      </c>
      <c r="AD47" s="79">
        <v>27221110</v>
      </c>
      <c r="AE47" s="80">
        <v>3797973</v>
      </c>
      <c r="AF47" s="80">
        <f t="shared" si="31"/>
        <v>31019083</v>
      </c>
      <c r="AG47" s="42">
        <f t="shared" si="32"/>
        <v>0.6052260848427257</v>
      </c>
      <c r="AH47" s="42">
        <f t="shared" si="33"/>
        <v>-0.15300668301509757</v>
      </c>
      <c r="AI47" s="14">
        <v>90585020</v>
      </c>
      <c r="AJ47" s="14">
        <v>90585022</v>
      </c>
      <c r="AK47" s="14">
        <v>54824417</v>
      </c>
      <c r="AL47" s="14"/>
    </row>
    <row r="48" spans="1:38" s="15" customFormat="1" ht="12.75">
      <c r="A48" s="31" t="s">
        <v>96</v>
      </c>
      <c r="B48" s="62" t="s">
        <v>332</v>
      </c>
      <c r="C48" s="124" t="s">
        <v>333</v>
      </c>
      <c r="D48" s="79">
        <v>261248610</v>
      </c>
      <c r="E48" s="80">
        <v>39003000</v>
      </c>
      <c r="F48" s="81">
        <f t="shared" si="17"/>
        <v>300251610</v>
      </c>
      <c r="G48" s="79">
        <v>254226640</v>
      </c>
      <c r="H48" s="80">
        <v>37730000</v>
      </c>
      <c r="I48" s="82">
        <f t="shared" si="18"/>
        <v>291956640</v>
      </c>
      <c r="J48" s="79">
        <v>74111166</v>
      </c>
      <c r="K48" s="80">
        <v>6399669</v>
      </c>
      <c r="L48" s="80">
        <f t="shared" si="19"/>
        <v>80510835</v>
      </c>
      <c r="M48" s="42">
        <f t="shared" si="20"/>
        <v>0.26814455715991</v>
      </c>
      <c r="N48" s="107">
        <v>66975997</v>
      </c>
      <c r="O48" s="108">
        <v>2185079</v>
      </c>
      <c r="P48" s="109">
        <f t="shared" si="21"/>
        <v>69161076</v>
      </c>
      <c r="Q48" s="42">
        <f t="shared" si="22"/>
        <v>0.23034373071305098</v>
      </c>
      <c r="R48" s="107">
        <v>0</v>
      </c>
      <c r="S48" s="109">
        <v>0</v>
      </c>
      <c r="T48" s="109">
        <f t="shared" si="23"/>
        <v>0</v>
      </c>
      <c r="U48" s="42">
        <f t="shared" si="24"/>
        <v>0</v>
      </c>
      <c r="V48" s="107">
        <v>0</v>
      </c>
      <c r="W48" s="109">
        <v>0</v>
      </c>
      <c r="X48" s="109">
        <f t="shared" si="25"/>
        <v>0</v>
      </c>
      <c r="Y48" s="42">
        <f t="shared" si="26"/>
        <v>0</v>
      </c>
      <c r="Z48" s="79">
        <f t="shared" si="27"/>
        <v>141087163</v>
      </c>
      <c r="AA48" s="80">
        <f t="shared" si="28"/>
        <v>8584748</v>
      </c>
      <c r="AB48" s="80">
        <f t="shared" si="29"/>
        <v>149671911</v>
      </c>
      <c r="AC48" s="42">
        <f t="shared" si="30"/>
        <v>0.49848828787296096</v>
      </c>
      <c r="AD48" s="79">
        <v>54327027</v>
      </c>
      <c r="AE48" s="80">
        <v>7027979</v>
      </c>
      <c r="AF48" s="80">
        <f t="shared" si="31"/>
        <v>61355006</v>
      </c>
      <c r="AG48" s="42">
        <f t="shared" si="32"/>
        <v>0.3901600899614232</v>
      </c>
      <c r="AH48" s="42">
        <f t="shared" si="33"/>
        <v>0.12722792334173993</v>
      </c>
      <c r="AI48" s="14">
        <v>325535090</v>
      </c>
      <c r="AJ48" s="14">
        <v>241889310</v>
      </c>
      <c r="AK48" s="14">
        <v>127010800</v>
      </c>
      <c r="AL48" s="14"/>
    </row>
    <row r="49" spans="1:38" s="15" customFormat="1" ht="12.75">
      <c r="A49" s="31" t="s">
        <v>96</v>
      </c>
      <c r="B49" s="62" t="s">
        <v>334</v>
      </c>
      <c r="C49" s="124" t="s">
        <v>335</v>
      </c>
      <c r="D49" s="79">
        <v>58486565</v>
      </c>
      <c r="E49" s="80">
        <v>38709500</v>
      </c>
      <c r="F49" s="81">
        <f t="shared" si="17"/>
        <v>97196065</v>
      </c>
      <c r="G49" s="79">
        <v>58486565</v>
      </c>
      <c r="H49" s="80">
        <v>38709500</v>
      </c>
      <c r="I49" s="82">
        <f t="shared" si="18"/>
        <v>97196065</v>
      </c>
      <c r="J49" s="79">
        <v>363474</v>
      </c>
      <c r="K49" s="80">
        <v>0</v>
      </c>
      <c r="L49" s="80">
        <f t="shared" si="19"/>
        <v>363474</v>
      </c>
      <c r="M49" s="42">
        <f t="shared" si="20"/>
        <v>0.0037395958365186903</v>
      </c>
      <c r="N49" s="107">
        <v>1721959</v>
      </c>
      <c r="O49" s="108">
        <v>0</v>
      </c>
      <c r="P49" s="109">
        <f t="shared" si="21"/>
        <v>1721959</v>
      </c>
      <c r="Q49" s="42">
        <f t="shared" si="22"/>
        <v>0.017716344792353476</v>
      </c>
      <c r="R49" s="107">
        <v>0</v>
      </c>
      <c r="S49" s="109">
        <v>0</v>
      </c>
      <c r="T49" s="109">
        <f t="shared" si="23"/>
        <v>0</v>
      </c>
      <c r="U49" s="42">
        <f t="shared" si="24"/>
        <v>0</v>
      </c>
      <c r="V49" s="107">
        <v>0</v>
      </c>
      <c r="W49" s="109">
        <v>0</v>
      </c>
      <c r="X49" s="109">
        <f t="shared" si="25"/>
        <v>0</v>
      </c>
      <c r="Y49" s="42">
        <f t="shared" si="26"/>
        <v>0</v>
      </c>
      <c r="Z49" s="79">
        <f t="shared" si="27"/>
        <v>2085433</v>
      </c>
      <c r="AA49" s="80">
        <f t="shared" si="28"/>
        <v>0</v>
      </c>
      <c r="AB49" s="80">
        <f t="shared" si="29"/>
        <v>2085433</v>
      </c>
      <c r="AC49" s="42">
        <f t="shared" si="30"/>
        <v>0.021455940628872166</v>
      </c>
      <c r="AD49" s="79">
        <v>17829380</v>
      </c>
      <c r="AE49" s="80">
        <v>0</v>
      </c>
      <c r="AF49" s="80">
        <f t="shared" si="31"/>
        <v>17829380</v>
      </c>
      <c r="AG49" s="42">
        <f t="shared" si="32"/>
        <v>0.23900345833544934</v>
      </c>
      <c r="AH49" s="42">
        <f t="shared" si="33"/>
        <v>-0.9034201413621786</v>
      </c>
      <c r="AI49" s="14">
        <v>78823759</v>
      </c>
      <c r="AJ49" s="14">
        <v>105630712</v>
      </c>
      <c r="AK49" s="14">
        <v>18839151</v>
      </c>
      <c r="AL49" s="14"/>
    </row>
    <row r="50" spans="1:38" s="15" customFormat="1" ht="12.75">
      <c r="A50" s="31" t="s">
        <v>96</v>
      </c>
      <c r="B50" s="62" t="s">
        <v>336</v>
      </c>
      <c r="C50" s="124" t="s">
        <v>337</v>
      </c>
      <c r="D50" s="79">
        <v>146815500</v>
      </c>
      <c r="E50" s="80">
        <v>0</v>
      </c>
      <c r="F50" s="81">
        <f t="shared" si="17"/>
        <v>146815500</v>
      </c>
      <c r="G50" s="79">
        <v>146815500</v>
      </c>
      <c r="H50" s="80">
        <v>0</v>
      </c>
      <c r="I50" s="82">
        <f t="shared" si="18"/>
        <v>146815500</v>
      </c>
      <c r="J50" s="79">
        <v>45069135</v>
      </c>
      <c r="K50" s="80">
        <v>8462240</v>
      </c>
      <c r="L50" s="80">
        <f t="shared" si="19"/>
        <v>53531375</v>
      </c>
      <c r="M50" s="42">
        <f t="shared" si="20"/>
        <v>0.3646166447003211</v>
      </c>
      <c r="N50" s="107">
        <v>35267324</v>
      </c>
      <c r="O50" s="108">
        <v>6565928</v>
      </c>
      <c r="P50" s="109">
        <f t="shared" si="21"/>
        <v>41833252</v>
      </c>
      <c r="Q50" s="42">
        <f t="shared" si="22"/>
        <v>0.28493757130548203</v>
      </c>
      <c r="R50" s="107">
        <v>0</v>
      </c>
      <c r="S50" s="109">
        <v>0</v>
      </c>
      <c r="T50" s="109">
        <f t="shared" si="23"/>
        <v>0</v>
      </c>
      <c r="U50" s="42">
        <f t="shared" si="24"/>
        <v>0</v>
      </c>
      <c r="V50" s="107">
        <v>0</v>
      </c>
      <c r="W50" s="109">
        <v>0</v>
      </c>
      <c r="X50" s="109">
        <f t="shared" si="25"/>
        <v>0</v>
      </c>
      <c r="Y50" s="42">
        <f t="shared" si="26"/>
        <v>0</v>
      </c>
      <c r="Z50" s="79">
        <f t="shared" si="27"/>
        <v>80336459</v>
      </c>
      <c r="AA50" s="80">
        <f t="shared" si="28"/>
        <v>15028168</v>
      </c>
      <c r="AB50" s="80">
        <f t="shared" si="29"/>
        <v>95364627</v>
      </c>
      <c r="AC50" s="42">
        <f t="shared" si="30"/>
        <v>0.6495542160058032</v>
      </c>
      <c r="AD50" s="79">
        <v>13211862</v>
      </c>
      <c r="AE50" s="80">
        <v>1699897</v>
      </c>
      <c r="AF50" s="80">
        <f t="shared" si="31"/>
        <v>14911759</v>
      </c>
      <c r="AG50" s="42">
        <f t="shared" si="32"/>
        <v>0.3072671528124616</v>
      </c>
      <c r="AH50" s="42">
        <f t="shared" si="33"/>
        <v>1.8053868091618166</v>
      </c>
      <c r="AI50" s="14">
        <v>139218044</v>
      </c>
      <c r="AJ50" s="14">
        <v>138045803</v>
      </c>
      <c r="AK50" s="14">
        <v>42777132</v>
      </c>
      <c r="AL50" s="14"/>
    </row>
    <row r="51" spans="1:38" s="15" customFormat="1" ht="12.75">
      <c r="A51" s="31" t="s">
        <v>115</v>
      </c>
      <c r="B51" s="62" t="s">
        <v>338</v>
      </c>
      <c r="C51" s="124" t="s">
        <v>339</v>
      </c>
      <c r="D51" s="79">
        <v>532862682</v>
      </c>
      <c r="E51" s="80">
        <v>223812000</v>
      </c>
      <c r="F51" s="81">
        <f t="shared" si="17"/>
        <v>756674682</v>
      </c>
      <c r="G51" s="79">
        <v>532862682</v>
      </c>
      <c r="H51" s="80">
        <v>223812000</v>
      </c>
      <c r="I51" s="82">
        <f t="shared" si="18"/>
        <v>756674682</v>
      </c>
      <c r="J51" s="79">
        <v>157963544</v>
      </c>
      <c r="K51" s="80">
        <v>25072252</v>
      </c>
      <c r="L51" s="80">
        <f t="shared" si="19"/>
        <v>183035796</v>
      </c>
      <c r="M51" s="42">
        <f t="shared" si="20"/>
        <v>0.24189496537165756</v>
      </c>
      <c r="N51" s="107">
        <v>150964232</v>
      </c>
      <c r="O51" s="108">
        <v>40148453</v>
      </c>
      <c r="P51" s="109">
        <f t="shared" si="21"/>
        <v>191112685</v>
      </c>
      <c r="Q51" s="42">
        <f t="shared" si="22"/>
        <v>0.2525691549436565</v>
      </c>
      <c r="R51" s="107">
        <v>0</v>
      </c>
      <c r="S51" s="109">
        <v>0</v>
      </c>
      <c r="T51" s="109">
        <f t="shared" si="23"/>
        <v>0</v>
      </c>
      <c r="U51" s="42">
        <f t="shared" si="24"/>
        <v>0</v>
      </c>
      <c r="V51" s="107">
        <v>0</v>
      </c>
      <c r="W51" s="109">
        <v>0</v>
      </c>
      <c r="X51" s="109">
        <f t="shared" si="25"/>
        <v>0</v>
      </c>
      <c r="Y51" s="42">
        <f t="shared" si="26"/>
        <v>0</v>
      </c>
      <c r="Z51" s="79">
        <f t="shared" si="27"/>
        <v>308927776</v>
      </c>
      <c r="AA51" s="80">
        <f t="shared" si="28"/>
        <v>65220705</v>
      </c>
      <c r="AB51" s="80">
        <f t="shared" si="29"/>
        <v>374148481</v>
      </c>
      <c r="AC51" s="42">
        <f t="shared" si="30"/>
        <v>0.49446412031531406</v>
      </c>
      <c r="AD51" s="79">
        <v>101053904</v>
      </c>
      <c r="AE51" s="80">
        <v>48497191</v>
      </c>
      <c r="AF51" s="80">
        <f t="shared" si="31"/>
        <v>149551095</v>
      </c>
      <c r="AG51" s="42">
        <f t="shared" si="32"/>
        <v>0.7045349925437301</v>
      </c>
      <c r="AH51" s="42">
        <f t="shared" si="33"/>
        <v>0.2779089648257005</v>
      </c>
      <c r="AI51" s="14">
        <v>451710445</v>
      </c>
      <c r="AJ51" s="14">
        <v>261147795</v>
      </c>
      <c r="AK51" s="14">
        <v>318245815</v>
      </c>
      <c r="AL51" s="14"/>
    </row>
    <row r="52" spans="1:38" s="59" customFormat="1" ht="12.75">
      <c r="A52" s="63"/>
      <c r="B52" s="64" t="s">
        <v>340</v>
      </c>
      <c r="C52" s="125"/>
      <c r="D52" s="83">
        <f>SUM(D46:D51)</f>
        <v>1172033955</v>
      </c>
      <c r="E52" s="84">
        <f>SUM(E46:E51)</f>
        <v>301524500</v>
      </c>
      <c r="F52" s="92">
        <f t="shared" si="17"/>
        <v>1473558455</v>
      </c>
      <c r="G52" s="83">
        <f>SUM(G46:G51)</f>
        <v>1165011985</v>
      </c>
      <c r="H52" s="84">
        <f>SUM(H46:H51)</f>
        <v>300251500</v>
      </c>
      <c r="I52" s="85">
        <f t="shared" si="18"/>
        <v>1465263485</v>
      </c>
      <c r="J52" s="83">
        <f>SUM(J46:J51)</f>
        <v>337705219</v>
      </c>
      <c r="K52" s="84">
        <f>SUM(K46:K51)</f>
        <v>40136805</v>
      </c>
      <c r="L52" s="84">
        <f t="shared" si="19"/>
        <v>377842024</v>
      </c>
      <c r="M52" s="46">
        <f t="shared" si="20"/>
        <v>0.2564146829180251</v>
      </c>
      <c r="N52" s="113">
        <f>SUM(N46:N51)</f>
        <v>296815410</v>
      </c>
      <c r="O52" s="114">
        <f>SUM(O46:O51)</f>
        <v>48899460</v>
      </c>
      <c r="P52" s="115">
        <f t="shared" si="21"/>
        <v>345714870</v>
      </c>
      <c r="Q52" s="46">
        <f t="shared" si="22"/>
        <v>0.23461225364147498</v>
      </c>
      <c r="R52" s="113">
        <f>SUM(R46:R51)</f>
        <v>0</v>
      </c>
      <c r="S52" s="115">
        <f>SUM(S46:S51)</f>
        <v>0</v>
      </c>
      <c r="T52" s="115">
        <f t="shared" si="23"/>
        <v>0</v>
      </c>
      <c r="U52" s="46">
        <f t="shared" si="24"/>
        <v>0</v>
      </c>
      <c r="V52" s="113">
        <f>SUM(V46:V51)</f>
        <v>0</v>
      </c>
      <c r="W52" s="115">
        <f>SUM(W46:W51)</f>
        <v>0</v>
      </c>
      <c r="X52" s="115">
        <f t="shared" si="25"/>
        <v>0</v>
      </c>
      <c r="Y52" s="46">
        <f t="shared" si="26"/>
        <v>0</v>
      </c>
      <c r="Z52" s="83">
        <f t="shared" si="27"/>
        <v>634520629</v>
      </c>
      <c r="AA52" s="84">
        <f t="shared" si="28"/>
        <v>89036265</v>
      </c>
      <c r="AB52" s="84">
        <f t="shared" si="29"/>
        <v>723556894</v>
      </c>
      <c r="AC52" s="46">
        <f t="shared" si="30"/>
        <v>0.49102693655950014</v>
      </c>
      <c r="AD52" s="83">
        <f>SUM(AD46:AD51)</f>
        <v>220556570</v>
      </c>
      <c r="AE52" s="84">
        <f>SUM(AE46:AE51)</f>
        <v>61023040</v>
      </c>
      <c r="AF52" s="84">
        <f t="shared" si="31"/>
        <v>281579610</v>
      </c>
      <c r="AG52" s="46">
        <f t="shared" si="32"/>
        <v>0.5038887957244077</v>
      </c>
      <c r="AH52" s="46">
        <f t="shared" si="33"/>
        <v>0.2277695462395164</v>
      </c>
      <c r="AI52" s="65">
        <f>SUM(AI46:AI51)</f>
        <v>1146771087</v>
      </c>
      <c r="AJ52" s="65">
        <f>SUM(AJ46:AJ51)</f>
        <v>898488856</v>
      </c>
      <c r="AK52" s="65">
        <f>SUM(AK46:AK51)</f>
        <v>577845102</v>
      </c>
      <c r="AL52" s="65"/>
    </row>
    <row r="53" spans="1:38" s="15" customFormat="1" ht="12.75">
      <c r="A53" s="31" t="s">
        <v>96</v>
      </c>
      <c r="B53" s="62" t="s">
        <v>341</v>
      </c>
      <c r="C53" s="124" t="s">
        <v>342</v>
      </c>
      <c r="D53" s="79">
        <v>66231828</v>
      </c>
      <c r="E53" s="80">
        <v>25388000</v>
      </c>
      <c r="F53" s="81">
        <f t="shared" si="17"/>
        <v>91619828</v>
      </c>
      <c r="G53" s="79">
        <v>66231828</v>
      </c>
      <c r="H53" s="80">
        <v>25388000</v>
      </c>
      <c r="I53" s="82">
        <f t="shared" si="18"/>
        <v>91619828</v>
      </c>
      <c r="J53" s="79">
        <v>17700930</v>
      </c>
      <c r="K53" s="80">
        <v>2337019</v>
      </c>
      <c r="L53" s="80">
        <f t="shared" si="19"/>
        <v>20037949</v>
      </c>
      <c r="M53" s="42">
        <f t="shared" si="20"/>
        <v>0.2187075596780208</v>
      </c>
      <c r="N53" s="107">
        <v>31956444</v>
      </c>
      <c r="O53" s="108">
        <v>2673067</v>
      </c>
      <c r="P53" s="109">
        <f t="shared" si="21"/>
        <v>34629511</v>
      </c>
      <c r="Q53" s="42">
        <f t="shared" si="22"/>
        <v>0.3779696137390697</v>
      </c>
      <c r="R53" s="107">
        <v>0</v>
      </c>
      <c r="S53" s="109">
        <v>0</v>
      </c>
      <c r="T53" s="109">
        <f t="shared" si="23"/>
        <v>0</v>
      </c>
      <c r="U53" s="42">
        <f t="shared" si="24"/>
        <v>0</v>
      </c>
      <c r="V53" s="107">
        <v>0</v>
      </c>
      <c r="W53" s="109">
        <v>0</v>
      </c>
      <c r="X53" s="109">
        <f t="shared" si="25"/>
        <v>0</v>
      </c>
      <c r="Y53" s="42">
        <f t="shared" si="26"/>
        <v>0</v>
      </c>
      <c r="Z53" s="79">
        <f t="shared" si="27"/>
        <v>49657374</v>
      </c>
      <c r="AA53" s="80">
        <f t="shared" si="28"/>
        <v>5010086</v>
      </c>
      <c r="AB53" s="80">
        <f t="shared" si="29"/>
        <v>54667460</v>
      </c>
      <c r="AC53" s="42">
        <f t="shared" si="30"/>
        <v>0.5966771734170905</v>
      </c>
      <c r="AD53" s="79">
        <v>13622233</v>
      </c>
      <c r="AE53" s="80">
        <v>6489592</v>
      </c>
      <c r="AF53" s="80">
        <f t="shared" si="31"/>
        <v>20111825</v>
      </c>
      <c r="AG53" s="42">
        <f t="shared" si="32"/>
        <v>0.5731934513527326</v>
      </c>
      <c r="AH53" s="42">
        <f t="shared" si="33"/>
        <v>0.7218482658833796</v>
      </c>
      <c r="AI53" s="14">
        <v>67462299</v>
      </c>
      <c r="AJ53" s="14">
        <v>64534909</v>
      </c>
      <c r="AK53" s="14">
        <v>38668948</v>
      </c>
      <c r="AL53" s="14"/>
    </row>
    <row r="54" spans="1:38" s="15" customFormat="1" ht="12.75">
      <c r="A54" s="31" t="s">
        <v>96</v>
      </c>
      <c r="B54" s="62" t="s">
        <v>343</v>
      </c>
      <c r="C54" s="124" t="s">
        <v>344</v>
      </c>
      <c r="D54" s="79">
        <v>76871</v>
      </c>
      <c r="E54" s="80">
        <v>33294088</v>
      </c>
      <c r="F54" s="81">
        <f t="shared" si="17"/>
        <v>33370959</v>
      </c>
      <c r="G54" s="79">
        <v>76871</v>
      </c>
      <c r="H54" s="80">
        <v>33294088</v>
      </c>
      <c r="I54" s="82">
        <f t="shared" si="18"/>
        <v>33370959</v>
      </c>
      <c r="J54" s="79">
        <v>50025710</v>
      </c>
      <c r="K54" s="80">
        <v>2760785</v>
      </c>
      <c r="L54" s="80">
        <f t="shared" si="19"/>
        <v>52786495</v>
      </c>
      <c r="M54" s="42">
        <f t="shared" si="20"/>
        <v>1.5818093510588054</v>
      </c>
      <c r="N54" s="107">
        <v>12330019</v>
      </c>
      <c r="O54" s="108">
        <v>0</v>
      </c>
      <c r="P54" s="109">
        <f t="shared" si="21"/>
        <v>12330019</v>
      </c>
      <c r="Q54" s="42">
        <f t="shared" si="22"/>
        <v>0.36948350810056135</v>
      </c>
      <c r="R54" s="107">
        <v>0</v>
      </c>
      <c r="S54" s="109">
        <v>0</v>
      </c>
      <c r="T54" s="109">
        <f t="shared" si="23"/>
        <v>0</v>
      </c>
      <c r="U54" s="42">
        <f t="shared" si="24"/>
        <v>0</v>
      </c>
      <c r="V54" s="107">
        <v>0</v>
      </c>
      <c r="W54" s="109">
        <v>0</v>
      </c>
      <c r="X54" s="109">
        <f t="shared" si="25"/>
        <v>0</v>
      </c>
      <c r="Y54" s="42">
        <f t="shared" si="26"/>
        <v>0</v>
      </c>
      <c r="Z54" s="79">
        <f t="shared" si="27"/>
        <v>62355729</v>
      </c>
      <c r="AA54" s="80">
        <f t="shared" si="28"/>
        <v>2760785</v>
      </c>
      <c r="AB54" s="80">
        <f t="shared" si="29"/>
        <v>65116514</v>
      </c>
      <c r="AC54" s="42">
        <f t="shared" si="30"/>
        <v>1.9512928591593668</v>
      </c>
      <c r="AD54" s="79">
        <v>1112762</v>
      </c>
      <c r="AE54" s="80">
        <v>5816986</v>
      </c>
      <c r="AF54" s="80">
        <f t="shared" si="31"/>
        <v>6929748</v>
      </c>
      <c r="AG54" s="42">
        <f t="shared" si="32"/>
        <v>0.6001176062296559</v>
      </c>
      <c r="AH54" s="42">
        <f t="shared" si="33"/>
        <v>0.7792882223134232</v>
      </c>
      <c r="AI54" s="14">
        <v>47376742</v>
      </c>
      <c r="AJ54" s="14">
        <v>58997000</v>
      </c>
      <c r="AK54" s="14">
        <v>28431617</v>
      </c>
      <c r="AL54" s="14"/>
    </row>
    <row r="55" spans="1:38" s="15" customFormat="1" ht="12.75">
      <c r="A55" s="31" t="s">
        <v>96</v>
      </c>
      <c r="B55" s="62" t="s">
        <v>345</v>
      </c>
      <c r="C55" s="124" t="s">
        <v>346</v>
      </c>
      <c r="D55" s="79">
        <v>28618210</v>
      </c>
      <c r="E55" s="80">
        <v>0</v>
      </c>
      <c r="F55" s="82">
        <f t="shared" si="17"/>
        <v>28618210</v>
      </c>
      <c r="G55" s="79">
        <v>28618210</v>
      </c>
      <c r="H55" s="80">
        <v>0</v>
      </c>
      <c r="I55" s="82">
        <f t="shared" si="18"/>
        <v>28618210</v>
      </c>
      <c r="J55" s="79">
        <v>9553369</v>
      </c>
      <c r="K55" s="80">
        <v>0</v>
      </c>
      <c r="L55" s="80">
        <f t="shared" si="19"/>
        <v>9553369</v>
      </c>
      <c r="M55" s="42">
        <f t="shared" si="20"/>
        <v>0.3338213326410003</v>
      </c>
      <c r="N55" s="107">
        <v>2362976</v>
      </c>
      <c r="O55" s="108">
        <v>0</v>
      </c>
      <c r="P55" s="109">
        <f t="shared" si="21"/>
        <v>2362976</v>
      </c>
      <c r="Q55" s="42">
        <f t="shared" si="22"/>
        <v>0.08256896570400454</v>
      </c>
      <c r="R55" s="107">
        <v>0</v>
      </c>
      <c r="S55" s="109">
        <v>0</v>
      </c>
      <c r="T55" s="109">
        <f t="shared" si="23"/>
        <v>0</v>
      </c>
      <c r="U55" s="42">
        <f t="shared" si="24"/>
        <v>0</v>
      </c>
      <c r="V55" s="107">
        <v>0</v>
      </c>
      <c r="W55" s="109">
        <v>0</v>
      </c>
      <c r="X55" s="109">
        <f t="shared" si="25"/>
        <v>0</v>
      </c>
      <c r="Y55" s="42">
        <f t="shared" si="26"/>
        <v>0</v>
      </c>
      <c r="Z55" s="79">
        <f t="shared" si="27"/>
        <v>11916345</v>
      </c>
      <c r="AA55" s="80">
        <f t="shared" si="28"/>
        <v>0</v>
      </c>
      <c r="AB55" s="80">
        <f t="shared" si="29"/>
        <v>11916345</v>
      </c>
      <c r="AC55" s="42">
        <f t="shared" si="30"/>
        <v>0.4163902983450048</v>
      </c>
      <c r="AD55" s="79">
        <v>5655278</v>
      </c>
      <c r="AE55" s="80">
        <v>0</v>
      </c>
      <c r="AF55" s="80">
        <f t="shared" si="31"/>
        <v>5655278</v>
      </c>
      <c r="AG55" s="42">
        <f t="shared" si="32"/>
        <v>0.5967168709817652</v>
      </c>
      <c r="AH55" s="42">
        <f t="shared" si="33"/>
        <v>-0.5821644842216421</v>
      </c>
      <c r="AI55" s="14">
        <v>19426285</v>
      </c>
      <c r="AJ55" s="14">
        <v>18323000</v>
      </c>
      <c r="AK55" s="14">
        <v>11591992</v>
      </c>
      <c r="AL55" s="14"/>
    </row>
    <row r="56" spans="1:38" s="15" customFormat="1" ht="12.75">
      <c r="A56" s="31" t="s">
        <v>96</v>
      </c>
      <c r="B56" s="62" t="s">
        <v>347</v>
      </c>
      <c r="C56" s="124" t="s">
        <v>348</v>
      </c>
      <c r="D56" s="79">
        <v>53405</v>
      </c>
      <c r="E56" s="80">
        <v>6484</v>
      </c>
      <c r="F56" s="81">
        <f t="shared" si="17"/>
        <v>59889</v>
      </c>
      <c r="G56" s="79">
        <v>53405</v>
      </c>
      <c r="H56" s="80">
        <v>6484</v>
      </c>
      <c r="I56" s="81">
        <f t="shared" si="18"/>
        <v>59889</v>
      </c>
      <c r="J56" s="79">
        <v>16599627</v>
      </c>
      <c r="K56" s="93">
        <v>3330852</v>
      </c>
      <c r="L56" s="80">
        <f t="shared" si="19"/>
        <v>19930479</v>
      </c>
      <c r="M56" s="42">
        <f t="shared" si="20"/>
        <v>332.79031207734306</v>
      </c>
      <c r="N56" s="107">
        <v>2249542</v>
      </c>
      <c r="O56" s="108">
        <v>3297829</v>
      </c>
      <c r="P56" s="109">
        <f t="shared" si="21"/>
        <v>5547371</v>
      </c>
      <c r="Q56" s="42">
        <f t="shared" si="22"/>
        <v>92.62754429027034</v>
      </c>
      <c r="R56" s="107">
        <v>0</v>
      </c>
      <c r="S56" s="109">
        <v>0</v>
      </c>
      <c r="T56" s="109">
        <f t="shared" si="23"/>
        <v>0</v>
      </c>
      <c r="U56" s="42">
        <f t="shared" si="24"/>
        <v>0</v>
      </c>
      <c r="V56" s="107">
        <v>0</v>
      </c>
      <c r="W56" s="109">
        <v>0</v>
      </c>
      <c r="X56" s="109">
        <f t="shared" si="25"/>
        <v>0</v>
      </c>
      <c r="Y56" s="42">
        <f t="shared" si="26"/>
        <v>0</v>
      </c>
      <c r="Z56" s="79">
        <f t="shared" si="27"/>
        <v>18849169</v>
      </c>
      <c r="AA56" s="80">
        <f t="shared" si="28"/>
        <v>6628681</v>
      </c>
      <c r="AB56" s="80">
        <f t="shared" si="29"/>
        <v>25477850</v>
      </c>
      <c r="AC56" s="42">
        <f t="shared" si="30"/>
        <v>425.4178563676134</v>
      </c>
      <c r="AD56" s="79">
        <v>11871510</v>
      </c>
      <c r="AE56" s="80">
        <v>4388221</v>
      </c>
      <c r="AF56" s="80">
        <f t="shared" si="31"/>
        <v>16259731</v>
      </c>
      <c r="AG56" s="42">
        <f t="shared" si="32"/>
        <v>0.7215136690532478</v>
      </c>
      <c r="AH56" s="42">
        <f t="shared" si="33"/>
        <v>-0.6588276275911329</v>
      </c>
      <c r="AI56" s="14">
        <v>55549897</v>
      </c>
      <c r="AJ56" s="14">
        <v>91294261</v>
      </c>
      <c r="AK56" s="14">
        <v>40080010</v>
      </c>
      <c r="AL56" s="14"/>
    </row>
    <row r="57" spans="1:38" s="15" customFormat="1" ht="12.75">
      <c r="A57" s="31" t="s">
        <v>96</v>
      </c>
      <c r="B57" s="62" t="s">
        <v>349</v>
      </c>
      <c r="C57" s="124" t="s">
        <v>350</v>
      </c>
      <c r="D57" s="79">
        <v>71399315</v>
      </c>
      <c r="E57" s="80">
        <v>21336000</v>
      </c>
      <c r="F57" s="81">
        <f t="shared" si="17"/>
        <v>92735315</v>
      </c>
      <c r="G57" s="79">
        <v>71399315</v>
      </c>
      <c r="H57" s="80">
        <v>21336000</v>
      </c>
      <c r="I57" s="81">
        <f t="shared" si="18"/>
        <v>92735315</v>
      </c>
      <c r="J57" s="79">
        <v>10231389</v>
      </c>
      <c r="K57" s="93">
        <v>632992</v>
      </c>
      <c r="L57" s="80">
        <f t="shared" si="19"/>
        <v>10864381</v>
      </c>
      <c r="M57" s="42">
        <f t="shared" si="20"/>
        <v>0.11715473226138284</v>
      </c>
      <c r="N57" s="107">
        <v>13340734</v>
      </c>
      <c r="O57" s="108">
        <v>1113666</v>
      </c>
      <c r="P57" s="109">
        <f t="shared" si="21"/>
        <v>14454400</v>
      </c>
      <c r="Q57" s="42">
        <f t="shared" si="22"/>
        <v>0.1558672658846309</v>
      </c>
      <c r="R57" s="107">
        <v>0</v>
      </c>
      <c r="S57" s="109">
        <v>0</v>
      </c>
      <c r="T57" s="109">
        <f t="shared" si="23"/>
        <v>0</v>
      </c>
      <c r="U57" s="42">
        <f t="shared" si="24"/>
        <v>0</v>
      </c>
      <c r="V57" s="107">
        <v>0</v>
      </c>
      <c r="W57" s="109">
        <v>0</v>
      </c>
      <c r="X57" s="109">
        <f t="shared" si="25"/>
        <v>0</v>
      </c>
      <c r="Y57" s="42">
        <f t="shared" si="26"/>
        <v>0</v>
      </c>
      <c r="Z57" s="79">
        <f t="shared" si="27"/>
        <v>23572123</v>
      </c>
      <c r="AA57" s="80">
        <f t="shared" si="28"/>
        <v>1746658</v>
      </c>
      <c r="AB57" s="80">
        <f t="shared" si="29"/>
        <v>25318781</v>
      </c>
      <c r="AC57" s="42">
        <f t="shared" si="30"/>
        <v>0.27302199814601374</v>
      </c>
      <c r="AD57" s="79">
        <v>13355361</v>
      </c>
      <c r="AE57" s="80">
        <v>0</v>
      </c>
      <c r="AF57" s="80">
        <f t="shared" si="31"/>
        <v>13355361</v>
      </c>
      <c r="AG57" s="42">
        <f t="shared" si="32"/>
        <v>0.3059577481987458</v>
      </c>
      <c r="AH57" s="42">
        <f t="shared" si="33"/>
        <v>0.08229197248954923</v>
      </c>
      <c r="AI57" s="14">
        <v>67995539</v>
      </c>
      <c r="AJ57" s="14">
        <v>51443434</v>
      </c>
      <c r="AK57" s="14">
        <v>20803762</v>
      </c>
      <c r="AL57" s="14"/>
    </row>
    <row r="58" spans="1:38" s="15" customFormat="1" ht="12.75">
      <c r="A58" s="31" t="s">
        <v>115</v>
      </c>
      <c r="B58" s="62" t="s">
        <v>351</v>
      </c>
      <c r="C58" s="124" t="s">
        <v>352</v>
      </c>
      <c r="D58" s="79">
        <v>173659625</v>
      </c>
      <c r="E58" s="80">
        <v>0</v>
      </c>
      <c r="F58" s="81">
        <f t="shared" si="17"/>
        <v>173659625</v>
      </c>
      <c r="G58" s="79">
        <v>173659625</v>
      </c>
      <c r="H58" s="80">
        <v>0</v>
      </c>
      <c r="I58" s="81">
        <f t="shared" si="18"/>
        <v>173659625</v>
      </c>
      <c r="J58" s="79">
        <v>66751740</v>
      </c>
      <c r="K58" s="93">
        <v>9523576</v>
      </c>
      <c r="L58" s="80">
        <f t="shared" si="19"/>
        <v>76275316</v>
      </c>
      <c r="M58" s="42">
        <f t="shared" si="20"/>
        <v>0.43922308366150165</v>
      </c>
      <c r="N58" s="107">
        <v>52707658</v>
      </c>
      <c r="O58" s="108">
        <v>9398526</v>
      </c>
      <c r="P58" s="109">
        <f t="shared" si="21"/>
        <v>62106184</v>
      </c>
      <c r="Q58" s="42">
        <f t="shared" si="22"/>
        <v>0.3576316832424347</v>
      </c>
      <c r="R58" s="107">
        <v>0</v>
      </c>
      <c r="S58" s="109">
        <v>0</v>
      </c>
      <c r="T58" s="109">
        <f t="shared" si="23"/>
        <v>0</v>
      </c>
      <c r="U58" s="42">
        <f t="shared" si="24"/>
        <v>0</v>
      </c>
      <c r="V58" s="107">
        <v>0</v>
      </c>
      <c r="W58" s="109">
        <v>0</v>
      </c>
      <c r="X58" s="109">
        <f t="shared" si="25"/>
        <v>0</v>
      </c>
      <c r="Y58" s="42">
        <f t="shared" si="26"/>
        <v>0</v>
      </c>
      <c r="Z58" s="79">
        <f t="shared" si="27"/>
        <v>119459398</v>
      </c>
      <c r="AA58" s="80">
        <f t="shared" si="28"/>
        <v>18922102</v>
      </c>
      <c r="AB58" s="80">
        <f t="shared" si="29"/>
        <v>138381500</v>
      </c>
      <c r="AC58" s="42">
        <f t="shared" si="30"/>
        <v>0.7968547669039364</v>
      </c>
      <c r="AD58" s="79">
        <v>44680276</v>
      </c>
      <c r="AE58" s="80">
        <v>21048123</v>
      </c>
      <c r="AF58" s="80">
        <f t="shared" si="31"/>
        <v>65728399</v>
      </c>
      <c r="AG58" s="42">
        <f t="shared" si="32"/>
        <v>0.5082852837145024</v>
      </c>
      <c r="AH58" s="42">
        <f t="shared" si="33"/>
        <v>-0.05510882746436585</v>
      </c>
      <c r="AI58" s="14">
        <v>285793110</v>
      </c>
      <c r="AJ58" s="14">
        <v>323788170</v>
      </c>
      <c r="AK58" s="14">
        <v>145264432</v>
      </c>
      <c r="AL58" s="14"/>
    </row>
    <row r="59" spans="1:38" s="59" customFormat="1" ht="12.75">
      <c r="A59" s="63"/>
      <c r="B59" s="64" t="s">
        <v>353</v>
      </c>
      <c r="C59" s="125"/>
      <c r="D59" s="83">
        <f>SUM(D53:D58)</f>
        <v>340039254</v>
      </c>
      <c r="E59" s="84">
        <f>SUM(E53:E58)</f>
        <v>80024572</v>
      </c>
      <c r="F59" s="85">
        <f t="shared" si="17"/>
        <v>420063826</v>
      </c>
      <c r="G59" s="83">
        <f>SUM(G53:G58)</f>
        <v>340039254</v>
      </c>
      <c r="H59" s="84">
        <f>SUM(H53:H58)</f>
        <v>80024572</v>
      </c>
      <c r="I59" s="92">
        <f t="shared" si="18"/>
        <v>420063826</v>
      </c>
      <c r="J59" s="83">
        <f>SUM(J53:J58)</f>
        <v>170862765</v>
      </c>
      <c r="K59" s="94">
        <f>SUM(K53:K58)</f>
        <v>18585224</v>
      </c>
      <c r="L59" s="84">
        <f t="shared" si="19"/>
        <v>189447989</v>
      </c>
      <c r="M59" s="46">
        <f t="shared" si="20"/>
        <v>0.45099810379768335</v>
      </c>
      <c r="N59" s="113">
        <f>SUM(N53:N58)</f>
        <v>114947373</v>
      </c>
      <c r="O59" s="114">
        <f>SUM(O53:O58)</f>
        <v>16483088</v>
      </c>
      <c r="P59" s="115">
        <f t="shared" si="21"/>
        <v>131430461</v>
      </c>
      <c r="Q59" s="46">
        <f t="shared" si="22"/>
        <v>0.3128821213945711</v>
      </c>
      <c r="R59" s="113">
        <f>SUM(R53:R58)</f>
        <v>0</v>
      </c>
      <c r="S59" s="115">
        <f>SUM(S53:S58)</f>
        <v>0</v>
      </c>
      <c r="T59" s="115">
        <f t="shared" si="23"/>
        <v>0</v>
      </c>
      <c r="U59" s="46">
        <f t="shared" si="24"/>
        <v>0</v>
      </c>
      <c r="V59" s="113">
        <f>SUM(V53:V58)</f>
        <v>0</v>
      </c>
      <c r="W59" s="115">
        <f>SUM(W53:W58)</f>
        <v>0</v>
      </c>
      <c r="X59" s="115">
        <f t="shared" si="25"/>
        <v>0</v>
      </c>
      <c r="Y59" s="46">
        <f t="shared" si="26"/>
        <v>0</v>
      </c>
      <c r="Z59" s="83">
        <f t="shared" si="27"/>
        <v>285810138</v>
      </c>
      <c r="AA59" s="84">
        <f t="shared" si="28"/>
        <v>35068312</v>
      </c>
      <c r="AB59" s="84">
        <f t="shared" si="29"/>
        <v>320878450</v>
      </c>
      <c r="AC59" s="46">
        <f t="shared" si="30"/>
        <v>0.7638802251922545</v>
      </c>
      <c r="AD59" s="83">
        <f>SUM(AD53:AD58)</f>
        <v>90297420</v>
      </c>
      <c r="AE59" s="84">
        <f>SUM(AE53:AE58)</f>
        <v>37742922</v>
      </c>
      <c r="AF59" s="84">
        <f t="shared" si="31"/>
        <v>128040342</v>
      </c>
      <c r="AG59" s="46">
        <f t="shared" si="32"/>
        <v>0.5239858942726588</v>
      </c>
      <c r="AH59" s="46">
        <f t="shared" si="33"/>
        <v>0.026476959894405683</v>
      </c>
      <c r="AI59" s="65">
        <f>SUM(AI53:AI58)</f>
        <v>543603872</v>
      </c>
      <c r="AJ59" s="65">
        <f>SUM(AJ53:AJ58)</f>
        <v>608380774</v>
      </c>
      <c r="AK59" s="65">
        <f>SUM(AK53:AK58)</f>
        <v>284840761</v>
      </c>
      <c r="AL59" s="65"/>
    </row>
    <row r="60" spans="1:38" s="15" customFormat="1" ht="12.75">
      <c r="A60" s="31" t="s">
        <v>96</v>
      </c>
      <c r="B60" s="62" t="s">
        <v>354</v>
      </c>
      <c r="C60" s="124" t="s">
        <v>355</v>
      </c>
      <c r="D60" s="79">
        <v>52595131</v>
      </c>
      <c r="E60" s="80">
        <v>0</v>
      </c>
      <c r="F60" s="81">
        <f t="shared" si="17"/>
        <v>52595131</v>
      </c>
      <c r="G60" s="79">
        <v>52595131</v>
      </c>
      <c r="H60" s="80">
        <v>0</v>
      </c>
      <c r="I60" s="81">
        <f t="shared" si="18"/>
        <v>52595131</v>
      </c>
      <c r="J60" s="79">
        <v>30020017</v>
      </c>
      <c r="K60" s="93">
        <v>0</v>
      </c>
      <c r="L60" s="80">
        <f t="shared" si="19"/>
        <v>30020017</v>
      </c>
      <c r="M60" s="42">
        <f t="shared" si="20"/>
        <v>0.5707755913755591</v>
      </c>
      <c r="N60" s="107">
        <v>892988</v>
      </c>
      <c r="O60" s="108">
        <v>0</v>
      </c>
      <c r="P60" s="109">
        <f t="shared" si="21"/>
        <v>892988</v>
      </c>
      <c r="Q60" s="42">
        <f t="shared" si="22"/>
        <v>0.01697852981866325</v>
      </c>
      <c r="R60" s="107">
        <v>0</v>
      </c>
      <c r="S60" s="109">
        <v>0</v>
      </c>
      <c r="T60" s="109">
        <f t="shared" si="23"/>
        <v>0</v>
      </c>
      <c r="U60" s="42">
        <f t="shared" si="24"/>
        <v>0</v>
      </c>
      <c r="V60" s="107">
        <v>0</v>
      </c>
      <c r="W60" s="109">
        <v>0</v>
      </c>
      <c r="X60" s="109">
        <f t="shared" si="25"/>
        <v>0</v>
      </c>
      <c r="Y60" s="42">
        <f t="shared" si="26"/>
        <v>0</v>
      </c>
      <c r="Z60" s="79">
        <f t="shared" si="27"/>
        <v>30913005</v>
      </c>
      <c r="AA60" s="80">
        <f t="shared" si="28"/>
        <v>0</v>
      </c>
      <c r="AB60" s="80">
        <f t="shared" si="29"/>
        <v>30913005</v>
      </c>
      <c r="AC60" s="42">
        <f t="shared" si="30"/>
        <v>0.5877541211942223</v>
      </c>
      <c r="AD60" s="79">
        <v>11778578</v>
      </c>
      <c r="AE60" s="80">
        <v>0</v>
      </c>
      <c r="AF60" s="80">
        <f t="shared" si="31"/>
        <v>11778578</v>
      </c>
      <c r="AG60" s="42">
        <f t="shared" si="32"/>
        <v>0.3482208112077199</v>
      </c>
      <c r="AH60" s="42">
        <f t="shared" si="33"/>
        <v>-0.9241854152513147</v>
      </c>
      <c r="AI60" s="14">
        <v>71353389</v>
      </c>
      <c r="AJ60" s="14">
        <v>63091795</v>
      </c>
      <c r="AK60" s="14">
        <v>24846735</v>
      </c>
      <c r="AL60" s="14"/>
    </row>
    <row r="61" spans="1:38" s="15" customFormat="1" ht="12.75">
      <c r="A61" s="31" t="s">
        <v>96</v>
      </c>
      <c r="B61" s="62" t="s">
        <v>92</v>
      </c>
      <c r="C61" s="124" t="s">
        <v>93</v>
      </c>
      <c r="D61" s="79">
        <v>1557757100</v>
      </c>
      <c r="E61" s="80">
        <v>234827400</v>
      </c>
      <c r="F61" s="81">
        <f t="shared" si="17"/>
        <v>1792584500</v>
      </c>
      <c r="G61" s="79">
        <v>1509509100</v>
      </c>
      <c r="H61" s="80">
        <v>169441400</v>
      </c>
      <c r="I61" s="81">
        <f t="shared" si="18"/>
        <v>1678950500</v>
      </c>
      <c r="J61" s="79">
        <v>385923789</v>
      </c>
      <c r="K61" s="93">
        <v>6669937</v>
      </c>
      <c r="L61" s="80">
        <f t="shared" si="19"/>
        <v>392593726</v>
      </c>
      <c r="M61" s="42">
        <f t="shared" si="20"/>
        <v>0.21900988544752004</v>
      </c>
      <c r="N61" s="107">
        <v>375828662</v>
      </c>
      <c r="O61" s="108">
        <v>21294156</v>
      </c>
      <c r="P61" s="109">
        <f t="shared" si="21"/>
        <v>397122818</v>
      </c>
      <c r="Q61" s="42">
        <f t="shared" si="22"/>
        <v>0.2215364564404077</v>
      </c>
      <c r="R61" s="107">
        <v>0</v>
      </c>
      <c r="S61" s="109">
        <v>0</v>
      </c>
      <c r="T61" s="109">
        <f t="shared" si="23"/>
        <v>0</v>
      </c>
      <c r="U61" s="42">
        <f t="shared" si="24"/>
        <v>0</v>
      </c>
      <c r="V61" s="107">
        <v>0</v>
      </c>
      <c r="W61" s="109">
        <v>0</v>
      </c>
      <c r="X61" s="109">
        <f t="shared" si="25"/>
        <v>0</v>
      </c>
      <c r="Y61" s="42">
        <f t="shared" si="26"/>
        <v>0</v>
      </c>
      <c r="Z61" s="79">
        <f t="shared" si="27"/>
        <v>761752451</v>
      </c>
      <c r="AA61" s="80">
        <f t="shared" si="28"/>
        <v>27964093</v>
      </c>
      <c r="AB61" s="80">
        <f t="shared" si="29"/>
        <v>789716544</v>
      </c>
      <c r="AC61" s="42">
        <f t="shared" si="30"/>
        <v>0.44054634188792774</v>
      </c>
      <c r="AD61" s="79">
        <v>292505477</v>
      </c>
      <c r="AE61" s="80">
        <v>87251913</v>
      </c>
      <c r="AF61" s="80">
        <f t="shared" si="31"/>
        <v>379757390</v>
      </c>
      <c r="AG61" s="42">
        <f t="shared" si="32"/>
        <v>0.39041612300191747</v>
      </c>
      <c r="AH61" s="42">
        <f t="shared" si="33"/>
        <v>0.045727689459841736</v>
      </c>
      <c r="AI61" s="14">
        <v>1963832800</v>
      </c>
      <c r="AJ61" s="14">
        <v>1469883601</v>
      </c>
      <c r="AK61" s="14">
        <v>766711988</v>
      </c>
      <c r="AL61" s="14"/>
    </row>
    <row r="62" spans="1:38" s="15" customFormat="1" ht="12.75">
      <c r="A62" s="31" t="s">
        <v>96</v>
      </c>
      <c r="B62" s="62" t="s">
        <v>356</v>
      </c>
      <c r="C62" s="124" t="s">
        <v>357</v>
      </c>
      <c r="D62" s="79">
        <v>55363016</v>
      </c>
      <c r="E62" s="80">
        <v>5820639</v>
      </c>
      <c r="F62" s="81">
        <f t="shared" si="17"/>
        <v>61183655</v>
      </c>
      <c r="G62" s="79">
        <v>55363016</v>
      </c>
      <c r="H62" s="80">
        <v>5820639</v>
      </c>
      <c r="I62" s="81">
        <f t="shared" si="18"/>
        <v>61183655</v>
      </c>
      <c r="J62" s="79">
        <v>33281249</v>
      </c>
      <c r="K62" s="93">
        <v>33157487</v>
      </c>
      <c r="L62" s="80">
        <f t="shared" si="19"/>
        <v>66438736</v>
      </c>
      <c r="M62" s="42">
        <f t="shared" si="20"/>
        <v>1.0858902757607403</v>
      </c>
      <c r="N62" s="107">
        <v>2145186</v>
      </c>
      <c r="O62" s="108">
        <v>0</v>
      </c>
      <c r="P62" s="109">
        <f t="shared" si="21"/>
        <v>2145186</v>
      </c>
      <c r="Q62" s="42">
        <f t="shared" si="22"/>
        <v>0.035061422858768405</v>
      </c>
      <c r="R62" s="107">
        <v>0</v>
      </c>
      <c r="S62" s="109">
        <v>0</v>
      </c>
      <c r="T62" s="109">
        <f t="shared" si="23"/>
        <v>0</v>
      </c>
      <c r="U62" s="42">
        <f t="shared" si="24"/>
        <v>0</v>
      </c>
      <c r="V62" s="107">
        <v>0</v>
      </c>
      <c r="W62" s="109">
        <v>0</v>
      </c>
      <c r="X62" s="109">
        <f t="shared" si="25"/>
        <v>0</v>
      </c>
      <c r="Y62" s="42">
        <f t="shared" si="26"/>
        <v>0</v>
      </c>
      <c r="Z62" s="79">
        <f t="shared" si="27"/>
        <v>35426435</v>
      </c>
      <c r="AA62" s="80">
        <f t="shared" si="28"/>
        <v>33157487</v>
      </c>
      <c r="AB62" s="80">
        <f t="shared" si="29"/>
        <v>68583922</v>
      </c>
      <c r="AC62" s="42">
        <f t="shared" si="30"/>
        <v>1.1209516986195087</v>
      </c>
      <c r="AD62" s="79">
        <v>8539786</v>
      </c>
      <c r="AE62" s="80">
        <v>8189450</v>
      </c>
      <c r="AF62" s="80">
        <f t="shared" si="31"/>
        <v>16729236</v>
      </c>
      <c r="AG62" s="42">
        <f t="shared" si="32"/>
        <v>1.3208486648039997</v>
      </c>
      <c r="AH62" s="42">
        <f t="shared" si="33"/>
        <v>-0.8717702350543683</v>
      </c>
      <c r="AI62" s="14">
        <v>39026480</v>
      </c>
      <c r="AJ62" s="14">
        <v>48092876</v>
      </c>
      <c r="AK62" s="14">
        <v>51548074</v>
      </c>
      <c r="AL62" s="14"/>
    </row>
    <row r="63" spans="1:38" s="15" customFormat="1" ht="12.75">
      <c r="A63" s="31" t="s">
        <v>96</v>
      </c>
      <c r="B63" s="62" t="s">
        <v>358</v>
      </c>
      <c r="C63" s="124" t="s">
        <v>359</v>
      </c>
      <c r="D63" s="79">
        <v>153955490</v>
      </c>
      <c r="E63" s="80">
        <v>52641707</v>
      </c>
      <c r="F63" s="81">
        <f t="shared" si="17"/>
        <v>206597197</v>
      </c>
      <c r="G63" s="79">
        <v>158066403</v>
      </c>
      <c r="H63" s="80">
        <v>35434366</v>
      </c>
      <c r="I63" s="81">
        <f t="shared" si="18"/>
        <v>193500769</v>
      </c>
      <c r="J63" s="79">
        <v>47529397</v>
      </c>
      <c r="K63" s="93">
        <v>6308947</v>
      </c>
      <c r="L63" s="80">
        <f t="shared" si="19"/>
        <v>53838344</v>
      </c>
      <c r="M63" s="42">
        <f t="shared" si="20"/>
        <v>0.2605957136969288</v>
      </c>
      <c r="N63" s="107">
        <v>41099081</v>
      </c>
      <c r="O63" s="108">
        <v>6690649</v>
      </c>
      <c r="P63" s="109">
        <f t="shared" si="21"/>
        <v>47789730</v>
      </c>
      <c r="Q63" s="42">
        <f t="shared" si="22"/>
        <v>0.23131838521507142</v>
      </c>
      <c r="R63" s="107">
        <v>0</v>
      </c>
      <c r="S63" s="109">
        <v>0</v>
      </c>
      <c r="T63" s="109">
        <f t="shared" si="23"/>
        <v>0</v>
      </c>
      <c r="U63" s="42">
        <f t="shared" si="24"/>
        <v>0</v>
      </c>
      <c r="V63" s="107">
        <v>0</v>
      </c>
      <c r="W63" s="109">
        <v>0</v>
      </c>
      <c r="X63" s="109">
        <f t="shared" si="25"/>
        <v>0</v>
      </c>
      <c r="Y63" s="42">
        <f t="shared" si="26"/>
        <v>0</v>
      </c>
      <c r="Z63" s="79">
        <f t="shared" si="27"/>
        <v>88628478</v>
      </c>
      <c r="AA63" s="80">
        <f t="shared" si="28"/>
        <v>12999596</v>
      </c>
      <c r="AB63" s="80">
        <f t="shared" si="29"/>
        <v>101628074</v>
      </c>
      <c r="AC63" s="42">
        <f t="shared" si="30"/>
        <v>0.4919140989120002</v>
      </c>
      <c r="AD63" s="79">
        <v>33147154</v>
      </c>
      <c r="AE63" s="80">
        <v>6581016</v>
      </c>
      <c r="AF63" s="80">
        <f t="shared" si="31"/>
        <v>39728170</v>
      </c>
      <c r="AG63" s="42">
        <f t="shared" si="32"/>
        <v>0.5000129069071167</v>
      </c>
      <c r="AH63" s="42">
        <f t="shared" si="33"/>
        <v>0.20291797986164473</v>
      </c>
      <c r="AI63" s="14">
        <v>174867610</v>
      </c>
      <c r="AJ63" s="14">
        <v>199355002</v>
      </c>
      <c r="AK63" s="14">
        <v>87436062</v>
      </c>
      <c r="AL63" s="14"/>
    </row>
    <row r="64" spans="1:38" s="15" customFormat="1" ht="12.75">
      <c r="A64" s="31" t="s">
        <v>96</v>
      </c>
      <c r="B64" s="62" t="s">
        <v>360</v>
      </c>
      <c r="C64" s="124" t="s">
        <v>361</v>
      </c>
      <c r="D64" s="79">
        <v>40509900</v>
      </c>
      <c r="E64" s="80">
        <v>15663000</v>
      </c>
      <c r="F64" s="81">
        <f t="shared" si="17"/>
        <v>56172900</v>
      </c>
      <c r="G64" s="79">
        <v>40509900</v>
      </c>
      <c r="H64" s="80">
        <v>15663000</v>
      </c>
      <c r="I64" s="81">
        <f t="shared" si="18"/>
        <v>56172900</v>
      </c>
      <c r="J64" s="79">
        <v>21170478</v>
      </c>
      <c r="K64" s="93">
        <v>4445604</v>
      </c>
      <c r="L64" s="80">
        <f t="shared" si="19"/>
        <v>25616082</v>
      </c>
      <c r="M64" s="42">
        <f t="shared" si="20"/>
        <v>0.4560220675806305</v>
      </c>
      <c r="N64" s="107">
        <v>15611656</v>
      </c>
      <c r="O64" s="108">
        <v>0</v>
      </c>
      <c r="P64" s="109">
        <f t="shared" si="21"/>
        <v>15611656</v>
      </c>
      <c r="Q64" s="42">
        <f t="shared" si="22"/>
        <v>0.27792148883180323</v>
      </c>
      <c r="R64" s="107">
        <v>0</v>
      </c>
      <c r="S64" s="109">
        <v>0</v>
      </c>
      <c r="T64" s="109">
        <f t="shared" si="23"/>
        <v>0</v>
      </c>
      <c r="U64" s="42">
        <f t="shared" si="24"/>
        <v>0</v>
      </c>
      <c r="V64" s="107">
        <v>0</v>
      </c>
      <c r="W64" s="109">
        <v>0</v>
      </c>
      <c r="X64" s="109">
        <f t="shared" si="25"/>
        <v>0</v>
      </c>
      <c r="Y64" s="42">
        <f t="shared" si="26"/>
        <v>0</v>
      </c>
      <c r="Z64" s="79">
        <f t="shared" si="27"/>
        <v>36782134</v>
      </c>
      <c r="AA64" s="80">
        <f t="shared" si="28"/>
        <v>4445604</v>
      </c>
      <c r="AB64" s="80">
        <f t="shared" si="29"/>
        <v>41227738</v>
      </c>
      <c r="AC64" s="42">
        <f t="shared" si="30"/>
        <v>0.7339435564124338</v>
      </c>
      <c r="AD64" s="79">
        <v>10867802</v>
      </c>
      <c r="AE64" s="80">
        <v>2021800</v>
      </c>
      <c r="AF64" s="80">
        <f t="shared" si="31"/>
        <v>12889602</v>
      </c>
      <c r="AG64" s="42">
        <f t="shared" si="32"/>
        <v>0.3894400645205305</v>
      </c>
      <c r="AH64" s="42">
        <f t="shared" si="33"/>
        <v>0.21118216062838857</v>
      </c>
      <c r="AI64" s="14">
        <v>57532075</v>
      </c>
      <c r="AJ64" s="14">
        <v>65874475</v>
      </c>
      <c r="AK64" s="14">
        <v>22405295</v>
      </c>
      <c r="AL64" s="14"/>
    </row>
    <row r="65" spans="1:38" s="15" customFormat="1" ht="12.75">
      <c r="A65" s="31" t="s">
        <v>96</v>
      </c>
      <c r="B65" s="62" t="s">
        <v>362</v>
      </c>
      <c r="C65" s="124" t="s">
        <v>363</v>
      </c>
      <c r="D65" s="79">
        <v>63425039</v>
      </c>
      <c r="E65" s="80">
        <v>14872000</v>
      </c>
      <c r="F65" s="81">
        <f t="shared" si="17"/>
        <v>78297039</v>
      </c>
      <c r="G65" s="79">
        <v>63425039</v>
      </c>
      <c r="H65" s="80">
        <v>14872000</v>
      </c>
      <c r="I65" s="81">
        <f t="shared" si="18"/>
        <v>78297039</v>
      </c>
      <c r="J65" s="79">
        <v>17422507</v>
      </c>
      <c r="K65" s="93">
        <v>0</v>
      </c>
      <c r="L65" s="80">
        <f t="shared" si="19"/>
        <v>17422507</v>
      </c>
      <c r="M65" s="42">
        <f t="shared" si="20"/>
        <v>0.222518082708083</v>
      </c>
      <c r="N65" s="107">
        <v>26809403</v>
      </c>
      <c r="O65" s="108">
        <v>3108000</v>
      </c>
      <c r="P65" s="109">
        <f t="shared" si="21"/>
        <v>29917403</v>
      </c>
      <c r="Q65" s="42">
        <f t="shared" si="22"/>
        <v>0.38210133335949015</v>
      </c>
      <c r="R65" s="107">
        <v>0</v>
      </c>
      <c r="S65" s="109">
        <v>0</v>
      </c>
      <c r="T65" s="109">
        <f t="shared" si="23"/>
        <v>0</v>
      </c>
      <c r="U65" s="42">
        <f t="shared" si="24"/>
        <v>0</v>
      </c>
      <c r="V65" s="107">
        <v>0</v>
      </c>
      <c r="W65" s="109">
        <v>0</v>
      </c>
      <c r="X65" s="109">
        <f t="shared" si="25"/>
        <v>0</v>
      </c>
      <c r="Y65" s="42">
        <f t="shared" si="26"/>
        <v>0</v>
      </c>
      <c r="Z65" s="79">
        <f t="shared" si="27"/>
        <v>44231910</v>
      </c>
      <c r="AA65" s="80">
        <f t="shared" si="28"/>
        <v>3108000</v>
      </c>
      <c r="AB65" s="80">
        <f t="shared" si="29"/>
        <v>47339910</v>
      </c>
      <c r="AC65" s="42">
        <f t="shared" si="30"/>
        <v>0.6046194160675731</v>
      </c>
      <c r="AD65" s="79">
        <v>7020146</v>
      </c>
      <c r="AE65" s="80">
        <v>3781218</v>
      </c>
      <c r="AF65" s="80">
        <f t="shared" si="31"/>
        <v>10801364</v>
      </c>
      <c r="AG65" s="42">
        <f t="shared" si="32"/>
        <v>0.4292169424565502</v>
      </c>
      <c r="AH65" s="42">
        <f t="shared" si="33"/>
        <v>1.7697800944399242</v>
      </c>
      <c r="AI65" s="14">
        <v>59528652</v>
      </c>
      <c r="AJ65" s="14">
        <v>59570962</v>
      </c>
      <c r="AK65" s="14">
        <v>25550706</v>
      </c>
      <c r="AL65" s="14"/>
    </row>
    <row r="66" spans="1:38" s="15" customFormat="1" ht="12.75">
      <c r="A66" s="31" t="s">
        <v>115</v>
      </c>
      <c r="B66" s="62" t="s">
        <v>364</v>
      </c>
      <c r="C66" s="124" t="s">
        <v>365</v>
      </c>
      <c r="D66" s="79">
        <v>502068809</v>
      </c>
      <c r="E66" s="80">
        <v>148646279</v>
      </c>
      <c r="F66" s="81">
        <f t="shared" si="17"/>
        <v>650715088</v>
      </c>
      <c r="G66" s="79">
        <v>502068809</v>
      </c>
      <c r="H66" s="80">
        <v>148646279</v>
      </c>
      <c r="I66" s="81">
        <f t="shared" si="18"/>
        <v>650715088</v>
      </c>
      <c r="J66" s="79">
        <v>191725612</v>
      </c>
      <c r="K66" s="93">
        <v>15124616</v>
      </c>
      <c r="L66" s="80">
        <f t="shared" si="19"/>
        <v>206850228</v>
      </c>
      <c r="M66" s="42">
        <f t="shared" si="20"/>
        <v>0.3178814074155908</v>
      </c>
      <c r="N66" s="107">
        <v>168547433</v>
      </c>
      <c r="O66" s="108">
        <v>23893173</v>
      </c>
      <c r="P66" s="109">
        <f t="shared" si="21"/>
        <v>192440606</v>
      </c>
      <c r="Q66" s="42">
        <f t="shared" si="22"/>
        <v>0.2957371198990855</v>
      </c>
      <c r="R66" s="107">
        <v>0</v>
      </c>
      <c r="S66" s="109">
        <v>0</v>
      </c>
      <c r="T66" s="109">
        <f t="shared" si="23"/>
        <v>0</v>
      </c>
      <c r="U66" s="42">
        <f t="shared" si="24"/>
        <v>0</v>
      </c>
      <c r="V66" s="107">
        <v>0</v>
      </c>
      <c r="W66" s="109">
        <v>0</v>
      </c>
      <c r="X66" s="109">
        <f t="shared" si="25"/>
        <v>0</v>
      </c>
      <c r="Y66" s="42">
        <f t="shared" si="26"/>
        <v>0</v>
      </c>
      <c r="Z66" s="79">
        <f t="shared" si="27"/>
        <v>360273045</v>
      </c>
      <c r="AA66" s="80">
        <f t="shared" si="28"/>
        <v>39017789</v>
      </c>
      <c r="AB66" s="80">
        <f t="shared" si="29"/>
        <v>399290834</v>
      </c>
      <c r="AC66" s="42">
        <f t="shared" si="30"/>
        <v>0.6136185273146764</v>
      </c>
      <c r="AD66" s="79">
        <v>141747484</v>
      </c>
      <c r="AE66" s="80">
        <v>19009015</v>
      </c>
      <c r="AF66" s="80">
        <f t="shared" si="31"/>
        <v>160756499</v>
      </c>
      <c r="AG66" s="42">
        <f t="shared" si="32"/>
        <v>0.4399408744491688</v>
      </c>
      <c r="AH66" s="42">
        <f t="shared" si="33"/>
        <v>0.1970937859252584</v>
      </c>
      <c r="AI66" s="14">
        <v>837185266</v>
      </c>
      <c r="AJ66" s="14">
        <v>808389766</v>
      </c>
      <c r="AK66" s="14">
        <v>368312018</v>
      </c>
      <c r="AL66" s="14"/>
    </row>
    <row r="67" spans="1:38" s="59" customFormat="1" ht="12.75">
      <c r="A67" s="63"/>
      <c r="B67" s="64" t="s">
        <v>366</v>
      </c>
      <c r="C67" s="125"/>
      <c r="D67" s="83">
        <f>SUM(D60:D66)</f>
        <v>2425674485</v>
      </c>
      <c r="E67" s="84">
        <f>SUM(E60:E66)</f>
        <v>472471025</v>
      </c>
      <c r="F67" s="92">
        <f t="shared" si="17"/>
        <v>2898145510</v>
      </c>
      <c r="G67" s="83">
        <f>SUM(G60:G66)</f>
        <v>2381537398</v>
      </c>
      <c r="H67" s="84">
        <f>SUM(H60:H66)</f>
        <v>389877684</v>
      </c>
      <c r="I67" s="92">
        <f t="shared" si="18"/>
        <v>2771415082</v>
      </c>
      <c r="J67" s="83">
        <f>SUM(J60:J66)</f>
        <v>727073049</v>
      </c>
      <c r="K67" s="94">
        <f>SUM(K60:K66)</f>
        <v>65706591</v>
      </c>
      <c r="L67" s="84">
        <f t="shared" si="19"/>
        <v>792779640</v>
      </c>
      <c r="M67" s="46">
        <f t="shared" si="20"/>
        <v>0.2735472174411284</v>
      </c>
      <c r="N67" s="113">
        <f>SUM(N60:N66)</f>
        <v>630934409</v>
      </c>
      <c r="O67" s="114">
        <f>SUM(O60:O66)</f>
        <v>54985978</v>
      </c>
      <c r="P67" s="115">
        <f t="shared" si="21"/>
        <v>685920387</v>
      </c>
      <c r="Q67" s="46">
        <f t="shared" si="22"/>
        <v>0.2366756205419099</v>
      </c>
      <c r="R67" s="113">
        <f>SUM(R60:R66)</f>
        <v>0</v>
      </c>
      <c r="S67" s="115">
        <f>SUM(S60:S66)</f>
        <v>0</v>
      </c>
      <c r="T67" s="115">
        <f t="shared" si="23"/>
        <v>0</v>
      </c>
      <c r="U67" s="46">
        <f t="shared" si="24"/>
        <v>0</v>
      </c>
      <c r="V67" s="113">
        <f>SUM(V60:V66)</f>
        <v>0</v>
      </c>
      <c r="W67" s="115">
        <f>SUM(W60:W66)</f>
        <v>0</v>
      </c>
      <c r="X67" s="115">
        <f t="shared" si="25"/>
        <v>0</v>
      </c>
      <c r="Y67" s="46">
        <f t="shared" si="26"/>
        <v>0</v>
      </c>
      <c r="Z67" s="83">
        <f t="shared" si="27"/>
        <v>1358007458</v>
      </c>
      <c r="AA67" s="84">
        <f t="shared" si="28"/>
        <v>120692569</v>
      </c>
      <c r="AB67" s="84">
        <f t="shared" si="29"/>
        <v>1478700027</v>
      </c>
      <c r="AC67" s="46">
        <f t="shared" si="30"/>
        <v>0.5102228379830384</v>
      </c>
      <c r="AD67" s="83">
        <f>SUM(AD60:AD66)</f>
        <v>505606427</v>
      </c>
      <c r="AE67" s="84">
        <f>SUM(AE60:AE66)</f>
        <v>126834412</v>
      </c>
      <c r="AF67" s="84">
        <f t="shared" si="31"/>
        <v>632440839</v>
      </c>
      <c r="AG67" s="46">
        <f t="shared" si="32"/>
        <v>0.4204413673912515</v>
      </c>
      <c r="AH67" s="46">
        <f t="shared" si="33"/>
        <v>0.08456055444578903</v>
      </c>
      <c r="AI67" s="65">
        <f>SUM(AI60:AI66)</f>
        <v>3203326272</v>
      </c>
      <c r="AJ67" s="65">
        <f>SUM(AJ60:AJ66)</f>
        <v>2714258477</v>
      </c>
      <c r="AK67" s="65">
        <f>SUM(AK60:AK66)</f>
        <v>1346810878</v>
      </c>
      <c r="AL67" s="65"/>
    </row>
    <row r="68" spans="1:38" s="15" customFormat="1" ht="12.75">
      <c r="A68" s="31" t="s">
        <v>96</v>
      </c>
      <c r="B68" s="62" t="s">
        <v>367</v>
      </c>
      <c r="C68" s="124" t="s">
        <v>368</v>
      </c>
      <c r="D68" s="79">
        <v>100935000</v>
      </c>
      <c r="E68" s="80">
        <v>78353000</v>
      </c>
      <c r="F68" s="81">
        <f t="shared" si="17"/>
        <v>179288000</v>
      </c>
      <c r="G68" s="79">
        <v>100935000</v>
      </c>
      <c r="H68" s="80">
        <v>78353000</v>
      </c>
      <c r="I68" s="81">
        <f t="shared" si="18"/>
        <v>179288000</v>
      </c>
      <c r="J68" s="79">
        <v>45117789</v>
      </c>
      <c r="K68" s="93">
        <v>6909462</v>
      </c>
      <c r="L68" s="80">
        <f t="shared" si="19"/>
        <v>52027251</v>
      </c>
      <c r="M68" s="42">
        <f t="shared" si="20"/>
        <v>0.2901881386372763</v>
      </c>
      <c r="N68" s="107">
        <v>49536040</v>
      </c>
      <c r="O68" s="108">
        <v>15524383</v>
      </c>
      <c r="P68" s="109">
        <f t="shared" si="21"/>
        <v>65060423</v>
      </c>
      <c r="Q68" s="42">
        <f t="shared" si="22"/>
        <v>0.3628821951273928</v>
      </c>
      <c r="R68" s="107">
        <v>0</v>
      </c>
      <c r="S68" s="109">
        <v>0</v>
      </c>
      <c r="T68" s="109">
        <f t="shared" si="23"/>
        <v>0</v>
      </c>
      <c r="U68" s="42">
        <f t="shared" si="24"/>
        <v>0</v>
      </c>
      <c r="V68" s="107">
        <v>0</v>
      </c>
      <c r="W68" s="109">
        <v>0</v>
      </c>
      <c r="X68" s="109">
        <f t="shared" si="25"/>
        <v>0</v>
      </c>
      <c r="Y68" s="42">
        <f t="shared" si="26"/>
        <v>0</v>
      </c>
      <c r="Z68" s="79">
        <f t="shared" si="27"/>
        <v>94653829</v>
      </c>
      <c r="AA68" s="80">
        <f t="shared" si="28"/>
        <v>22433845</v>
      </c>
      <c r="AB68" s="80">
        <f t="shared" si="29"/>
        <v>117087674</v>
      </c>
      <c r="AC68" s="42">
        <f t="shared" si="30"/>
        <v>0.6530703337646692</v>
      </c>
      <c r="AD68" s="79">
        <v>23044487</v>
      </c>
      <c r="AE68" s="80">
        <v>20930644</v>
      </c>
      <c r="AF68" s="80">
        <f t="shared" si="31"/>
        <v>43975131</v>
      </c>
      <c r="AG68" s="42">
        <f t="shared" si="32"/>
        <v>0.4662351146580576</v>
      </c>
      <c r="AH68" s="42">
        <f t="shared" si="33"/>
        <v>0.4794821873299251</v>
      </c>
      <c r="AI68" s="14">
        <v>156947016</v>
      </c>
      <c r="AJ68" s="14">
        <v>67868361</v>
      </c>
      <c r="AK68" s="14">
        <v>73174210</v>
      </c>
      <c r="AL68" s="14"/>
    </row>
    <row r="69" spans="1:38" s="15" customFormat="1" ht="12.75">
      <c r="A69" s="31" t="s">
        <v>96</v>
      </c>
      <c r="B69" s="62" t="s">
        <v>369</v>
      </c>
      <c r="C69" s="124" t="s">
        <v>370</v>
      </c>
      <c r="D69" s="79">
        <v>682162051</v>
      </c>
      <c r="E69" s="80">
        <v>276071575</v>
      </c>
      <c r="F69" s="81">
        <f t="shared" si="17"/>
        <v>958233626</v>
      </c>
      <c r="G69" s="79">
        <v>682162051</v>
      </c>
      <c r="H69" s="80">
        <v>276071575</v>
      </c>
      <c r="I69" s="81">
        <f t="shared" si="18"/>
        <v>958233626</v>
      </c>
      <c r="J69" s="79">
        <v>166668265</v>
      </c>
      <c r="K69" s="93">
        <v>13753906</v>
      </c>
      <c r="L69" s="80">
        <f t="shared" si="19"/>
        <v>180422171</v>
      </c>
      <c r="M69" s="42">
        <f t="shared" si="20"/>
        <v>0.18828620297238452</v>
      </c>
      <c r="N69" s="107">
        <v>184574797</v>
      </c>
      <c r="O69" s="108">
        <v>19107455</v>
      </c>
      <c r="P69" s="109">
        <f t="shared" si="21"/>
        <v>203682252</v>
      </c>
      <c r="Q69" s="42">
        <f t="shared" si="22"/>
        <v>0.21256011735910424</v>
      </c>
      <c r="R69" s="107">
        <v>0</v>
      </c>
      <c r="S69" s="109">
        <v>0</v>
      </c>
      <c r="T69" s="109">
        <f t="shared" si="23"/>
        <v>0</v>
      </c>
      <c r="U69" s="42">
        <f t="shared" si="24"/>
        <v>0</v>
      </c>
      <c r="V69" s="107">
        <v>0</v>
      </c>
      <c r="W69" s="109">
        <v>0</v>
      </c>
      <c r="X69" s="109">
        <f t="shared" si="25"/>
        <v>0</v>
      </c>
      <c r="Y69" s="42">
        <f t="shared" si="26"/>
        <v>0</v>
      </c>
      <c r="Z69" s="79">
        <f t="shared" si="27"/>
        <v>351243062</v>
      </c>
      <c r="AA69" s="80">
        <f t="shared" si="28"/>
        <v>32861361</v>
      </c>
      <c r="AB69" s="80">
        <f t="shared" si="29"/>
        <v>384104423</v>
      </c>
      <c r="AC69" s="42">
        <f t="shared" si="30"/>
        <v>0.40084632033148876</v>
      </c>
      <c r="AD69" s="79">
        <v>195597320</v>
      </c>
      <c r="AE69" s="80">
        <v>16505398</v>
      </c>
      <c r="AF69" s="80">
        <f t="shared" si="31"/>
        <v>212102718</v>
      </c>
      <c r="AG69" s="42">
        <f t="shared" si="32"/>
        <v>0.41056451586998294</v>
      </c>
      <c r="AH69" s="42">
        <f t="shared" si="33"/>
        <v>-0.039699943873420795</v>
      </c>
      <c r="AI69" s="14">
        <v>980321439</v>
      </c>
      <c r="AJ69" s="14">
        <v>895951644</v>
      </c>
      <c r="AK69" s="14">
        <v>402485197</v>
      </c>
      <c r="AL69" s="14"/>
    </row>
    <row r="70" spans="1:38" s="15" customFormat="1" ht="12.75">
      <c r="A70" s="31" t="s">
        <v>96</v>
      </c>
      <c r="B70" s="62" t="s">
        <v>371</v>
      </c>
      <c r="C70" s="124" t="s">
        <v>372</v>
      </c>
      <c r="D70" s="79">
        <v>90589700</v>
      </c>
      <c r="E70" s="80">
        <v>24314108</v>
      </c>
      <c r="F70" s="81">
        <f t="shared" si="17"/>
        <v>114903808</v>
      </c>
      <c r="G70" s="79">
        <v>90589700</v>
      </c>
      <c r="H70" s="80">
        <v>24314108</v>
      </c>
      <c r="I70" s="81">
        <f t="shared" si="18"/>
        <v>114903808</v>
      </c>
      <c r="J70" s="79">
        <v>24788785</v>
      </c>
      <c r="K70" s="93">
        <v>3478258</v>
      </c>
      <c r="L70" s="80">
        <f t="shared" si="19"/>
        <v>28267043</v>
      </c>
      <c r="M70" s="42">
        <f t="shared" si="20"/>
        <v>0.2460061462889028</v>
      </c>
      <c r="N70" s="107">
        <v>27593156</v>
      </c>
      <c r="O70" s="108">
        <v>10233595</v>
      </c>
      <c r="P70" s="109">
        <f t="shared" si="21"/>
        <v>37826751</v>
      </c>
      <c r="Q70" s="42">
        <f t="shared" si="22"/>
        <v>0.32920363265941543</v>
      </c>
      <c r="R70" s="107">
        <v>0</v>
      </c>
      <c r="S70" s="109">
        <v>0</v>
      </c>
      <c r="T70" s="109">
        <f t="shared" si="23"/>
        <v>0</v>
      </c>
      <c r="U70" s="42">
        <f t="shared" si="24"/>
        <v>0</v>
      </c>
      <c r="V70" s="107">
        <v>0</v>
      </c>
      <c r="W70" s="109">
        <v>0</v>
      </c>
      <c r="X70" s="109">
        <f t="shared" si="25"/>
        <v>0</v>
      </c>
      <c r="Y70" s="42">
        <f t="shared" si="26"/>
        <v>0</v>
      </c>
      <c r="Z70" s="79">
        <f t="shared" si="27"/>
        <v>52381941</v>
      </c>
      <c r="AA70" s="80">
        <f t="shared" si="28"/>
        <v>13711853</v>
      </c>
      <c r="AB70" s="80">
        <f t="shared" si="29"/>
        <v>66093794</v>
      </c>
      <c r="AC70" s="42">
        <f t="shared" si="30"/>
        <v>0.5752097789483183</v>
      </c>
      <c r="AD70" s="79">
        <v>9293682</v>
      </c>
      <c r="AE70" s="80">
        <v>2849716</v>
      </c>
      <c r="AF70" s="80">
        <f t="shared" si="31"/>
        <v>12143398</v>
      </c>
      <c r="AG70" s="42">
        <f t="shared" si="32"/>
        <v>0.37363536609455467</v>
      </c>
      <c r="AH70" s="42">
        <f t="shared" si="33"/>
        <v>2.115005453992367</v>
      </c>
      <c r="AI70" s="14">
        <v>103920912</v>
      </c>
      <c r="AJ70" s="14">
        <v>104607712</v>
      </c>
      <c r="AK70" s="14">
        <v>38828528</v>
      </c>
      <c r="AL70" s="14"/>
    </row>
    <row r="71" spans="1:38" s="15" customFormat="1" ht="12.75">
      <c r="A71" s="31" t="s">
        <v>96</v>
      </c>
      <c r="B71" s="62" t="s">
        <v>373</v>
      </c>
      <c r="C71" s="124" t="s">
        <v>374</v>
      </c>
      <c r="D71" s="79">
        <v>37120000</v>
      </c>
      <c r="E71" s="80">
        <v>0</v>
      </c>
      <c r="F71" s="81">
        <f t="shared" si="17"/>
        <v>37120000</v>
      </c>
      <c r="G71" s="79">
        <v>37120000</v>
      </c>
      <c r="H71" s="80">
        <v>0</v>
      </c>
      <c r="I71" s="81">
        <f t="shared" si="18"/>
        <v>37120000</v>
      </c>
      <c r="J71" s="79">
        <v>19721900</v>
      </c>
      <c r="K71" s="93">
        <v>0</v>
      </c>
      <c r="L71" s="80">
        <f t="shared" si="19"/>
        <v>19721900</v>
      </c>
      <c r="M71" s="42">
        <f t="shared" si="20"/>
        <v>0.5313011853448276</v>
      </c>
      <c r="N71" s="107">
        <v>14403954</v>
      </c>
      <c r="O71" s="108">
        <v>1917504</v>
      </c>
      <c r="P71" s="109">
        <f t="shared" si="21"/>
        <v>16321458</v>
      </c>
      <c r="Q71" s="42">
        <f t="shared" si="22"/>
        <v>0.4396944504310345</v>
      </c>
      <c r="R71" s="107">
        <v>0</v>
      </c>
      <c r="S71" s="109">
        <v>0</v>
      </c>
      <c r="T71" s="109">
        <f t="shared" si="23"/>
        <v>0</v>
      </c>
      <c r="U71" s="42">
        <f t="shared" si="24"/>
        <v>0</v>
      </c>
      <c r="V71" s="107">
        <v>0</v>
      </c>
      <c r="W71" s="109">
        <v>0</v>
      </c>
      <c r="X71" s="109">
        <f t="shared" si="25"/>
        <v>0</v>
      </c>
      <c r="Y71" s="42">
        <f t="shared" si="26"/>
        <v>0</v>
      </c>
      <c r="Z71" s="79">
        <f t="shared" si="27"/>
        <v>34125854</v>
      </c>
      <c r="AA71" s="80">
        <f t="shared" si="28"/>
        <v>1917504</v>
      </c>
      <c r="AB71" s="80">
        <f t="shared" si="29"/>
        <v>36043358</v>
      </c>
      <c r="AC71" s="42">
        <f t="shared" si="30"/>
        <v>0.9709956357758621</v>
      </c>
      <c r="AD71" s="79">
        <v>8339934</v>
      </c>
      <c r="AE71" s="80">
        <v>6506091</v>
      </c>
      <c r="AF71" s="80">
        <f t="shared" si="31"/>
        <v>14846025</v>
      </c>
      <c r="AG71" s="42">
        <f t="shared" si="32"/>
        <v>0.37788870801486274</v>
      </c>
      <c r="AH71" s="42">
        <f t="shared" si="33"/>
        <v>0.09938235992462618</v>
      </c>
      <c r="AI71" s="14">
        <v>74679969</v>
      </c>
      <c r="AJ71" s="14">
        <v>62285369</v>
      </c>
      <c r="AK71" s="14">
        <v>28220717</v>
      </c>
      <c r="AL71" s="14"/>
    </row>
    <row r="72" spans="1:38" s="15" customFormat="1" ht="12.75">
      <c r="A72" s="31" t="s">
        <v>115</v>
      </c>
      <c r="B72" s="62" t="s">
        <v>375</v>
      </c>
      <c r="C72" s="124" t="s">
        <v>376</v>
      </c>
      <c r="D72" s="79">
        <v>321236117</v>
      </c>
      <c r="E72" s="80">
        <v>258946200</v>
      </c>
      <c r="F72" s="81">
        <f t="shared" si="17"/>
        <v>580182317</v>
      </c>
      <c r="G72" s="79">
        <v>321236117</v>
      </c>
      <c r="H72" s="80">
        <v>258946200</v>
      </c>
      <c r="I72" s="81">
        <f t="shared" si="18"/>
        <v>580182317</v>
      </c>
      <c r="J72" s="79">
        <v>121057764</v>
      </c>
      <c r="K72" s="93">
        <v>29450000</v>
      </c>
      <c r="L72" s="80">
        <f t="shared" si="19"/>
        <v>150507764</v>
      </c>
      <c r="M72" s="42">
        <f t="shared" si="20"/>
        <v>0.25941460053150844</v>
      </c>
      <c r="N72" s="107">
        <v>125567853</v>
      </c>
      <c r="O72" s="108">
        <v>29250000</v>
      </c>
      <c r="P72" s="109">
        <f t="shared" si="21"/>
        <v>154817853</v>
      </c>
      <c r="Q72" s="42">
        <f t="shared" si="22"/>
        <v>0.2668434532795318</v>
      </c>
      <c r="R72" s="107">
        <v>0</v>
      </c>
      <c r="S72" s="109">
        <v>0</v>
      </c>
      <c r="T72" s="109">
        <f t="shared" si="23"/>
        <v>0</v>
      </c>
      <c r="U72" s="42">
        <f t="shared" si="24"/>
        <v>0</v>
      </c>
      <c r="V72" s="107">
        <v>0</v>
      </c>
      <c r="W72" s="109">
        <v>0</v>
      </c>
      <c r="X72" s="109">
        <f t="shared" si="25"/>
        <v>0</v>
      </c>
      <c r="Y72" s="42">
        <f t="shared" si="26"/>
        <v>0</v>
      </c>
      <c r="Z72" s="79">
        <f t="shared" si="27"/>
        <v>246625617</v>
      </c>
      <c r="AA72" s="80">
        <f t="shared" si="28"/>
        <v>58700000</v>
      </c>
      <c r="AB72" s="80">
        <f t="shared" si="29"/>
        <v>305325617</v>
      </c>
      <c r="AC72" s="42">
        <f t="shared" si="30"/>
        <v>0.5262580538110402</v>
      </c>
      <c r="AD72" s="79">
        <v>151317455</v>
      </c>
      <c r="AE72" s="80">
        <v>42000000</v>
      </c>
      <c r="AF72" s="80">
        <f t="shared" si="31"/>
        <v>193317455</v>
      </c>
      <c r="AG72" s="42">
        <f t="shared" si="32"/>
        <v>0.6735948695422468</v>
      </c>
      <c r="AH72" s="42">
        <f t="shared" si="33"/>
        <v>-0.19915222864898563</v>
      </c>
      <c r="AI72" s="14">
        <v>393833396</v>
      </c>
      <c r="AJ72" s="14">
        <v>503332392</v>
      </c>
      <c r="AK72" s="14">
        <v>265284155</v>
      </c>
      <c r="AL72" s="14"/>
    </row>
    <row r="73" spans="1:38" s="59" customFormat="1" ht="12.75">
      <c r="A73" s="63"/>
      <c r="B73" s="64" t="s">
        <v>377</v>
      </c>
      <c r="C73" s="125"/>
      <c r="D73" s="83">
        <f>SUM(D68:D72)</f>
        <v>1232042868</v>
      </c>
      <c r="E73" s="84">
        <f>SUM(E68:E72)</f>
        <v>637684883</v>
      </c>
      <c r="F73" s="92">
        <f t="shared" si="17"/>
        <v>1869727751</v>
      </c>
      <c r="G73" s="83">
        <f>SUM(G68:G72)</f>
        <v>1232042868</v>
      </c>
      <c r="H73" s="84">
        <f>SUM(H68:H72)</f>
        <v>637684883</v>
      </c>
      <c r="I73" s="92">
        <f t="shared" si="18"/>
        <v>1869727751</v>
      </c>
      <c r="J73" s="83">
        <f>SUM(J68:J72)</f>
        <v>377354503</v>
      </c>
      <c r="K73" s="94">
        <f>SUM(K68:K72)</f>
        <v>53591626</v>
      </c>
      <c r="L73" s="84">
        <f t="shared" si="19"/>
        <v>430946129</v>
      </c>
      <c r="M73" s="46">
        <f t="shared" si="20"/>
        <v>0.23048603133237658</v>
      </c>
      <c r="N73" s="113">
        <f>SUM(N68:N72)</f>
        <v>401675800</v>
      </c>
      <c r="O73" s="114">
        <f>SUM(O68:O72)</f>
        <v>76032937</v>
      </c>
      <c r="P73" s="115">
        <f t="shared" si="21"/>
        <v>477708737</v>
      </c>
      <c r="Q73" s="46">
        <f t="shared" si="22"/>
        <v>0.2554964147825819</v>
      </c>
      <c r="R73" s="113">
        <f>SUM(R68:R72)</f>
        <v>0</v>
      </c>
      <c r="S73" s="115">
        <f>SUM(S68:S72)</f>
        <v>0</v>
      </c>
      <c r="T73" s="115">
        <f t="shared" si="23"/>
        <v>0</v>
      </c>
      <c r="U73" s="46">
        <f t="shared" si="24"/>
        <v>0</v>
      </c>
      <c r="V73" s="113">
        <f>SUM(V68:V72)</f>
        <v>0</v>
      </c>
      <c r="W73" s="115">
        <f>SUM(W68:W72)</f>
        <v>0</v>
      </c>
      <c r="X73" s="115">
        <f t="shared" si="25"/>
        <v>0</v>
      </c>
      <c r="Y73" s="46">
        <f t="shared" si="26"/>
        <v>0</v>
      </c>
      <c r="Z73" s="83">
        <f t="shared" si="27"/>
        <v>779030303</v>
      </c>
      <c r="AA73" s="84">
        <f t="shared" si="28"/>
        <v>129624563</v>
      </c>
      <c r="AB73" s="84">
        <f t="shared" si="29"/>
        <v>908654866</v>
      </c>
      <c r="AC73" s="46">
        <f t="shared" si="30"/>
        <v>0.4859824461149585</v>
      </c>
      <c r="AD73" s="83">
        <f>SUM(AD68:AD72)</f>
        <v>387592878</v>
      </c>
      <c r="AE73" s="84">
        <f>SUM(AE68:AE72)</f>
        <v>88791849</v>
      </c>
      <c r="AF73" s="84">
        <f t="shared" si="31"/>
        <v>476384727</v>
      </c>
      <c r="AG73" s="46">
        <f t="shared" si="32"/>
        <v>0.47259256938474614</v>
      </c>
      <c r="AH73" s="46">
        <f t="shared" si="33"/>
        <v>0.0027792872545218117</v>
      </c>
      <c r="AI73" s="65">
        <f>SUM(AI68:AI72)</f>
        <v>1709702732</v>
      </c>
      <c r="AJ73" s="65">
        <f>SUM(AJ68:AJ72)</f>
        <v>1634045478</v>
      </c>
      <c r="AK73" s="65">
        <f>SUM(AK68:AK72)</f>
        <v>807992807</v>
      </c>
      <c r="AL73" s="65"/>
    </row>
    <row r="74" spans="1:38" s="15" customFormat="1" ht="12.75">
      <c r="A74" s="31" t="s">
        <v>96</v>
      </c>
      <c r="B74" s="62" t="s">
        <v>378</v>
      </c>
      <c r="C74" s="124" t="s">
        <v>379</v>
      </c>
      <c r="D74" s="79">
        <v>75475000</v>
      </c>
      <c r="E74" s="80">
        <v>30894000</v>
      </c>
      <c r="F74" s="81">
        <f aca="true" t="shared" si="34" ref="F74:F81">$D74+$E74</f>
        <v>106369000</v>
      </c>
      <c r="G74" s="79">
        <v>75475000</v>
      </c>
      <c r="H74" s="80">
        <v>30894000</v>
      </c>
      <c r="I74" s="81">
        <f aca="true" t="shared" si="35" ref="I74:I81">$G74+$H74</f>
        <v>106369000</v>
      </c>
      <c r="J74" s="79">
        <v>15969667</v>
      </c>
      <c r="K74" s="93">
        <v>3032945</v>
      </c>
      <c r="L74" s="80">
        <f aca="true" t="shared" si="36" ref="L74:L81">$J74+$K74</f>
        <v>19002612</v>
      </c>
      <c r="M74" s="42">
        <f aca="true" t="shared" si="37" ref="M74:M81">IF($F74=0,0,$L74/$F74)</f>
        <v>0.1786480271507676</v>
      </c>
      <c r="N74" s="107">
        <v>12935825</v>
      </c>
      <c r="O74" s="108">
        <v>25155635</v>
      </c>
      <c r="P74" s="109">
        <f aca="true" t="shared" si="38" ref="P74:P81">$N74+$O74</f>
        <v>38091460</v>
      </c>
      <c r="Q74" s="42">
        <f aca="true" t="shared" si="39" ref="Q74:Q81">IF($F74=0,0,$P74/$F74)</f>
        <v>0.35810677923079093</v>
      </c>
      <c r="R74" s="107">
        <v>0</v>
      </c>
      <c r="S74" s="109">
        <v>0</v>
      </c>
      <c r="T74" s="109">
        <f aca="true" t="shared" si="40" ref="T74:T81">$R74+$S74</f>
        <v>0</v>
      </c>
      <c r="U74" s="42">
        <f aca="true" t="shared" si="41" ref="U74:U81">IF($I74=0,0,$T74/$I74)</f>
        <v>0</v>
      </c>
      <c r="V74" s="107">
        <v>0</v>
      </c>
      <c r="W74" s="109">
        <v>0</v>
      </c>
      <c r="X74" s="109">
        <f aca="true" t="shared" si="42" ref="X74:X81">$V74+$W74</f>
        <v>0</v>
      </c>
      <c r="Y74" s="42">
        <f aca="true" t="shared" si="43" ref="Y74:Y81">IF($I74=0,0,$X74/$I74)</f>
        <v>0</v>
      </c>
      <c r="Z74" s="79">
        <f aca="true" t="shared" si="44" ref="Z74:Z81">$J74+$N74</f>
        <v>28905492</v>
      </c>
      <c r="AA74" s="80">
        <f aca="true" t="shared" si="45" ref="AA74:AA81">$K74+$O74</f>
        <v>28188580</v>
      </c>
      <c r="AB74" s="80">
        <f aca="true" t="shared" si="46" ref="AB74:AB81">$Z74+$AA74</f>
        <v>57094072</v>
      </c>
      <c r="AC74" s="42">
        <f aca="true" t="shared" si="47" ref="AC74:AC81">IF($F74=0,0,$AB74/$F74)</f>
        <v>0.5367548063815586</v>
      </c>
      <c r="AD74" s="79">
        <v>666860</v>
      </c>
      <c r="AE74" s="80">
        <v>4238823</v>
      </c>
      <c r="AF74" s="80">
        <f aca="true" t="shared" si="48" ref="AF74:AF81">$AD74+$AE74</f>
        <v>4905683</v>
      </c>
      <c r="AG74" s="42">
        <f aca="true" t="shared" si="49" ref="AG74:AG81">IF($AI74=0,0,$AK74/$AI74)</f>
        <v>0.25972560932131117</v>
      </c>
      <c r="AH74" s="42">
        <f aca="true" t="shared" si="50" ref="AH74:AH81">IF($AF74=0,0,$P74/$AF74-1)</f>
        <v>6.764761807886893</v>
      </c>
      <c r="AI74" s="14">
        <v>98380237</v>
      </c>
      <c r="AJ74" s="14">
        <v>84134365</v>
      </c>
      <c r="AK74" s="14">
        <v>25551867</v>
      </c>
      <c r="AL74" s="14"/>
    </row>
    <row r="75" spans="1:38" s="15" customFormat="1" ht="12.75">
      <c r="A75" s="31" t="s">
        <v>96</v>
      </c>
      <c r="B75" s="62" t="s">
        <v>380</v>
      </c>
      <c r="C75" s="124" t="s">
        <v>381</v>
      </c>
      <c r="D75" s="79">
        <v>25230092</v>
      </c>
      <c r="E75" s="80">
        <v>15196600</v>
      </c>
      <c r="F75" s="81">
        <f t="shared" si="34"/>
        <v>40426692</v>
      </c>
      <c r="G75" s="79">
        <v>25230092</v>
      </c>
      <c r="H75" s="80">
        <v>15196600</v>
      </c>
      <c r="I75" s="81">
        <f t="shared" si="35"/>
        <v>40426692</v>
      </c>
      <c r="J75" s="79">
        <v>6308254</v>
      </c>
      <c r="K75" s="93">
        <v>1559635</v>
      </c>
      <c r="L75" s="80">
        <f t="shared" si="36"/>
        <v>7867889</v>
      </c>
      <c r="M75" s="42">
        <f t="shared" si="37"/>
        <v>0.19462114288252919</v>
      </c>
      <c r="N75" s="107">
        <v>6359941</v>
      </c>
      <c r="O75" s="108">
        <v>6156186</v>
      </c>
      <c r="P75" s="109">
        <f t="shared" si="38"/>
        <v>12516127</v>
      </c>
      <c r="Q75" s="42">
        <f t="shared" si="39"/>
        <v>0.3096005728096674</v>
      </c>
      <c r="R75" s="107">
        <v>0</v>
      </c>
      <c r="S75" s="109">
        <v>0</v>
      </c>
      <c r="T75" s="109">
        <f t="shared" si="40"/>
        <v>0</v>
      </c>
      <c r="U75" s="42">
        <f t="shared" si="41"/>
        <v>0</v>
      </c>
      <c r="V75" s="107">
        <v>0</v>
      </c>
      <c r="W75" s="109">
        <v>0</v>
      </c>
      <c r="X75" s="109">
        <f t="shared" si="42"/>
        <v>0</v>
      </c>
      <c r="Y75" s="42">
        <f t="shared" si="43"/>
        <v>0</v>
      </c>
      <c r="Z75" s="79">
        <f t="shared" si="44"/>
        <v>12668195</v>
      </c>
      <c r="AA75" s="80">
        <f t="shared" si="45"/>
        <v>7715821</v>
      </c>
      <c r="AB75" s="80">
        <f t="shared" si="46"/>
        <v>20384016</v>
      </c>
      <c r="AC75" s="42">
        <f t="shared" si="47"/>
        <v>0.5042217156921966</v>
      </c>
      <c r="AD75" s="79">
        <v>5299368</v>
      </c>
      <c r="AE75" s="80">
        <v>2988597</v>
      </c>
      <c r="AF75" s="80">
        <f t="shared" si="48"/>
        <v>8287965</v>
      </c>
      <c r="AG75" s="42">
        <f t="shared" si="49"/>
        <v>0.3305724310538667</v>
      </c>
      <c r="AH75" s="42">
        <f t="shared" si="50"/>
        <v>0.5101568358457111</v>
      </c>
      <c r="AI75" s="14">
        <v>44597860</v>
      </c>
      <c r="AJ75" s="14">
        <v>29831682</v>
      </c>
      <c r="AK75" s="14">
        <v>14742823</v>
      </c>
      <c r="AL75" s="14"/>
    </row>
    <row r="76" spans="1:38" s="15" customFormat="1" ht="12.75">
      <c r="A76" s="31" t="s">
        <v>96</v>
      </c>
      <c r="B76" s="62" t="s">
        <v>382</v>
      </c>
      <c r="C76" s="124" t="s">
        <v>383</v>
      </c>
      <c r="D76" s="79">
        <v>298420369</v>
      </c>
      <c r="E76" s="80">
        <v>100355000</v>
      </c>
      <c r="F76" s="81">
        <f t="shared" si="34"/>
        <v>398775369</v>
      </c>
      <c r="G76" s="79">
        <v>298420369</v>
      </c>
      <c r="H76" s="80">
        <v>100355000</v>
      </c>
      <c r="I76" s="81">
        <f t="shared" si="35"/>
        <v>398775369</v>
      </c>
      <c r="J76" s="79">
        <v>90209628</v>
      </c>
      <c r="K76" s="93">
        <v>3448708</v>
      </c>
      <c r="L76" s="80">
        <f t="shared" si="36"/>
        <v>93658336</v>
      </c>
      <c r="M76" s="42">
        <f t="shared" si="37"/>
        <v>0.23486489708445357</v>
      </c>
      <c r="N76" s="107">
        <v>46214582</v>
      </c>
      <c r="O76" s="108">
        <v>7864913</v>
      </c>
      <c r="P76" s="109">
        <f t="shared" si="38"/>
        <v>54079495</v>
      </c>
      <c r="Q76" s="42">
        <f t="shared" si="39"/>
        <v>0.13561393005694894</v>
      </c>
      <c r="R76" s="107">
        <v>0</v>
      </c>
      <c r="S76" s="109">
        <v>0</v>
      </c>
      <c r="T76" s="109">
        <f t="shared" si="40"/>
        <v>0</v>
      </c>
      <c r="U76" s="42">
        <f t="shared" si="41"/>
        <v>0</v>
      </c>
      <c r="V76" s="107">
        <v>0</v>
      </c>
      <c r="W76" s="109">
        <v>0</v>
      </c>
      <c r="X76" s="109">
        <f t="shared" si="42"/>
        <v>0</v>
      </c>
      <c r="Y76" s="42">
        <f t="shared" si="43"/>
        <v>0</v>
      </c>
      <c r="Z76" s="79">
        <f t="shared" si="44"/>
        <v>136424210</v>
      </c>
      <c r="AA76" s="80">
        <f t="shared" si="45"/>
        <v>11313621</v>
      </c>
      <c r="AB76" s="80">
        <f t="shared" si="46"/>
        <v>147737831</v>
      </c>
      <c r="AC76" s="42">
        <f t="shared" si="47"/>
        <v>0.3704788271414025</v>
      </c>
      <c r="AD76" s="79">
        <v>37933401</v>
      </c>
      <c r="AE76" s="80">
        <v>10107126</v>
      </c>
      <c r="AF76" s="80">
        <f t="shared" si="48"/>
        <v>48040527</v>
      </c>
      <c r="AG76" s="42">
        <f t="shared" si="49"/>
        <v>0.47150867155570425</v>
      </c>
      <c r="AH76" s="42">
        <f t="shared" si="50"/>
        <v>0.12570569844081847</v>
      </c>
      <c r="AI76" s="14">
        <v>283704918</v>
      </c>
      <c r="AJ76" s="14">
        <v>270483541</v>
      </c>
      <c r="AK76" s="14">
        <v>133769329</v>
      </c>
      <c r="AL76" s="14"/>
    </row>
    <row r="77" spans="1:38" s="15" customFormat="1" ht="12.75">
      <c r="A77" s="31" t="s">
        <v>96</v>
      </c>
      <c r="B77" s="62" t="s">
        <v>384</v>
      </c>
      <c r="C77" s="124" t="s">
        <v>385</v>
      </c>
      <c r="D77" s="79">
        <v>75531643</v>
      </c>
      <c r="E77" s="80">
        <v>24015000</v>
      </c>
      <c r="F77" s="81">
        <f t="shared" si="34"/>
        <v>99546643</v>
      </c>
      <c r="G77" s="79">
        <v>75531643</v>
      </c>
      <c r="H77" s="80">
        <v>24015000</v>
      </c>
      <c r="I77" s="81">
        <f t="shared" si="35"/>
        <v>99546643</v>
      </c>
      <c r="J77" s="79">
        <v>22003497</v>
      </c>
      <c r="K77" s="93">
        <v>0</v>
      </c>
      <c r="L77" s="80">
        <f t="shared" si="36"/>
        <v>22003497</v>
      </c>
      <c r="M77" s="42">
        <f t="shared" si="37"/>
        <v>0.22103705697036916</v>
      </c>
      <c r="N77" s="107">
        <v>15690544</v>
      </c>
      <c r="O77" s="108">
        <v>0</v>
      </c>
      <c r="P77" s="109">
        <f t="shared" si="38"/>
        <v>15690544</v>
      </c>
      <c r="Q77" s="42">
        <f t="shared" si="39"/>
        <v>0.1576200214004203</v>
      </c>
      <c r="R77" s="107">
        <v>0</v>
      </c>
      <c r="S77" s="109">
        <v>0</v>
      </c>
      <c r="T77" s="109">
        <f t="shared" si="40"/>
        <v>0</v>
      </c>
      <c r="U77" s="42">
        <f t="shared" si="41"/>
        <v>0</v>
      </c>
      <c r="V77" s="107">
        <v>0</v>
      </c>
      <c r="W77" s="109">
        <v>0</v>
      </c>
      <c r="X77" s="109">
        <f t="shared" si="42"/>
        <v>0</v>
      </c>
      <c r="Y77" s="42">
        <f t="shared" si="43"/>
        <v>0</v>
      </c>
      <c r="Z77" s="79">
        <f t="shared" si="44"/>
        <v>37694041</v>
      </c>
      <c r="AA77" s="80">
        <f t="shared" si="45"/>
        <v>0</v>
      </c>
      <c r="AB77" s="80">
        <f t="shared" si="46"/>
        <v>37694041</v>
      </c>
      <c r="AC77" s="42">
        <f t="shared" si="47"/>
        <v>0.37865707837078943</v>
      </c>
      <c r="AD77" s="79">
        <v>-6152700</v>
      </c>
      <c r="AE77" s="80">
        <v>3117280</v>
      </c>
      <c r="AF77" s="80">
        <f t="shared" si="48"/>
        <v>-3035420</v>
      </c>
      <c r="AG77" s="42">
        <f t="shared" si="49"/>
        <v>0.389132578236299</v>
      </c>
      <c r="AH77" s="42">
        <f t="shared" si="50"/>
        <v>-6.1691508918041</v>
      </c>
      <c r="AI77" s="14">
        <v>45873751</v>
      </c>
      <c r="AJ77" s="14">
        <v>74581781</v>
      </c>
      <c r="AK77" s="14">
        <v>17850971</v>
      </c>
      <c r="AL77" s="14"/>
    </row>
    <row r="78" spans="1:38" s="15" customFormat="1" ht="12.75">
      <c r="A78" s="31" t="s">
        <v>96</v>
      </c>
      <c r="B78" s="62" t="s">
        <v>386</v>
      </c>
      <c r="C78" s="124" t="s">
        <v>387</v>
      </c>
      <c r="D78" s="79">
        <v>85131000</v>
      </c>
      <c r="E78" s="80">
        <v>0</v>
      </c>
      <c r="F78" s="81">
        <f t="shared" si="34"/>
        <v>85131000</v>
      </c>
      <c r="G78" s="79">
        <v>85131000</v>
      </c>
      <c r="H78" s="80">
        <v>0</v>
      </c>
      <c r="I78" s="81">
        <f t="shared" si="35"/>
        <v>85131000</v>
      </c>
      <c r="J78" s="79">
        <v>41484805</v>
      </c>
      <c r="K78" s="93">
        <v>7347898</v>
      </c>
      <c r="L78" s="80">
        <f t="shared" si="36"/>
        <v>48832703</v>
      </c>
      <c r="M78" s="42">
        <f t="shared" si="37"/>
        <v>0.5736183411448239</v>
      </c>
      <c r="N78" s="107">
        <v>39897213</v>
      </c>
      <c r="O78" s="108">
        <v>8220624</v>
      </c>
      <c r="P78" s="109">
        <f t="shared" si="38"/>
        <v>48117837</v>
      </c>
      <c r="Q78" s="42">
        <f t="shared" si="39"/>
        <v>0.5652210945484019</v>
      </c>
      <c r="R78" s="107">
        <v>0</v>
      </c>
      <c r="S78" s="109">
        <v>0</v>
      </c>
      <c r="T78" s="109">
        <f t="shared" si="40"/>
        <v>0</v>
      </c>
      <c r="U78" s="42">
        <f t="shared" si="41"/>
        <v>0</v>
      </c>
      <c r="V78" s="107">
        <v>0</v>
      </c>
      <c r="W78" s="109">
        <v>0</v>
      </c>
      <c r="X78" s="109">
        <f t="shared" si="42"/>
        <v>0</v>
      </c>
      <c r="Y78" s="42">
        <f t="shared" si="43"/>
        <v>0</v>
      </c>
      <c r="Z78" s="79">
        <f t="shared" si="44"/>
        <v>81382018</v>
      </c>
      <c r="AA78" s="80">
        <f t="shared" si="45"/>
        <v>15568522</v>
      </c>
      <c r="AB78" s="80">
        <f t="shared" si="46"/>
        <v>96950540</v>
      </c>
      <c r="AC78" s="42">
        <f t="shared" si="47"/>
        <v>1.1388394356932257</v>
      </c>
      <c r="AD78" s="79">
        <v>22291308</v>
      </c>
      <c r="AE78" s="80">
        <v>11408784</v>
      </c>
      <c r="AF78" s="80">
        <f t="shared" si="48"/>
        <v>33700092</v>
      </c>
      <c r="AG78" s="42">
        <f t="shared" si="49"/>
        <v>0.5837038290083376</v>
      </c>
      <c r="AH78" s="42">
        <f t="shared" si="50"/>
        <v>0.42782509317778716</v>
      </c>
      <c r="AI78" s="14">
        <v>127901628</v>
      </c>
      <c r="AJ78" s="14">
        <v>165047577</v>
      </c>
      <c r="AK78" s="14">
        <v>74656670</v>
      </c>
      <c r="AL78" s="14"/>
    </row>
    <row r="79" spans="1:38" s="15" customFormat="1" ht="12.75">
      <c r="A79" s="31" t="s">
        <v>115</v>
      </c>
      <c r="B79" s="62" t="s">
        <v>388</v>
      </c>
      <c r="C79" s="124" t="s">
        <v>389</v>
      </c>
      <c r="D79" s="79">
        <v>453188587</v>
      </c>
      <c r="E79" s="80">
        <v>228315890</v>
      </c>
      <c r="F79" s="81">
        <f t="shared" si="34"/>
        <v>681504477</v>
      </c>
      <c r="G79" s="79">
        <v>453188587</v>
      </c>
      <c r="H79" s="80">
        <v>228315890</v>
      </c>
      <c r="I79" s="81">
        <f t="shared" si="35"/>
        <v>681504477</v>
      </c>
      <c r="J79" s="79">
        <v>84383765</v>
      </c>
      <c r="K79" s="93">
        <v>15804804</v>
      </c>
      <c r="L79" s="80">
        <f t="shared" si="36"/>
        <v>100188569</v>
      </c>
      <c r="M79" s="42">
        <f t="shared" si="37"/>
        <v>0.147010874295401</v>
      </c>
      <c r="N79" s="107">
        <v>85540199</v>
      </c>
      <c r="O79" s="108">
        <v>48905693</v>
      </c>
      <c r="P79" s="109">
        <f t="shared" si="38"/>
        <v>134445892</v>
      </c>
      <c r="Q79" s="42">
        <f t="shared" si="39"/>
        <v>0.19727807598834013</v>
      </c>
      <c r="R79" s="107">
        <v>0</v>
      </c>
      <c r="S79" s="109">
        <v>0</v>
      </c>
      <c r="T79" s="109">
        <f t="shared" si="40"/>
        <v>0</v>
      </c>
      <c r="U79" s="42">
        <f t="shared" si="41"/>
        <v>0</v>
      </c>
      <c r="V79" s="107">
        <v>0</v>
      </c>
      <c r="W79" s="109">
        <v>0</v>
      </c>
      <c r="X79" s="109">
        <f t="shared" si="42"/>
        <v>0</v>
      </c>
      <c r="Y79" s="42">
        <f t="shared" si="43"/>
        <v>0</v>
      </c>
      <c r="Z79" s="79">
        <f t="shared" si="44"/>
        <v>169923964</v>
      </c>
      <c r="AA79" s="80">
        <f t="shared" si="45"/>
        <v>64710497</v>
      </c>
      <c r="AB79" s="80">
        <f t="shared" si="46"/>
        <v>234634461</v>
      </c>
      <c r="AC79" s="42">
        <f t="shared" si="47"/>
        <v>0.3442889502837411</v>
      </c>
      <c r="AD79" s="79">
        <v>19693202</v>
      </c>
      <c r="AE79" s="80">
        <v>25241714</v>
      </c>
      <c r="AF79" s="80">
        <f t="shared" si="48"/>
        <v>44934916</v>
      </c>
      <c r="AG79" s="42">
        <f t="shared" si="49"/>
        <v>0.5205208571874258</v>
      </c>
      <c r="AH79" s="42">
        <f t="shared" si="50"/>
        <v>1.9920138717962663</v>
      </c>
      <c r="AI79" s="14">
        <v>398608227</v>
      </c>
      <c r="AJ79" s="14">
        <v>814052678</v>
      </c>
      <c r="AK79" s="14">
        <v>207483896</v>
      </c>
      <c r="AL79" s="14"/>
    </row>
    <row r="80" spans="1:38" s="59" customFormat="1" ht="12.75">
      <c r="A80" s="63"/>
      <c r="B80" s="64" t="s">
        <v>390</v>
      </c>
      <c r="C80" s="125"/>
      <c r="D80" s="83">
        <f>SUM(D74:D79)</f>
        <v>1012976691</v>
      </c>
      <c r="E80" s="84">
        <f>SUM(E74:E79)</f>
        <v>398776490</v>
      </c>
      <c r="F80" s="85">
        <f t="shared" si="34"/>
        <v>1411753181</v>
      </c>
      <c r="G80" s="83">
        <f>SUM(G74:G79)</f>
        <v>1012976691</v>
      </c>
      <c r="H80" s="84">
        <f>SUM(H74:H79)</f>
        <v>398776490</v>
      </c>
      <c r="I80" s="92">
        <f t="shared" si="35"/>
        <v>1411753181</v>
      </c>
      <c r="J80" s="83">
        <f>SUM(J74:J79)</f>
        <v>260359616</v>
      </c>
      <c r="K80" s="94">
        <f>SUM(K74:K79)</f>
        <v>31193990</v>
      </c>
      <c r="L80" s="84">
        <f t="shared" si="36"/>
        <v>291553606</v>
      </c>
      <c r="M80" s="46">
        <f t="shared" si="37"/>
        <v>0.20651882349114395</v>
      </c>
      <c r="N80" s="113">
        <f>SUM(N74:N79)</f>
        <v>206638304</v>
      </c>
      <c r="O80" s="114">
        <f>SUM(O74:O79)</f>
        <v>96303051</v>
      </c>
      <c r="P80" s="115">
        <f t="shared" si="38"/>
        <v>302941355</v>
      </c>
      <c r="Q80" s="46">
        <f t="shared" si="39"/>
        <v>0.2145852115491001</v>
      </c>
      <c r="R80" s="113">
        <f>SUM(R74:R79)</f>
        <v>0</v>
      </c>
      <c r="S80" s="115">
        <f>SUM(S74:S79)</f>
        <v>0</v>
      </c>
      <c r="T80" s="115">
        <f t="shared" si="40"/>
        <v>0</v>
      </c>
      <c r="U80" s="46">
        <f t="shared" si="41"/>
        <v>0</v>
      </c>
      <c r="V80" s="113">
        <f>SUM(V74:V79)</f>
        <v>0</v>
      </c>
      <c r="W80" s="115">
        <f>SUM(W74:W79)</f>
        <v>0</v>
      </c>
      <c r="X80" s="115">
        <f t="shared" si="42"/>
        <v>0</v>
      </c>
      <c r="Y80" s="46">
        <f t="shared" si="43"/>
        <v>0</v>
      </c>
      <c r="Z80" s="83">
        <f t="shared" si="44"/>
        <v>466997920</v>
      </c>
      <c r="AA80" s="84">
        <f t="shared" si="45"/>
        <v>127497041</v>
      </c>
      <c r="AB80" s="84">
        <f t="shared" si="46"/>
        <v>594494961</v>
      </c>
      <c r="AC80" s="46">
        <f t="shared" si="47"/>
        <v>0.4211040350402441</v>
      </c>
      <c r="AD80" s="83">
        <f>SUM(AD74:AD79)</f>
        <v>79731439</v>
      </c>
      <c r="AE80" s="84">
        <f>SUM(AE74:AE79)</f>
        <v>57102324</v>
      </c>
      <c r="AF80" s="84">
        <f t="shared" si="48"/>
        <v>136833763</v>
      </c>
      <c r="AG80" s="46">
        <f t="shared" si="49"/>
        <v>0.47449844288211884</v>
      </c>
      <c r="AH80" s="46">
        <f t="shared" si="50"/>
        <v>1.2139371771863061</v>
      </c>
      <c r="AI80" s="65">
        <f>SUM(AI74:AI79)</f>
        <v>999066621</v>
      </c>
      <c r="AJ80" s="65">
        <f>SUM(AJ74:AJ79)</f>
        <v>1438131624</v>
      </c>
      <c r="AK80" s="65">
        <f>SUM(AK74:AK79)</f>
        <v>474055556</v>
      </c>
      <c r="AL80" s="65"/>
    </row>
    <row r="81" spans="1:38" s="59" customFormat="1" ht="12.75">
      <c r="A81" s="63"/>
      <c r="B81" s="64" t="s">
        <v>391</v>
      </c>
      <c r="C81" s="125"/>
      <c r="D81" s="83">
        <f>SUM(D9,D11:D17,D19:D26,D28:D33,D35:D39,D41:D44,D46:D51,D53:D58,D60:D66,D68:D72,D74:D79)</f>
        <v>36782516536</v>
      </c>
      <c r="E81" s="84">
        <f>SUM(E9,E11:E17,E19:E26,E28:E33,E35:E39,E41:E44,E46:E51,E53:E58,E60:E66,E68:E72,E74:E79)</f>
        <v>9715874969</v>
      </c>
      <c r="F81" s="85">
        <f t="shared" si="34"/>
        <v>46498391505</v>
      </c>
      <c r="G81" s="83">
        <f>SUM(G9,G11:G17,G19:G26,G28:G33,G35:G39,G41:G44,G46:G51,G53:G58,G60:G66,G68:G72,G74:G79)</f>
        <v>36751099304</v>
      </c>
      <c r="H81" s="84">
        <f>SUM(H9,H11:H17,H19:H26,H28:H33,H35:H39,H41:H44,H46:H51,H53:H58,H60:H66,H68:H72,H74:H79)</f>
        <v>9614508628</v>
      </c>
      <c r="I81" s="92">
        <f t="shared" si="35"/>
        <v>46365607932</v>
      </c>
      <c r="J81" s="83">
        <f>SUM(J9,J11:J17,J19:J26,J28:J33,J35:J39,J41:J44,J46:J51,J53:J58,J60:J66,J68:J72,J74:J79)</f>
        <v>9586194542</v>
      </c>
      <c r="K81" s="94">
        <f>SUM(K9,K11:K17,K19:K26,K28:K33,K35:K39,K41:K44,K46:K51,K53:K58,K60:K66,K68:K72,K74:K79)</f>
        <v>1286100632</v>
      </c>
      <c r="L81" s="84">
        <f t="shared" si="36"/>
        <v>10872295174</v>
      </c>
      <c r="M81" s="46">
        <f t="shared" si="37"/>
        <v>0.2338208876070669</v>
      </c>
      <c r="N81" s="113">
        <f>SUM(N9,N11:N17,N19:N26,N28:N33,N35:N39,N41:N44,N46:N51,N53:N58,N60:N66,N68:N72,N74:N79)</f>
        <v>7889883702</v>
      </c>
      <c r="O81" s="114">
        <f>SUM(O9,O11:O17,O19:O26,O28:O33,O35:O39,O41:O44,O46:O51,O53:O58,O60:O66,O68:O72,O74:O79)</f>
        <v>1996020177</v>
      </c>
      <c r="P81" s="115">
        <f t="shared" si="38"/>
        <v>9885903879</v>
      </c>
      <c r="Q81" s="46">
        <f t="shared" si="39"/>
        <v>0.21260743778496</v>
      </c>
      <c r="R81" s="113">
        <f>SUM(R9,R11:R17,R19:R26,R28:R33,R35:R39,R41:R44,R46:R51,R53:R58,R60:R66,R68:R72,R74:R79)</f>
        <v>0</v>
      </c>
      <c r="S81" s="115">
        <f>SUM(S9,S11:S17,S19:S26,S28:S33,S35:S39,S41:S44,S46:S51,S53:S58,S60:S66,S68:S72,S74:S79)</f>
        <v>0</v>
      </c>
      <c r="T81" s="115">
        <f t="shared" si="40"/>
        <v>0</v>
      </c>
      <c r="U81" s="46">
        <f t="shared" si="41"/>
        <v>0</v>
      </c>
      <c r="V81" s="113">
        <f>SUM(V9,V11:V17,V19:V26,V28:V33,V35:V39,V41:V44,V46:V51,V53:V58,V60:V66,V68:V72,V74:V79)</f>
        <v>0</v>
      </c>
      <c r="W81" s="115">
        <f>SUM(W9,W11:W17,W19:W26,W28:W33,W35:W39,W41:W44,W46:W51,W53:W58,W60:W66,W68:W72,W74:W79)</f>
        <v>0</v>
      </c>
      <c r="X81" s="115">
        <f t="shared" si="42"/>
        <v>0</v>
      </c>
      <c r="Y81" s="46">
        <f t="shared" si="43"/>
        <v>0</v>
      </c>
      <c r="Z81" s="83">
        <f t="shared" si="44"/>
        <v>17476078244</v>
      </c>
      <c r="AA81" s="84">
        <f t="shared" si="45"/>
        <v>3282120809</v>
      </c>
      <c r="AB81" s="84">
        <f t="shared" si="46"/>
        <v>20758199053</v>
      </c>
      <c r="AC81" s="46">
        <f t="shared" si="47"/>
        <v>0.4464283253920269</v>
      </c>
      <c r="AD81" s="83">
        <f>SUM(AD9,AD11:AD17,AD19:AD26,AD28:AD33,AD35:AD39,AD41:AD44,AD46:AD51,AD53:AD58,AD60:AD66,AD68:AD72,AD74:AD79)</f>
        <v>7425228465</v>
      </c>
      <c r="AE81" s="84">
        <f>SUM(AE9,AE11:AE17,AE19:AE26,AE28:AE33,AE35:AE39,AE41:AE44,AE46:AE51,AE53:AE58,AE60:AE66,AE68:AE72,AE74:AE79)</f>
        <v>2815001303</v>
      </c>
      <c r="AF81" s="84">
        <f t="shared" si="48"/>
        <v>10240229768</v>
      </c>
      <c r="AG81" s="46">
        <f t="shared" si="49"/>
        <v>0.48655971002963144</v>
      </c>
      <c r="AH81" s="46">
        <f t="shared" si="50"/>
        <v>-0.03460136120258195</v>
      </c>
      <c r="AI81" s="65">
        <f>SUM(AI9,AI11:AI17,AI19:AI26,AI28:AI33,AI35:AI39,AI41:AI44,AI46:AI51,AI53:AI58,AI60:AI66,AI68:AI72,AI74:AI79)</f>
        <v>42771584636</v>
      </c>
      <c r="AJ81" s="65">
        <f>SUM(AJ9,AJ11:AJ17,AJ19:AJ26,AJ28:AJ33,AJ35:AJ39,AJ41:AJ44,AJ46:AJ51,AJ53:AJ58,AJ60:AJ66,AJ68:AJ72,AJ74:AJ79)</f>
        <v>43061726524</v>
      </c>
      <c r="AK81" s="65">
        <f>SUM(AK9,AK11:AK17,AK19:AK26,AK28:AK33,AK35:AK39,AK41:AK44,AK46:AK51,AK53:AK58,AK60:AK66,AK68:AK72,AK74:AK79)</f>
        <v>20810929818</v>
      </c>
      <c r="AL81" s="65"/>
    </row>
    <row r="82" spans="1:38" s="15" customFormat="1" ht="12.75">
      <c r="A82" s="66"/>
      <c r="B82" s="67"/>
      <c r="C82" s="68"/>
      <c r="D82" s="69"/>
      <c r="E82" s="69"/>
      <c r="F82" s="70"/>
      <c r="G82" s="71"/>
      <c r="H82" s="69"/>
      <c r="I82" s="72"/>
      <c r="J82" s="71"/>
      <c r="K82" s="73"/>
      <c r="L82" s="69"/>
      <c r="M82" s="72"/>
      <c r="N82" s="71"/>
      <c r="O82" s="73"/>
      <c r="P82" s="69"/>
      <c r="Q82" s="72"/>
      <c r="R82" s="71"/>
      <c r="S82" s="73"/>
      <c r="T82" s="69"/>
      <c r="U82" s="72"/>
      <c r="V82" s="71"/>
      <c r="W82" s="73"/>
      <c r="X82" s="69"/>
      <c r="Y82" s="72"/>
      <c r="Z82" s="71"/>
      <c r="AA82" s="73"/>
      <c r="AB82" s="69"/>
      <c r="AC82" s="72"/>
      <c r="AD82" s="71"/>
      <c r="AE82" s="69"/>
      <c r="AF82" s="69"/>
      <c r="AG82" s="72"/>
      <c r="AH82" s="72"/>
      <c r="AI82" s="14"/>
      <c r="AJ82" s="14"/>
      <c r="AK82" s="14"/>
      <c r="AL82" s="14"/>
    </row>
    <row r="83" spans="1:38" s="15" customFormat="1" ht="12.75">
      <c r="A83" s="14"/>
      <c r="B83" s="120" t="s">
        <v>668</v>
      </c>
      <c r="C83" s="12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2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28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392</v>
      </c>
      <c r="C9" s="124" t="s">
        <v>393</v>
      </c>
      <c r="D9" s="79">
        <v>197545000</v>
      </c>
      <c r="E9" s="80">
        <v>68326000</v>
      </c>
      <c r="F9" s="81">
        <f>$D9+$E9</f>
        <v>265871000</v>
      </c>
      <c r="G9" s="79">
        <v>197545000</v>
      </c>
      <c r="H9" s="80">
        <v>68326000</v>
      </c>
      <c r="I9" s="82">
        <f>$G9+$H9</f>
        <v>265871000</v>
      </c>
      <c r="J9" s="79">
        <v>59599710</v>
      </c>
      <c r="K9" s="80">
        <v>147478</v>
      </c>
      <c r="L9" s="80">
        <f>$J9+$K9</f>
        <v>59747188</v>
      </c>
      <c r="M9" s="42">
        <f>IF($F9=0,0,$L9/$F9)</f>
        <v>0.22472247067186718</v>
      </c>
      <c r="N9" s="107">
        <v>59534138</v>
      </c>
      <c r="O9" s="108">
        <v>2568231</v>
      </c>
      <c r="P9" s="109">
        <f>$N9+$O9</f>
        <v>62102369</v>
      </c>
      <c r="Q9" s="42">
        <f>IF($F9=0,0,$P9/$F9)</f>
        <v>0.233580830553163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119133848</v>
      </c>
      <c r="AA9" s="80">
        <f>$K9+$O9</f>
        <v>2715709</v>
      </c>
      <c r="AB9" s="80">
        <f>$Z9+$AA9</f>
        <v>121849557</v>
      </c>
      <c r="AC9" s="42">
        <f>IF($F9=0,0,$AB9/$F9)</f>
        <v>0.45830330122503016</v>
      </c>
      <c r="AD9" s="79">
        <v>69265297</v>
      </c>
      <c r="AE9" s="80">
        <v>19731872</v>
      </c>
      <c r="AF9" s="80">
        <f>$AD9+$AE9</f>
        <v>88997169</v>
      </c>
      <c r="AG9" s="42">
        <f>IF($AI9=0,0,$AK9/$AI9)</f>
        <v>0.7149039511598226</v>
      </c>
      <c r="AH9" s="42">
        <f>IF($AF9=0,0,$P9/$AF9-1)</f>
        <v>-0.30219837666971183</v>
      </c>
      <c r="AI9" s="14">
        <v>152006000</v>
      </c>
      <c r="AJ9" s="14">
        <v>152006000</v>
      </c>
      <c r="AK9" s="14">
        <v>108669690</v>
      </c>
      <c r="AL9" s="14"/>
    </row>
    <row r="10" spans="1:38" s="15" customFormat="1" ht="12.75">
      <c r="A10" s="31" t="s">
        <v>96</v>
      </c>
      <c r="B10" s="62" t="s">
        <v>394</v>
      </c>
      <c r="C10" s="124" t="s">
        <v>395</v>
      </c>
      <c r="D10" s="79">
        <v>196721324</v>
      </c>
      <c r="E10" s="80">
        <v>71181174</v>
      </c>
      <c r="F10" s="82">
        <f aca="true" t="shared" si="0" ref="F10:F44">$D10+$E10</f>
        <v>267902498</v>
      </c>
      <c r="G10" s="79">
        <v>196721324</v>
      </c>
      <c r="H10" s="80">
        <v>71181174</v>
      </c>
      <c r="I10" s="82">
        <f aca="true" t="shared" si="1" ref="I10:I44">$G10+$H10</f>
        <v>267902498</v>
      </c>
      <c r="J10" s="79">
        <v>55582977</v>
      </c>
      <c r="K10" s="80">
        <v>7507204</v>
      </c>
      <c r="L10" s="80">
        <f aca="true" t="shared" si="2" ref="L10:L44">$J10+$K10</f>
        <v>63090181</v>
      </c>
      <c r="M10" s="42">
        <f aca="true" t="shared" si="3" ref="M10:M44">IF($F10=0,0,$L10/$F10)</f>
        <v>0.23549680003357043</v>
      </c>
      <c r="N10" s="107">
        <v>49198406</v>
      </c>
      <c r="O10" s="108">
        <v>5044357</v>
      </c>
      <c r="P10" s="109">
        <f aca="true" t="shared" si="4" ref="P10:P44">$N10+$O10</f>
        <v>54242763</v>
      </c>
      <c r="Q10" s="42">
        <f aca="true" t="shared" si="5" ref="Q10:Q44">IF($F10=0,0,$P10/$F10)</f>
        <v>0.20247203144779935</v>
      </c>
      <c r="R10" s="107">
        <v>0</v>
      </c>
      <c r="S10" s="109">
        <v>0</v>
      </c>
      <c r="T10" s="109">
        <f aca="true" t="shared" si="6" ref="T10:T44">$R10+$S10</f>
        <v>0</v>
      </c>
      <c r="U10" s="42">
        <f aca="true" t="shared" si="7" ref="U10:U44">IF($I10=0,0,$T10/$I10)</f>
        <v>0</v>
      </c>
      <c r="V10" s="107">
        <v>0</v>
      </c>
      <c r="W10" s="109">
        <v>0</v>
      </c>
      <c r="X10" s="109">
        <f aca="true" t="shared" si="8" ref="X10:X44">$V10+$W10</f>
        <v>0</v>
      </c>
      <c r="Y10" s="42">
        <f aca="true" t="shared" si="9" ref="Y10:Y44">IF($I10=0,0,$X10/$I10)</f>
        <v>0</v>
      </c>
      <c r="Z10" s="79">
        <f aca="true" t="shared" si="10" ref="Z10:Z44">$J10+$N10</f>
        <v>104781383</v>
      </c>
      <c r="AA10" s="80">
        <f aca="true" t="shared" si="11" ref="AA10:AA44">$K10+$O10</f>
        <v>12551561</v>
      </c>
      <c r="AB10" s="80">
        <f aca="true" t="shared" si="12" ref="AB10:AB44">$Z10+$AA10</f>
        <v>117332944</v>
      </c>
      <c r="AC10" s="42">
        <f aca="true" t="shared" si="13" ref="AC10:AC44">IF($F10=0,0,$AB10/$F10)</f>
        <v>0.4379688314813698</v>
      </c>
      <c r="AD10" s="79">
        <v>47199312</v>
      </c>
      <c r="AE10" s="80">
        <v>17911872</v>
      </c>
      <c r="AF10" s="80">
        <f aca="true" t="shared" si="14" ref="AF10:AF44">$AD10+$AE10</f>
        <v>65111184</v>
      </c>
      <c r="AG10" s="42">
        <f aca="true" t="shared" si="15" ref="AG10:AG44">IF($AI10=0,0,$AK10/$AI10)</f>
        <v>0.6205031793123117</v>
      </c>
      <c r="AH10" s="42">
        <f aca="true" t="shared" si="16" ref="AH10:AH44">IF($AF10=0,0,$P10/$AF10-1)</f>
        <v>-0.16692095477790725</v>
      </c>
      <c r="AI10" s="14">
        <v>198517144</v>
      </c>
      <c r="AJ10" s="14">
        <v>236898</v>
      </c>
      <c r="AK10" s="14">
        <v>123180519</v>
      </c>
      <c r="AL10" s="14"/>
    </row>
    <row r="11" spans="1:38" s="15" customFormat="1" ht="12.75">
      <c r="A11" s="31" t="s">
        <v>96</v>
      </c>
      <c r="B11" s="62" t="s">
        <v>396</v>
      </c>
      <c r="C11" s="124" t="s">
        <v>397</v>
      </c>
      <c r="D11" s="79">
        <v>652506557</v>
      </c>
      <c r="E11" s="80">
        <v>124553000</v>
      </c>
      <c r="F11" s="81">
        <f t="shared" si="0"/>
        <v>777059557</v>
      </c>
      <c r="G11" s="79">
        <v>652506557</v>
      </c>
      <c r="H11" s="80">
        <v>124553000</v>
      </c>
      <c r="I11" s="82">
        <f t="shared" si="1"/>
        <v>777059557</v>
      </c>
      <c r="J11" s="79">
        <v>197857542</v>
      </c>
      <c r="K11" s="80">
        <v>6817005</v>
      </c>
      <c r="L11" s="80">
        <f t="shared" si="2"/>
        <v>204674547</v>
      </c>
      <c r="M11" s="42">
        <f t="shared" si="3"/>
        <v>0.2633962161023907</v>
      </c>
      <c r="N11" s="107">
        <v>154586218</v>
      </c>
      <c r="O11" s="108">
        <v>24627022</v>
      </c>
      <c r="P11" s="109">
        <f t="shared" si="4"/>
        <v>179213240</v>
      </c>
      <c r="Q11" s="42">
        <f t="shared" si="5"/>
        <v>0.23062999275356702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352443760</v>
      </c>
      <c r="AA11" s="80">
        <f t="shared" si="11"/>
        <v>31444027</v>
      </c>
      <c r="AB11" s="80">
        <f t="shared" si="12"/>
        <v>383887787</v>
      </c>
      <c r="AC11" s="42">
        <f t="shared" si="13"/>
        <v>0.4940262088559577</v>
      </c>
      <c r="AD11" s="79">
        <v>121816313</v>
      </c>
      <c r="AE11" s="80">
        <v>35099095</v>
      </c>
      <c r="AF11" s="80">
        <f t="shared" si="14"/>
        <v>156915408</v>
      </c>
      <c r="AG11" s="42">
        <f t="shared" si="15"/>
        <v>0.45702480759505587</v>
      </c>
      <c r="AH11" s="42">
        <f t="shared" si="16"/>
        <v>0.14210097200907135</v>
      </c>
      <c r="AI11" s="14">
        <v>734263356</v>
      </c>
      <c r="AJ11" s="14">
        <v>741177838</v>
      </c>
      <c r="AK11" s="14">
        <v>335576569</v>
      </c>
      <c r="AL11" s="14"/>
    </row>
    <row r="12" spans="1:38" s="15" customFormat="1" ht="12.75">
      <c r="A12" s="31" t="s">
        <v>96</v>
      </c>
      <c r="B12" s="62" t="s">
        <v>398</v>
      </c>
      <c r="C12" s="124" t="s">
        <v>399</v>
      </c>
      <c r="D12" s="79">
        <v>339033000</v>
      </c>
      <c r="E12" s="80">
        <v>80496000</v>
      </c>
      <c r="F12" s="81">
        <f t="shared" si="0"/>
        <v>419529000</v>
      </c>
      <c r="G12" s="79">
        <v>339033000</v>
      </c>
      <c r="H12" s="80">
        <v>80496000</v>
      </c>
      <c r="I12" s="82">
        <f t="shared" si="1"/>
        <v>419529000</v>
      </c>
      <c r="J12" s="79">
        <v>66977873</v>
      </c>
      <c r="K12" s="80">
        <v>0</v>
      </c>
      <c r="L12" s="80">
        <f t="shared" si="2"/>
        <v>66977873</v>
      </c>
      <c r="M12" s="42">
        <f t="shared" si="3"/>
        <v>0.15965016244407418</v>
      </c>
      <c r="N12" s="107">
        <v>72617289</v>
      </c>
      <c r="O12" s="108">
        <v>2778783</v>
      </c>
      <c r="P12" s="109">
        <f t="shared" si="4"/>
        <v>75396072</v>
      </c>
      <c r="Q12" s="42">
        <f t="shared" si="5"/>
        <v>0.17971599579528472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139595162</v>
      </c>
      <c r="AA12" s="80">
        <f t="shared" si="11"/>
        <v>2778783</v>
      </c>
      <c r="AB12" s="80">
        <f t="shared" si="12"/>
        <v>142373945</v>
      </c>
      <c r="AC12" s="42">
        <f t="shared" si="13"/>
        <v>0.3393661582393589</v>
      </c>
      <c r="AD12" s="79">
        <v>67876610</v>
      </c>
      <c r="AE12" s="80">
        <v>0</v>
      </c>
      <c r="AF12" s="80">
        <f t="shared" si="14"/>
        <v>67876610</v>
      </c>
      <c r="AG12" s="42">
        <f t="shared" si="15"/>
        <v>0.3216310473075222</v>
      </c>
      <c r="AH12" s="42">
        <f t="shared" si="16"/>
        <v>0.11078134279245822</v>
      </c>
      <c r="AI12" s="14">
        <v>343624000</v>
      </c>
      <c r="AJ12" s="14">
        <v>314711000</v>
      </c>
      <c r="AK12" s="14">
        <v>110520147</v>
      </c>
      <c r="AL12" s="14"/>
    </row>
    <row r="13" spans="1:38" s="15" customFormat="1" ht="12.75">
      <c r="A13" s="31" t="s">
        <v>96</v>
      </c>
      <c r="B13" s="62" t="s">
        <v>400</v>
      </c>
      <c r="C13" s="124" t="s">
        <v>401</v>
      </c>
      <c r="D13" s="79">
        <v>85091995</v>
      </c>
      <c r="E13" s="80">
        <v>25415109</v>
      </c>
      <c r="F13" s="81">
        <f t="shared" si="0"/>
        <v>110507104</v>
      </c>
      <c r="G13" s="79">
        <v>85091995</v>
      </c>
      <c r="H13" s="80">
        <v>25415109</v>
      </c>
      <c r="I13" s="82">
        <f t="shared" si="1"/>
        <v>110507104</v>
      </c>
      <c r="J13" s="79">
        <v>30306698</v>
      </c>
      <c r="K13" s="80">
        <v>4070764</v>
      </c>
      <c r="L13" s="80">
        <f t="shared" si="2"/>
        <v>34377462</v>
      </c>
      <c r="M13" s="42">
        <f t="shared" si="3"/>
        <v>0.3110882536565251</v>
      </c>
      <c r="N13" s="107">
        <v>22634167</v>
      </c>
      <c r="O13" s="108">
        <v>2904711</v>
      </c>
      <c r="P13" s="109">
        <f t="shared" si="4"/>
        <v>25538878</v>
      </c>
      <c r="Q13" s="42">
        <f t="shared" si="5"/>
        <v>0.23110621014916832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52940865</v>
      </c>
      <c r="AA13" s="80">
        <f t="shared" si="11"/>
        <v>6975475</v>
      </c>
      <c r="AB13" s="80">
        <f t="shared" si="12"/>
        <v>59916340</v>
      </c>
      <c r="AC13" s="42">
        <f t="shared" si="13"/>
        <v>0.5421944638056935</v>
      </c>
      <c r="AD13" s="79">
        <v>13303594</v>
      </c>
      <c r="AE13" s="80">
        <v>6041255</v>
      </c>
      <c r="AF13" s="80">
        <f t="shared" si="14"/>
        <v>19344849</v>
      </c>
      <c r="AG13" s="42">
        <f t="shared" si="15"/>
        <v>0.6998545495608945</v>
      </c>
      <c r="AH13" s="42">
        <f t="shared" si="16"/>
        <v>0.320190092980307</v>
      </c>
      <c r="AI13" s="14">
        <v>105805112</v>
      </c>
      <c r="AJ13" s="14">
        <v>105805112</v>
      </c>
      <c r="AK13" s="14">
        <v>74048189</v>
      </c>
      <c r="AL13" s="14"/>
    </row>
    <row r="14" spans="1:38" s="15" customFormat="1" ht="12.75">
      <c r="A14" s="31" t="s">
        <v>115</v>
      </c>
      <c r="B14" s="62" t="s">
        <v>402</v>
      </c>
      <c r="C14" s="124" t="s">
        <v>403</v>
      </c>
      <c r="D14" s="79">
        <v>706121000</v>
      </c>
      <c r="E14" s="80">
        <v>372577865</v>
      </c>
      <c r="F14" s="81">
        <f t="shared" si="0"/>
        <v>1078698865</v>
      </c>
      <c r="G14" s="79">
        <v>706121000</v>
      </c>
      <c r="H14" s="80">
        <v>372577865</v>
      </c>
      <c r="I14" s="82">
        <f t="shared" si="1"/>
        <v>1078698865</v>
      </c>
      <c r="J14" s="79">
        <v>185934606</v>
      </c>
      <c r="K14" s="80">
        <v>51463408</v>
      </c>
      <c r="L14" s="80">
        <f t="shared" si="2"/>
        <v>237398014</v>
      </c>
      <c r="M14" s="42">
        <f t="shared" si="3"/>
        <v>0.2200781160551235</v>
      </c>
      <c r="N14" s="107">
        <v>280405557</v>
      </c>
      <c r="O14" s="108">
        <v>162989836</v>
      </c>
      <c r="P14" s="109">
        <f t="shared" si="4"/>
        <v>443395393</v>
      </c>
      <c r="Q14" s="42">
        <f t="shared" si="5"/>
        <v>0.4110464999886692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466340163</v>
      </c>
      <c r="AA14" s="80">
        <f t="shared" si="11"/>
        <v>214453244</v>
      </c>
      <c r="AB14" s="80">
        <f t="shared" si="12"/>
        <v>680793407</v>
      </c>
      <c r="AC14" s="42">
        <f t="shared" si="13"/>
        <v>0.6311246160437928</v>
      </c>
      <c r="AD14" s="79">
        <v>173987807</v>
      </c>
      <c r="AE14" s="80">
        <v>54571992</v>
      </c>
      <c r="AF14" s="80">
        <f t="shared" si="14"/>
        <v>228559799</v>
      </c>
      <c r="AG14" s="42">
        <f t="shared" si="15"/>
        <v>0.4551589279731997</v>
      </c>
      <c r="AH14" s="42">
        <f t="shared" si="16"/>
        <v>0.9399535479990513</v>
      </c>
      <c r="AI14" s="14">
        <v>950917085</v>
      </c>
      <c r="AJ14" s="14">
        <v>1001614502</v>
      </c>
      <c r="AK14" s="14">
        <v>432818401</v>
      </c>
      <c r="AL14" s="14"/>
    </row>
    <row r="15" spans="1:38" s="59" customFormat="1" ht="12.75">
      <c r="A15" s="63"/>
      <c r="B15" s="64" t="s">
        <v>404</v>
      </c>
      <c r="C15" s="125"/>
      <c r="D15" s="83">
        <f>SUM(D9:D14)</f>
        <v>2177018876</v>
      </c>
      <c r="E15" s="84">
        <f>SUM(E9:E14)</f>
        <v>742549148</v>
      </c>
      <c r="F15" s="92">
        <f t="shared" si="0"/>
        <v>2919568024</v>
      </c>
      <c r="G15" s="83">
        <f>SUM(G9:G14)</f>
        <v>2177018876</v>
      </c>
      <c r="H15" s="84">
        <f>SUM(H9:H14)</f>
        <v>742549148</v>
      </c>
      <c r="I15" s="85">
        <f t="shared" si="1"/>
        <v>2919568024</v>
      </c>
      <c r="J15" s="83">
        <f>SUM(J9:J14)</f>
        <v>596259406</v>
      </c>
      <c r="K15" s="84">
        <f>SUM(K9:K14)</f>
        <v>70005859</v>
      </c>
      <c r="L15" s="84">
        <f t="shared" si="2"/>
        <v>666265265</v>
      </c>
      <c r="M15" s="46">
        <f t="shared" si="3"/>
        <v>0.22820679618458514</v>
      </c>
      <c r="N15" s="113">
        <f>SUM(N9:N14)</f>
        <v>638975775</v>
      </c>
      <c r="O15" s="114">
        <f>SUM(O9:O14)</f>
        <v>200912940</v>
      </c>
      <c r="P15" s="115">
        <f t="shared" si="4"/>
        <v>839888715</v>
      </c>
      <c r="Q15" s="46">
        <f t="shared" si="5"/>
        <v>0.2876756794483923</v>
      </c>
      <c r="R15" s="113">
        <f>SUM(R9:R14)</f>
        <v>0</v>
      </c>
      <c r="S15" s="115">
        <f>SUM(S9:S14)</f>
        <v>0</v>
      </c>
      <c r="T15" s="115">
        <f t="shared" si="6"/>
        <v>0</v>
      </c>
      <c r="U15" s="46">
        <f t="shared" si="7"/>
        <v>0</v>
      </c>
      <c r="V15" s="113">
        <f>SUM(V9:V14)</f>
        <v>0</v>
      </c>
      <c r="W15" s="115">
        <f>SUM(W9:W14)</f>
        <v>0</v>
      </c>
      <c r="X15" s="115">
        <f t="shared" si="8"/>
        <v>0</v>
      </c>
      <c r="Y15" s="46">
        <f t="shared" si="9"/>
        <v>0</v>
      </c>
      <c r="Z15" s="83">
        <f t="shared" si="10"/>
        <v>1235235181</v>
      </c>
      <c r="AA15" s="84">
        <f t="shared" si="11"/>
        <v>270918799</v>
      </c>
      <c r="AB15" s="84">
        <f t="shared" si="12"/>
        <v>1506153980</v>
      </c>
      <c r="AC15" s="46">
        <f t="shared" si="13"/>
        <v>0.5158824756329774</v>
      </c>
      <c r="AD15" s="83">
        <f>SUM(AD9:AD14)</f>
        <v>493448933</v>
      </c>
      <c r="AE15" s="84">
        <f>SUM(AE9:AE14)</f>
        <v>133356086</v>
      </c>
      <c r="AF15" s="84">
        <f t="shared" si="14"/>
        <v>626805019</v>
      </c>
      <c r="AG15" s="46">
        <f t="shared" si="15"/>
        <v>0.4767606641006663</v>
      </c>
      <c r="AH15" s="46">
        <f t="shared" si="16"/>
        <v>0.33995212153845245</v>
      </c>
      <c r="AI15" s="65">
        <f>SUM(AI9:AI14)</f>
        <v>2485132697</v>
      </c>
      <c r="AJ15" s="65">
        <f>SUM(AJ9:AJ14)</f>
        <v>2315551350</v>
      </c>
      <c r="AK15" s="65">
        <f>SUM(AK9:AK14)</f>
        <v>1184813515</v>
      </c>
      <c r="AL15" s="65"/>
    </row>
    <row r="16" spans="1:38" s="15" customFormat="1" ht="12.75">
      <c r="A16" s="31" t="s">
        <v>96</v>
      </c>
      <c r="B16" s="62" t="s">
        <v>405</v>
      </c>
      <c r="C16" s="124" t="s">
        <v>406</v>
      </c>
      <c r="D16" s="79">
        <v>134951467</v>
      </c>
      <c r="E16" s="80">
        <v>17310000</v>
      </c>
      <c r="F16" s="81">
        <f t="shared" si="0"/>
        <v>152261467</v>
      </c>
      <c r="G16" s="79">
        <v>134951467</v>
      </c>
      <c r="H16" s="80">
        <v>17310000</v>
      </c>
      <c r="I16" s="82">
        <f t="shared" si="1"/>
        <v>152261467</v>
      </c>
      <c r="J16" s="79">
        <v>45187602</v>
      </c>
      <c r="K16" s="80">
        <v>1027104</v>
      </c>
      <c r="L16" s="80">
        <f t="shared" si="2"/>
        <v>46214706</v>
      </c>
      <c r="M16" s="42">
        <f t="shared" si="3"/>
        <v>0.30352200665451357</v>
      </c>
      <c r="N16" s="107">
        <v>26737539</v>
      </c>
      <c r="O16" s="108">
        <v>6888642</v>
      </c>
      <c r="P16" s="109">
        <f t="shared" si="4"/>
        <v>33626181</v>
      </c>
      <c r="Q16" s="42">
        <f t="shared" si="5"/>
        <v>0.22084498240122696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71925141</v>
      </c>
      <c r="AA16" s="80">
        <f t="shared" si="11"/>
        <v>7915746</v>
      </c>
      <c r="AB16" s="80">
        <f t="shared" si="12"/>
        <v>79840887</v>
      </c>
      <c r="AC16" s="42">
        <f t="shared" si="13"/>
        <v>0.5243669890557405</v>
      </c>
      <c r="AD16" s="79">
        <v>24470401</v>
      </c>
      <c r="AE16" s="80">
        <v>4216223</v>
      </c>
      <c r="AF16" s="80">
        <f t="shared" si="14"/>
        <v>28686624</v>
      </c>
      <c r="AG16" s="42">
        <f t="shared" si="15"/>
        <v>0.38816898647182907</v>
      </c>
      <c r="AH16" s="42">
        <f t="shared" si="16"/>
        <v>0.1721902514565674</v>
      </c>
      <c r="AI16" s="14">
        <v>152777342</v>
      </c>
      <c r="AJ16" s="14">
        <v>106019198</v>
      </c>
      <c r="AK16" s="14">
        <v>59303426</v>
      </c>
      <c r="AL16" s="14"/>
    </row>
    <row r="17" spans="1:38" s="15" customFormat="1" ht="12.75">
      <c r="A17" s="31" t="s">
        <v>96</v>
      </c>
      <c r="B17" s="62" t="s">
        <v>407</v>
      </c>
      <c r="C17" s="124" t="s">
        <v>408</v>
      </c>
      <c r="D17" s="79">
        <v>79456397</v>
      </c>
      <c r="E17" s="80">
        <v>13431</v>
      </c>
      <c r="F17" s="81">
        <f t="shared" si="0"/>
        <v>79469828</v>
      </c>
      <c r="G17" s="79">
        <v>79456397</v>
      </c>
      <c r="H17" s="80">
        <v>13431</v>
      </c>
      <c r="I17" s="82">
        <f t="shared" si="1"/>
        <v>79469828</v>
      </c>
      <c r="J17" s="79">
        <v>28811615</v>
      </c>
      <c r="K17" s="80">
        <v>5325805</v>
      </c>
      <c r="L17" s="80">
        <f t="shared" si="2"/>
        <v>34137420</v>
      </c>
      <c r="M17" s="42">
        <f t="shared" si="3"/>
        <v>0.42956453863219635</v>
      </c>
      <c r="N17" s="107">
        <v>17837799</v>
      </c>
      <c r="O17" s="108">
        <v>2207961</v>
      </c>
      <c r="P17" s="109">
        <f t="shared" si="4"/>
        <v>20045760</v>
      </c>
      <c r="Q17" s="42">
        <f t="shared" si="5"/>
        <v>0.25224365654849534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46649414</v>
      </c>
      <c r="AA17" s="80">
        <f t="shared" si="11"/>
        <v>7533766</v>
      </c>
      <c r="AB17" s="80">
        <f t="shared" si="12"/>
        <v>54183180</v>
      </c>
      <c r="AC17" s="42">
        <f t="shared" si="13"/>
        <v>0.6818081951806917</v>
      </c>
      <c r="AD17" s="79">
        <v>1718814</v>
      </c>
      <c r="AE17" s="80">
        <v>2132331</v>
      </c>
      <c r="AF17" s="80">
        <f t="shared" si="14"/>
        <v>3851145</v>
      </c>
      <c r="AG17" s="42">
        <f t="shared" si="15"/>
        <v>0</v>
      </c>
      <c r="AH17" s="42">
        <f t="shared" si="16"/>
        <v>4.205142886076739</v>
      </c>
      <c r="AI17" s="14">
        <v>0</v>
      </c>
      <c r="AJ17" s="14">
        <v>78758811</v>
      </c>
      <c r="AK17" s="14">
        <v>29595518</v>
      </c>
      <c r="AL17" s="14"/>
    </row>
    <row r="18" spans="1:38" s="15" customFormat="1" ht="12.75">
      <c r="A18" s="31" t="s">
        <v>96</v>
      </c>
      <c r="B18" s="62" t="s">
        <v>409</v>
      </c>
      <c r="C18" s="124" t="s">
        <v>410</v>
      </c>
      <c r="D18" s="79">
        <v>472483499</v>
      </c>
      <c r="E18" s="80">
        <v>101244000</v>
      </c>
      <c r="F18" s="81">
        <f t="shared" si="0"/>
        <v>573727499</v>
      </c>
      <c r="G18" s="79">
        <v>472483499</v>
      </c>
      <c r="H18" s="80">
        <v>101244000</v>
      </c>
      <c r="I18" s="82">
        <f t="shared" si="1"/>
        <v>573727499</v>
      </c>
      <c r="J18" s="79">
        <v>156070380</v>
      </c>
      <c r="K18" s="80">
        <v>24330619</v>
      </c>
      <c r="L18" s="80">
        <f t="shared" si="2"/>
        <v>180400999</v>
      </c>
      <c r="M18" s="42">
        <f t="shared" si="3"/>
        <v>0.31443673052875576</v>
      </c>
      <c r="N18" s="107">
        <v>121739895</v>
      </c>
      <c r="O18" s="108">
        <v>16360762</v>
      </c>
      <c r="P18" s="109">
        <f t="shared" si="4"/>
        <v>138100657</v>
      </c>
      <c r="Q18" s="42">
        <f t="shared" si="5"/>
        <v>0.2407077527932821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277810275</v>
      </c>
      <c r="AA18" s="80">
        <f t="shared" si="11"/>
        <v>40691381</v>
      </c>
      <c r="AB18" s="80">
        <f t="shared" si="12"/>
        <v>318501656</v>
      </c>
      <c r="AC18" s="42">
        <f t="shared" si="13"/>
        <v>0.5551444833220379</v>
      </c>
      <c r="AD18" s="79">
        <v>118235625</v>
      </c>
      <c r="AE18" s="80">
        <v>18974815</v>
      </c>
      <c r="AF18" s="80">
        <f t="shared" si="14"/>
        <v>137210440</v>
      </c>
      <c r="AG18" s="42">
        <f t="shared" si="15"/>
        <v>0.47387334713229057</v>
      </c>
      <c r="AH18" s="42">
        <f t="shared" si="16"/>
        <v>0.0064879684082348454</v>
      </c>
      <c r="AI18" s="14">
        <v>528173244</v>
      </c>
      <c r="AJ18" s="14">
        <v>555391973</v>
      </c>
      <c r="AK18" s="14">
        <v>250287223</v>
      </c>
      <c r="AL18" s="14"/>
    </row>
    <row r="19" spans="1:38" s="15" customFormat="1" ht="12.75">
      <c r="A19" s="31" t="s">
        <v>96</v>
      </c>
      <c r="B19" s="62" t="s">
        <v>411</v>
      </c>
      <c r="C19" s="124" t="s">
        <v>412</v>
      </c>
      <c r="D19" s="79">
        <v>608449000</v>
      </c>
      <c r="E19" s="80">
        <v>165519000</v>
      </c>
      <c r="F19" s="81">
        <f t="shared" si="0"/>
        <v>773968000</v>
      </c>
      <c r="G19" s="79">
        <v>608449000</v>
      </c>
      <c r="H19" s="80">
        <v>165519000</v>
      </c>
      <c r="I19" s="82">
        <f t="shared" si="1"/>
        <v>773968000</v>
      </c>
      <c r="J19" s="79">
        <v>198767932</v>
      </c>
      <c r="K19" s="80">
        <v>22574857</v>
      </c>
      <c r="L19" s="80">
        <f t="shared" si="2"/>
        <v>221342789</v>
      </c>
      <c r="M19" s="42">
        <f t="shared" si="3"/>
        <v>0.28598441925247553</v>
      </c>
      <c r="N19" s="107">
        <v>142689154</v>
      </c>
      <c r="O19" s="108">
        <v>32924799</v>
      </c>
      <c r="P19" s="109">
        <f t="shared" si="4"/>
        <v>175613953</v>
      </c>
      <c r="Q19" s="42">
        <f t="shared" si="5"/>
        <v>0.22690079305604366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341457086</v>
      </c>
      <c r="AA19" s="80">
        <f t="shared" si="11"/>
        <v>55499656</v>
      </c>
      <c r="AB19" s="80">
        <f t="shared" si="12"/>
        <v>396956742</v>
      </c>
      <c r="AC19" s="42">
        <f t="shared" si="13"/>
        <v>0.5128852123085192</v>
      </c>
      <c r="AD19" s="79">
        <v>77177099</v>
      </c>
      <c r="AE19" s="80">
        <v>12669999</v>
      </c>
      <c r="AF19" s="80">
        <f t="shared" si="14"/>
        <v>89847098</v>
      </c>
      <c r="AG19" s="42">
        <f t="shared" si="15"/>
        <v>0.8984540184378239</v>
      </c>
      <c r="AH19" s="42">
        <f t="shared" si="16"/>
        <v>0.9545868136998703</v>
      </c>
      <c r="AI19" s="14">
        <v>276404202</v>
      </c>
      <c r="AJ19" s="14">
        <v>276404202</v>
      </c>
      <c r="AK19" s="14">
        <v>248336466</v>
      </c>
      <c r="AL19" s="14"/>
    </row>
    <row r="20" spans="1:38" s="15" customFormat="1" ht="12.75">
      <c r="A20" s="31" t="s">
        <v>115</v>
      </c>
      <c r="B20" s="62" t="s">
        <v>413</v>
      </c>
      <c r="C20" s="124" t="s">
        <v>414</v>
      </c>
      <c r="D20" s="79">
        <v>442365790</v>
      </c>
      <c r="E20" s="80">
        <v>0</v>
      </c>
      <c r="F20" s="81">
        <f t="shared" si="0"/>
        <v>442365790</v>
      </c>
      <c r="G20" s="79">
        <v>442365790</v>
      </c>
      <c r="H20" s="80">
        <v>0</v>
      </c>
      <c r="I20" s="82">
        <f t="shared" si="1"/>
        <v>442365790</v>
      </c>
      <c r="J20" s="79">
        <v>715347591</v>
      </c>
      <c r="K20" s="80">
        <v>158093667</v>
      </c>
      <c r="L20" s="80">
        <f t="shared" si="2"/>
        <v>873441258</v>
      </c>
      <c r="M20" s="42">
        <f t="shared" si="3"/>
        <v>1.974477407034572</v>
      </c>
      <c r="N20" s="107">
        <v>1277944994</v>
      </c>
      <c r="O20" s="108">
        <v>305639857</v>
      </c>
      <c r="P20" s="109">
        <f t="shared" si="4"/>
        <v>1583584851</v>
      </c>
      <c r="Q20" s="42">
        <f t="shared" si="5"/>
        <v>3.5798085810387823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1993292585</v>
      </c>
      <c r="AA20" s="80">
        <f t="shared" si="11"/>
        <v>463733524</v>
      </c>
      <c r="AB20" s="80">
        <f t="shared" si="12"/>
        <v>2457026109</v>
      </c>
      <c r="AC20" s="42">
        <f t="shared" si="13"/>
        <v>5.554285988073355</v>
      </c>
      <c r="AD20" s="79">
        <v>321255438</v>
      </c>
      <c r="AE20" s="80">
        <v>64140543</v>
      </c>
      <c r="AF20" s="80">
        <f t="shared" si="14"/>
        <v>385395981</v>
      </c>
      <c r="AG20" s="42">
        <f t="shared" si="15"/>
        <v>0</v>
      </c>
      <c r="AH20" s="42">
        <f t="shared" si="16"/>
        <v>3.108981227284776</v>
      </c>
      <c r="AI20" s="14">
        <v>0</v>
      </c>
      <c r="AJ20" s="14">
        <v>93054198</v>
      </c>
      <c r="AK20" s="14">
        <v>740723249</v>
      </c>
      <c r="AL20" s="14"/>
    </row>
    <row r="21" spans="1:38" s="59" customFormat="1" ht="12.75">
      <c r="A21" s="63"/>
      <c r="B21" s="64" t="s">
        <v>415</v>
      </c>
      <c r="C21" s="125"/>
      <c r="D21" s="83">
        <f>SUM(D16:D20)</f>
        <v>1737706153</v>
      </c>
      <c r="E21" s="84">
        <f>SUM(E16:E20)</f>
        <v>284086431</v>
      </c>
      <c r="F21" s="85">
        <f t="shared" si="0"/>
        <v>2021792584</v>
      </c>
      <c r="G21" s="83">
        <f>SUM(G16:G20)</f>
        <v>1737706153</v>
      </c>
      <c r="H21" s="84">
        <f>SUM(H16:H20)</f>
        <v>284086431</v>
      </c>
      <c r="I21" s="85">
        <f t="shared" si="1"/>
        <v>2021792584</v>
      </c>
      <c r="J21" s="83">
        <f>SUM(J16:J20)</f>
        <v>1144185120</v>
      </c>
      <c r="K21" s="84">
        <f>SUM(K16:K20)</f>
        <v>211352052</v>
      </c>
      <c r="L21" s="84">
        <f t="shared" si="2"/>
        <v>1355537172</v>
      </c>
      <c r="M21" s="46">
        <f t="shared" si="3"/>
        <v>0.6704630251032714</v>
      </c>
      <c r="N21" s="113">
        <f>SUM(N16:N20)</f>
        <v>1586949381</v>
      </c>
      <c r="O21" s="114">
        <f>SUM(O16:O20)</f>
        <v>364022021</v>
      </c>
      <c r="P21" s="115">
        <f t="shared" si="4"/>
        <v>1950971402</v>
      </c>
      <c r="Q21" s="46">
        <f t="shared" si="5"/>
        <v>0.9649710941861878</v>
      </c>
      <c r="R21" s="113">
        <f>SUM(R16:R20)</f>
        <v>0</v>
      </c>
      <c r="S21" s="115">
        <f>SUM(S16:S20)</f>
        <v>0</v>
      </c>
      <c r="T21" s="115">
        <f t="shared" si="6"/>
        <v>0</v>
      </c>
      <c r="U21" s="46">
        <f t="shared" si="7"/>
        <v>0</v>
      </c>
      <c r="V21" s="113">
        <f>SUM(V16:V20)</f>
        <v>0</v>
      </c>
      <c r="W21" s="115">
        <f>SUM(W16:W20)</f>
        <v>0</v>
      </c>
      <c r="X21" s="115">
        <f t="shared" si="8"/>
        <v>0</v>
      </c>
      <c r="Y21" s="46">
        <f t="shared" si="9"/>
        <v>0</v>
      </c>
      <c r="Z21" s="83">
        <f t="shared" si="10"/>
        <v>2731134501</v>
      </c>
      <c r="AA21" s="84">
        <f t="shared" si="11"/>
        <v>575374073</v>
      </c>
      <c r="AB21" s="84">
        <f t="shared" si="12"/>
        <v>3306508574</v>
      </c>
      <c r="AC21" s="46">
        <f t="shared" si="13"/>
        <v>1.6354341192894593</v>
      </c>
      <c r="AD21" s="83">
        <f>SUM(AD16:AD20)</f>
        <v>542857377</v>
      </c>
      <c r="AE21" s="84">
        <f>SUM(AE16:AE20)</f>
        <v>102133911</v>
      </c>
      <c r="AF21" s="84">
        <f t="shared" si="14"/>
        <v>644991288</v>
      </c>
      <c r="AG21" s="46">
        <f t="shared" si="15"/>
        <v>1.387412376946299</v>
      </c>
      <c r="AH21" s="46">
        <f t="shared" si="16"/>
        <v>2.0248027195058795</v>
      </c>
      <c r="AI21" s="65">
        <f>SUM(AI16:AI20)</f>
        <v>957354788</v>
      </c>
      <c r="AJ21" s="65">
        <f>SUM(AJ16:AJ20)</f>
        <v>1109628382</v>
      </c>
      <c r="AK21" s="65">
        <f>SUM(AK16:AK20)</f>
        <v>1328245882</v>
      </c>
      <c r="AL21" s="65"/>
    </row>
    <row r="22" spans="1:38" s="15" customFormat="1" ht="12.75">
      <c r="A22" s="31" t="s">
        <v>96</v>
      </c>
      <c r="B22" s="62" t="s">
        <v>416</v>
      </c>
      <c r="C22" s="124" t="s">
        <v>417</v>
      </c>
      <c r="D22" s="79">
        <v>88299612</v>
      </c>
      <c r="E22" s="80">
        <v>32025000</v>
      </c>
      <c r="F22" s="81">
        <f t="shared" si="0"/>
        <v>120324612</v>
      </c>
      <c r="G22" s="79">
        <v>88299612</v>
      </c>
      <c r="H22" s="80">
        <v>32025000</v>
      </c>
      <c r="I22" s="82">
        <f t="shared" si="1"/>
        <v>120324612</v>
      </c>
      <c r="J22" s="79">
        <v>37866532</v>
      </c>
      <c r="K22" s="80">
        <v>0</v>
      </c>
      <c r="L22" s="80">
        <f t="shared" si="2"/>
        <v>37866532</v>
      </c>
      <c r="M22" s="42">
        <f t="shared" si="3"/>
        <v>0.3147031298966499</v>
      </c>
      <c r="N22" s="107">
        <v>26306431</v>
      </c>
      <c r="O22" s="108">
        <v>0</v>
      </c>
      <c r="P22" s="109">
        <f t="shared" si="4"/>
        <v>26306431</v>
      </c>
      <c r="Q22" s="42">
        <f t="shared" si="5"/>
        <v>0.21862884544352407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64172963</v>
      </c>
      <c r="AA22" s="80">
        <f t="shared" si="11"/>
        <v>0</v>
      </c>
      <c r="AB22" s="80">
        <f t="shared" si="12"/>
        <v>64172963</v>
      </c>
      <c r="AC22" s="42">
        <f t="shared" si="13"/>
        <v>0.533331975340174</v>
      </c>
      <c r="AD22" s="79">
        <v>6932294</v>
      </c>
      <c r="AE22" s="80">
        <v>0</v>
      </c>
      <c r="AF22" s="80">
        <f t="shared" si="14"/>
        <v>6932294</v>
      </c>
      <c r="AG22" s="42">
        <f t="shared" si="15"/>
        <v>0.2575760940050358</v>
      </c>
      <c r="AH22" s="42">
        <f t="shared" si="16"/>
        <v>2.7947656288091647</v>
      </c>
      <c r="AI22" s="14">
        <v>159113093</v>
      </c>
      <c r="AJ22" s="14">
        <v>159113093</v>
      </c>
      <c r="AK22" s="14">
        <v>40983729</v>
      </c>
      <c r="AL22" s="14"/>
    </row>
    <row r="23" spans="1:38" s="15" customFormat="1" ht="12.75">
      <c r="A23" s="31" t="s">
        <v>96</v>
      </c>
      <c r="B23" s="62" t="s">
        <v>418</v>
      </c>
      <c r="C23" s="124" t="s">
        <v>419</v>
      </c>
      <c r="D23" s="79">
        <v>53792882</v>
      </c>
      <c r="E23" s="80">
        <v>40052012</v>
      </c>
      <c r="F23" s="81">
        <f t="shared" si="0"/>
        <v>93844894</v>
      </c>
      <c r="G23" s="79">
        <v>53792882</v>
      </c>
      <c r="H23" s="80">
        <v>40052012</v>
      </c>
      <c r="I23" s="82">
        <f t="shared" si="1"/>
        <v>93844894</v>
      </c>
      <c r="J23" s="79">
        <v>28735636</v>
      </c>
      <c r="K23" s="80">
        <v>3881756</v>
      </c>
      <c r="L23" s="80">
        <f t="shared" si="2"/>
        <v>32617392</v>
      </c>
      <c r="M23" s="42">
        <f t="shared" si="3"/>
        <v>0.34756703971555447</v>
      </c>
      <c r="N23" s="107">
        <v>28925239</v>
      </c>
      <c r="O23" s="108">
        <v>8428738</v>
      </c>
      <c r="P23" s="109">
        <f t="shared" si="4"/>
        <v>37353977</v>
      </c>
      <c r="Q23" s="42">
        <f t="shared" si="5"/>
        <v>0.3980395246650287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57660875</v>
      </c>
      <c r="AA23" s="80">
        <f t="shared" si="11"/>
        <v>12310494</v>
      </c>
      <c r="AB23" s="80">
        <f t="shared" si="12"/>
        <v>69971369</v>
      </c>
      <c r="AC23" s="42">
        <f t="shared" si="13"/>
        <v>0.7456065643805831</v>
      </c>
      <c r="AD23" s="79">
        <v>17604512</v>
      </c>
      <c r="AE23" s="80">
        <v>0</v>
      </c>
      <c r="AF23" s="80">
        <f t="shared" si="14"/>
        <v>17604512</v>
      </c>
      <c r="AG23" s="42">
        <f t="shared" si="15"/>
        <v>0.9331210910339086</v>
      </c>
      <c r="AH23" s="42">
        <f t="shared" si="16"/>
        <v>1.1218410939195587</v>
      </c>
      <c r="AI23" s="14">
        <v>73678370</v>
      </c>
      <c r="AJ23" s="14">
        <v>85749892</v>
      </c>
      <c r="AK23" s="14">
        <v>68750841</v>
      </c>
      <c r="AL23" s="14"/>
    </row>
    <row r="24" spans="1:38" s="15" customFormat="1" ht="12.75">
      <c r="A24" s="31" t="s">
        <v>96</v>
      </c>
      <c r="B24" s="62" t="s">
        <v>420</v>
      </c>
      <c r="C24" s="124" t="s">
        <v>421</v>
      </c>
      <c r="D24" s="79">
        <v>102982815</v>
      </c>
      <c r="E24" s="80">
        <v>14722000</v>
      </c>
      <c r="F24" s="81">
        <f t="shared" si="0"/>
        <v>117704815</v>
      </c>
      <c r="G24" s="79">
        <v>102982815</v>
      </c>
      <c r="H24" s="80">
        <v>14722000</v>
      </c>
      <c r="I24" s="82">
        <f t="shared" si="1"/>
        <v>117704815</v>
      </c>
      <c r="J24" s="79">
        <v>27874001</v>
      </c>
      <c r="K24" s="80">
        <v>0</v>
      </c>
      <c r="L24" s="80">
        <f t="shared" si="2"/>
        <v>27874001</v>
      </c>
      <c r="M24" s="42">
        <f t="shared" si="3"/>
        <v>0.2368127506083757</v>
      </c>
      <c r="N24" s="107">
        <v>0</v>
      </c>
      <c r="O24" s="108">
        <v>0</v>
      </c>
      <c r="P24" s="109">
        <f t="shared" si="4"/>
        <v>0</v>
      </c>
      <c r="Q24" s="42">
        <f t="shared" si="5"/>
        <v>0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27874001</v>
      </c>
      <c r="AA24" s="80">
        <f t="shared" si="11"/>
        <v>0</v>
      </c>
      <c r="AB24" s="80">
        <f t="shared" si="12"/>
        <v>27874001</v>
      </c>
      <c r="AC24" s="42">
        <f t="shared" si="13"/>
        <v>0.2368127506083757</v>
      </c>
      <c r="AD24" s="79">
        <v>7810995</v>
      </c>
      <c r="AE24" s="80">
        <v>2141826</v>
      </c>
      <c r="AF24" s="80">
        <f t="shared" si="14"/>
        <v>9952821</v>
      </c>
      <c r="AG24" s="42">
        <f t="shared" si="15"/>
        <v>0.4888484120478568</v>
      </c>
      <c r="AH24" s="42">
        <f t="shared" si="16"/>
        <v>-1</v>
      </c>
      <c r="AI24" s="14">
        <v>95711795</v>
      </c>
      <c r="AJ24" s="14">
        <v>95711795</v>
      </c>
      <c r="AK24" s="14">
        <v>46788559</v>
      </c>
      <c r="AL24" s="14"/>
    </row>
    <row r="25" spans="1:38" s="15" customFormat="1" ht="12.75">
      <c r="A25" s="31" t="s">
        <v>96</v>
      </c>
      <c r="B25" s="62" t="s">
        <v>80</v>
      </c>
      <c r="C25" s="124" t="s">
        <v>81</v>
      </c>
      <c r="D25" s="79">
        <v>1235688000</v>
      </c>
      <c r="E25" s="80">
        <v>839490000</v>
      </c>
      <c r="F25" s="81">
        <f t="shared" si="0"/>
        <v>2075178000</v>
      </c>
      <c r="G25" s="79">
        <v>1235688000</v>
      </c>
      <c r="H25" s="80">
        <v>839490000</v>
      </c>
      <c r="I25" s="82">
        <f t="shared" si="1"/>
        <v>2075178000</v>
      </c>
      <c r="J25" s="79">
        <v>409378975</v>
      </c>
      <c r="K25" s="80">
        <v>34253166</v>
      </c>
      <c r="L25" s="80">
        <f t="shared" si="2"/>
        <v>443632141</v>
      </c>
      <c r="M25" s="42">
        <f t="shared" si="3"/>
        <v>0.2137802834262892</v>
      </c>
      <c r="N25" s="107">
        <v>411517623</v>
      </c>
      <c r="O25" s="108">
        <v>132023066</v>
      </c>
      <c r="P25" s="109">
        <f t="shared" si="4"/>
        <v>543540689</v>
      </c>
      <c r="Q25" s="42">
        <f t="shared" si="5"/>
        <v>0.2619248512657709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820896598</v>
      </c>
      <c r="AA25" s="80">
        <f t="shared" si="11"/>
        <v>166276232</v>
      </c>
      <c r="AB25" s="80">
        <f t="shared" si="12"/>
        <v>987172830</v>
      </c>
      <c r="AC25" s="42">
        <f t="shared" si="13"/>
        <v>0.47570513469206016</v>
      </c>
      <c r="AD25" s="79">
        <v>448420534</v>
      </c>
      <c r="AE25" s="80">
        <v>236729008</v>
      </c>
      <c r="AF25" s="80">
        <f t="shared" si="14"/>
        <v>685149542</v>
      </c>
      <c r="AG25" s="42">
        <f t="shared" si="15"/>
        <v>0.4115243091862386</v>
      </c>
      <c r="AH25" s="42">
        <f t="shared" si="16"/>
        <v>-0.20668313166587504</v>
      </c>
      <c r="AI25" s="14">
        <v>3145265405</v>
      </c>
      <c r="AJ25" s="14">
        <v>3101254405</v>
      </c>
      <c r="AK25" s="14">
        <v>1294353173</v>
      </c>
      <c r="AL25" s="14"/>
    </row>
    <row r="26" spans="1:38" s="15" customFormat="1" ht="12.75">
      <c r="A26" s="31" t="s">
        <v>96</v>
      </c>
      <c r="B26" s="62" t="s">
        <v>422</v>
      </c>
      <c r="C26" s="124" t="s">
        <v>423</v>
      </c>
      <c r="D26" s="79">
        <v>237521745</v>
      </c>
      <c r="E26" s="80">
        <v>107384785</v>
      </c>
      <c r="F26" s="81">
        <f t="shared" si="0"/>
        <v>344906530</v>
      </c>
      <c r="G26" s="79">
        <v>237521745</v>
      </c>
      <c r="H26" s="80">
        <v>107384785</v>
      </c>
      <c r="I26" s="82">
        <f t="shared" si="1"/>
        <v>344906530</v>
      </c>
      <c r="J26" s="79">
        <v>70411623</v>
      </c>
      <c r="K26" s="80">
        <v>1187956</v>
      </c>
      <c r="L26" s="80">
        <f t="shared" si="2"/>
        <v>71599579</v>
      </c>
      <c r="M26" s="42">
        <f t="shared" si="3"/>
        <v>0.2075912537811331</v>
      </c>
      <c r="N26" s="107">
        <v>31106457</v>
      </c>
      <c r="O26" s="108">
        <v>5194013</v>
      </c>
      <c r="P26" s="109">
        <f t="shared" si="4"/>
        <v>36300470</v>
      </c>
      <c r="Q26" s="42">
        <f t="shared" si="5"/>
        <v>0.10524726800620446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101518080</v>
      </c>
      <c r="AA26" s="80">
        <f t="shared" si="11"/>
        <v>6381969</v>
      </c>
      <c r="AB26" s="80">
        <f t="shared" si="12"/>
        <v>107900049</v>
      </c>
      <c r="AC26" s="42">
        <f t="shared" si="13"/>
        <v>0.31283852178733756</v>
      </c>
      <c r="AD26" s="79">
        <v>79426639</v>
      </c>
      <c r="AE26" s="80">
        <v>3438196</v>
      </c>
      <c r="AF26" s="80">
        <f t="shared" si="14"/>
        <v>82864835</v>
      </c>
      <c r="AG26" s="42">
        <f t="shared" si="15"/>
        <v>0.3876192016831819</v>
      </c>
      <c r="AH26" s="42">
        <f t="shared" si="16"/>
        <v>-0.5619315479237966</v>
      </c>
      <c r="AI26" s="14">
        <v>375254978</v>
      </c>
      <c r="AJ26" s="14">
        <v>375254978</v>
      </c>
      <c r="AK26" s="14">
        <v>145456035</v>
      </c>
      <c r="AL26" s="14"/>
    </row>
    <row r="27" spans="1:38" s="15" customFormat="1" ht="12.75">
      <c r="A27" s="31" t="s">
        <v>115</v>
      </c>
      <c r="B27" s="62" t="s">
        <v>424</v>
      </c>
      <c r="C27" s="124" t="s">
        <v>425</v>
      </c>
      <c r="D27" s="79">
        <v>325572446</v>
      </c>
      <c r="E27" s="80">
        <v>246238731</v>
      </c>
      <c r="F27" s="81">
        <f t="shared" si="0"/>
        <v>571811177</v>
      </c>
      <c r="G27" s="79">
        <v>325572446</v>
      </c>
      <c r="H27" s="80">
        <v>246238731</v>
      </c>
      <c r="I27" s="82">
        <f t="shared" si="1"/>
        <v>571811177</v>
      </c>
      <c r="J27" s="79">
        <v>140995135</v>
      </c>
      <c r="K27" s="80">
        <v>25283974</v>
      </c>
      <c r="L27" s="80">
        <f t="shared" si="2"/>
        <v>166279109</v>
      </c>
      <c r="M27" s="42">
        <f t="shared" si="3"/>
        <v>0.290793736968174</v>
      </c>
      <c r="N27" s="107">
        <v>140801899</v>
      </c>
      <c r="O27" s="108">
        <v>48159534</v>
      </c>
      <c r="P27" s="109">
        <f t="shared" si="4"/>
        <v>188961433</v>
      </c>
      <c r="Q27" s="42">
        <f t="shared" si="5"/>
        <v>0.33046124420194745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281797034</v>
      </c>
      <c r="AA27" s="80">
        <f t="shared" si="11"/>
        <v>73443508</v>
      </c>
      <c r="AB27" s="80">
        <f t="shared" si="12"/>
        <v>355240542</v>
      </c>
      <c r="AC27" s="42">
        <f t="shared" si="13"/>
        <v>0.6212549811701215</v>
      </c>
      <c r="AD27" s="79">
        <v>125137161</v>
      </c>
      <c r="AE27" s="80">
        <v>106616457</v>
      </c>
      <c r="AF27" s="80">
        <f t="shared" si="14"/>
        <v>231753618</v>
      </c>
      <c r="AG27" s="42">
        <f t="shared" si="15"/>
        <v>0.6616896803548088</v>
      </c>
      <c r="AH27" s="42">
        <f t="shared" si="16"/>
        <v>-0.18464516484916327</v>
      </c>
      <c r="AI27" s="14">
        <v>745555061</v>
      </c>
      <c r="AJ27" s="14">
        <v>429314105</v>
      </c>
      <c r="AK27" s="14">
        <v>493326090</v>
      </c>
      <c r="AL27" s="14"/>
    </row>
    <row r="28" spans="1:38" s="59" customFormat="1" ht="12.75">
      <c r="A28" s="63"/>
      <c r="B28" s="64" t="s">
        <v>426</v>
      </c>
      <c r="C28" s="125"/>
      <c r="D28" s="83">
        <f>SUM(D22:D27)</f>
        <v>2043857500</v>
      </c>
      <c r="E28" s="84">
        <f>SUM(E22:E27)</f>
        <v>1279912528</v>
      </c>
      <c r="F28" s="92">
        <f t="shared" si="0"/>
        <v>3323770028</v>
      </c>
      <c r="G28" s="83">
        <f>SUM(G22:G27)</f>
        <v>2043857500</v>
      </c>
      <c r="H28" s="84">
        <f>SUM(H22:H27)</f>
        <v>1279912528</v>
      </c>
      <c r="I28" s="85">
        <f t="shared" si="1"/>
        <v>3323770028</v>
      </c>
      <c r="J28" s="83">
        <f>SUM(J22:J27)</f>
        <v>715261902</v>
      </c>
      <c r="K28" s="84">
        <f>SUM(K22:K27)</f>
        <v>64606852</v>
      </c>
      <c r="L28" s="84">
        <f t="shared" si="2"/>
        <v>779868754</v>
      </c>
      <c r="M28" s="46">
        <f t="shared" si="3"/>
        <v>0.23463378856847913</v>
      </c>
      <c r="N28" s="113">
        <f>SUM(N22:N27)</f>
        <v>638657649</v>
      </c>
      <c r="O28" s="114">
        <f>SUM(O22:O27)</f>
        <v>193805351</v>
      </c>
      <c r="P28" s="115">
        <f t="shared" si="4"/>
        <v>832463000</v>
      </c>
      <c r="Q28" s="46">
        <f t="shared" si="5"/>
        <v>0.2504574603499012</v>
      </c>
      <c r="R28" s="113">
        <f>SUM(R22:R27)</f>
        <v>0</v>
      </c>
      <c r="S28" s="115">
        <f>SUM(S22:S27)</f>
        <v>0</v>
      </c>
      <c r="T28" s="115">
        <f t="shared" si="6"/>
        <v>0</v>
      </c>
      <c r="U28" s="46">
        <f t="shared" si="7"/>
        <v>0</v>
      </c>
      <c r="V28" s="113">
        <f>SUM(V22:V27)</f>
        <v>0</v>
      </c>
      <c r="W28" s="115">
        <f>SUM(W22:W27)</f>
        <v>0</v>
      </c>
      <c r="X28" s="115">
        <f t="shared" si="8"/>
        <v>0</v>
      </c>
      <c r="Y28" s="46">
        <f t="shared" si="9"/>
        <v>0</v>
      </c>
      <c r="Z28" s="83">
        <f t="shared" si="10"/>
        <v>1353919551</v>
      </c>
      <c r="AA28" s="84">
        <f t="shared" si="11"/>
        <v>258412203</v>
      </c>
      <c r="AB28" s="84">
        <f t="shared" si="12"/>
        <v>1612331754</v>
      </c>
      <c r="AC28" s="46">
        <f t="shared" si="13"/>
        <v>0.48509124891838035</v>
      </c>
      <c r="AD28" s="83">
        <f>SUM(AD22:AD27)</f>
        <v>685332135</v>
      </c>
      <c r="AE28" s="84">
        <f>SUM(AE22:AE27)</f>
        <v>348925487</v>
      </c>
      <c r="AF28" s="84">
        <f t="shared" si="14"/>
        <v>1034257622</v>
      </c>
      <c r="AG28" s="46">
        <f t="shared" si="15"/>
        <v>0.45480958375800173</v>
      </c>
      <c r="AH28" s="46">
        <f t="shared" si="16"/>
        <v>-0.19511059692243682</v>
      </c>
      <c r="AI28" s="65">
        <f>SUM(AI22:AI27)</f>
        <v>4594578702</v>
      </c>
      <c r="AJ28" s="65">
        <f>SUM(AJ22:AJ27)</f>
        <v>4246398268</v>
      </c>
      <c r="AK28" s="65">
        <f>SUM(AK22:AK27)</f>
        <v>2089658427</v>
      </c>
      <c r="AL28" s="65"/>
    </row>
    <row r="29" spans="1:38" s="15" customFormat="1" ht="12.75">
      <c r="A29" s="31" t="s">
        <v>96</v>
      </c>
      <c r="B29" s="62" t="s">
        <v>427</v>
      </c>
      <c r="C29" s="124" t="s">
        <v>428</v>
      </c>
      <c r="D29" s="79">
        <v>229034703</v>
      </c>
      <c r="E29" s="80">
        <v>49039000</v>
      </c>
      <c r="F29" s="81">
        <f t="shared" si="0"/>
        <v>278073703</v>
      </c>
      <c r="G29" s="79">
        <v>229034703</v>
      </c>
      <c r="H29" s="80">
        <v>49039000</v>
      </c>
      <c r="I29" s="82">
        <f t="shared" si="1"/>
        <v>278073703</v>
      </c>
      <c r="J29" s="79">
        <v>25224359</v>
      </c>
      <c r="K29" s="80">
        <v>0</v>
      </c>
      <c r="L29" s="80">
        <f t="shared" si="2"/>
        <v>25224359</v>
      </c>
      <c r="M29" s="42">
        <f t="shared" si="3"/>
        <v>0.09071105511908115</v>
      </c>
      <c r="N29" s="107">
        <v>88751031</v>
      </c>
      <c r="O29" s="108">
        <v>0</v>
      </c>
      <c r="P29" s="109">
        <f t="shared" si="4"/>
        <v>88751031</v>
      </c>
      <c r="Q29" s="42">
        <f t="shared" si="5"/>
        <v>0.319163696683681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113975390</v>
      </c>
      <c r="AA29" s="80">
        <f t="shared" si="11"/>
        <v>0</v>
      </c>
      <c r="AB29" s="80">
        <f t="shared" si="12"/>
        <v>113975390</v>
      </c>
      <c r="AC29" s="42">
        <f t="shared" si="13"/>
        <v>0.40987475180276217</v>
      </c>
      <c r="AD29" s="79">
        <v>38170417</v>
      </c>
      <c r="AE29" s="80">
        <v>13660565</v>
      </c>
      <c r="AF29" s="80">
        <f t="shared" si="14"/>
        <v>51830982</v>
      </c>
      <c r="AG29" s="42">
        <f t="shared" si="15"/>
        <v>0.19537170763848197</v>
      </c>
      <c r="AH29" s="42">
        <f t="shared" si="16"/>
        <v>0.7123162165825838</v>
      </c>
      <c r="AI29" s="14">
        <v>451912895</v>
      </c>
      <c r="AJ29" s="14">
        <v>198799380</v>
      </c>
      <c r="AK29" s="14">
        <v>88290994</v>
      </c>
      <c r="AL29" s="14"/>
    </row>
    <row r="30" spans="1:38" s="15" customFormat="1" ht="12.75">
      <c r="A30" s="31" t="s">
        <v>96</v>
      </c>
      <c r="B30" s="62" t="s">
        <v>429</v>
      </c>
      <c r="C30" s="124" t="s">
        <v>430</v>
      </c>
      <c r="D30" s="79">
        <v>321977236</v>
      </c>
      <c r="E30" s="80">
        <v>96251000</v>
      </c>
      <c r="F30" s="81">
        <f t="shared" si="0"/>
        <v>418228236</v>
      </c>
      <c r="G30" s="79">
        <v>321977236</v>
      </c>
      <c r="H30" s="80">
        <v>96251000</v>
      </c>
      <c r="I30" s="82">
        <f t="shared" si="1"/>
        <v>418228236</v>
      </c>
      <c r="J30" s="79">
        <v>76704332</v>
      </c>
      <c r="K30" s="80">
        <v>7830599</v>
      </c>
      <c r="L30" s="80">
        <f t="shared" si="2"/>
        <v>84534931</v>
      </c>
      <c r="M30" s="42">
        <f t="shared" si="3"/>
        <v>0.20212631219858623</v>
      </c>
      <c r="N30" s="107">
        <v>55552053</v>
      </c>
      <c r="O30" s="108">
        <v>21978067</v>
      </c>
      <c r="P30" s="109">
        <f t="shared" si="4"/>
        <v>77530120</v>
      </c>
      <c r="Q30" s="42">
        <f t="shared" si="5"/>
        <v>0.18537753629814702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132256385</v>
      </c>
      <c r="AA30" s="80">
        <f t="shared" si="11"/>
        <v>29808666</v>
      </c>
      <c r="AB30" s="80">
        <f t="shared" si="12"/>
        <v>162065051</v>
      </c>
      <c r="AC30" s="42">
        <f t="shared" si="13"/>
        <v>0.38750384849673325</v>
      </c>
      <c r="AD30" s="79">
        <v>39053818</v>
      </c>
      <c r="AE30" s="80">
        <v>6246303</v>
      </c>
      <c r="AF30" s="80">
        <f t="shared" si="14"/>
        <v>45300121</v>
      </c>
      <c r="AG30" s="42">
        <f t="shared" si="15"/>
        <v>0.6531366835000043</v>
      </c>
      <c r="AH30" s="42">
        <f t="shared" si="16"/>
        <v>0.7114771062090541</v>
      </c>
      <c r="AI30" s="14">
        <v>169348868</v>
      </c>
      <c r="AJ30" s="14">
        <v>297478472</v>
      </c>
      <c r="AK30" s="14">
        <v>110607958</v>
      </c>
      <c r="AL30" s="14"/>
    </row>
    <row r="31" spans="1:38" s="15" customFormat="1" ht="12.75">
      <c r="A31" s="31" t="s">
        <v>96</v>
      </c>
      <c r="B31" s="62" t="s">
        <v>431</v>
      </c>
      <c r="C31" s="124" t="s">
        <v>432</v>
      </c>
      <c r="D31" s="79">
        <v>92288852</v>
      </c>
      <c r="E31" s="80">
        <v>25863244</v>
      </c>
      <c r="F31" s="82">
        <f t="shared" si="0"/>
        <v>118152096</v>
      </c>
      <c r="G31" s="79">
        <v>92288852</v>
      </c>
      <c r="H31" s="80">
        <v>25863244</v>
      </c>
      <c r="I31" s="82">
        <f t="shared" si="1"/>
        <v>118152096</v>
      </c>
      <c r="J31" s="79">
        <v>26421402</v>
      </c>
      <c r="K31" s="80">
        <v>1891187</v>
      </c>
      <c r="L31" s="80">
        <f t="shared" si="2"/>
        <v>28312589</v>
      </c>
      <c r="M31" s="42">
        <f t="shared" si="3"/>
        <v>0.23962832618729</v>
      </c>
      <c r="N31" s="107">
        <v>22262471</v>
      </c>
      <c r="O31" s="108">
        <v>3920422</v>
      </c>
      <c r="P31" s="109">
        <f t="shared" si="4"/>
        <v>26182893</v>
      </c>
      <c r="Q31" s="42">
        <f t="shared" si="5"/>
        <v>0.2216032883580838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48683873</v>
      </c>
      <c r="AA31" s="80">
        <f t="shared" si="11"/>
        <v>5811609</v>
      </c>
      <c r="AB31" s="80">
        <f t="shared" si="12"/>
        <v>54495482</v>
      </c>
      <c r="AC31" s="42">
        <f t="shared" si="13"/>
        <v>0.4612316145453738</v>
      </c>
      <c r="AD31" s="79">
        <v>19529999</v>
      </c>
      <c r="AE31" s="80">
        <v>6313199</v>
      </c>
      <c r="AF31" s="80">
        <f t="shared" si="14"/>
        <v>25843198</v>
      </c>
      <c r="AG31" s="42">
        <f t="shared" si="15"/>
        <v>0.35459046300918157</v>
      </c>
      <c r="AH31" s="42">
        <f t="shared" si="16"/>
        <v>0.013144464551175128</v>
      </c>
      <c r="AI31" s="14">
        <v>142146598</v>
      </c>
      <c r="AJ31" s="14">
        <v>149134226</v>
      </c>
      <c r="AK31" s="14">
        <v>50403828</v>
      </c>
      <c r="AL31" s="14"/>
    </row>
    <row r="32" spans="1:38" s="15" customFormat="1" ht="12.75">
      <c r="A32" s="31" t="s">
        <v>96</v>
      </c>
      <c r="B32" s="62" t="s">
        <v>433</v>
      </c>
      <c r="C32" s="124" t="s">
        <v>434</v>
      </c>
      <c r="D32" s="79">
        <v>165273179</v>
      </c>
      <c r="E32" s="80">
        <v>40539078</v>
      </c>
      <c r="F32" s="81">
        <f t="shared" si="0"/>
        <v>205812257</v>
      </c>
      <c r="G32" s="79">
        <v>165273179</v>
      </c>
      <c r="H32" s="80">
        <v>40539078</v>
      </c>
      <c r="I32" s="82">
        <f t="shared" si="1"/>
        <v>205812257</v>
      </c>
      <c r="J32" s="79">
        <v>48759993</v>
      </c>
      <c r="K32" s="80">
        <v>5746755</v>
      </c>
      <c r="L32" s="80">
        <f t="shared" si="2"/>
        <v>54506748</v>
      </c>
      <c r="M32" s="42">
        <f t="shared" si="3"/>
        <v>0.2648372297865622</v>
      </c>
      <c r="N32" s="107">
        <v>30849692</v>
      </c>
      <c r="O32" s="108">
        <v>6220522</v>
      </c>
      <c r="P32" s="109">
        <f t="shared" si="4"/>
        <v>37070214</v>
      </c>
      <c r="Q32" s="42">
        <f t="shared" si="5"/>
        <v>0.1801166487377863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79609685</v>
      </c>
      <c r="AA32" s="80">
        <f t="shared" si="11"/>
        <v>11967277</v>
      </c>
      <c r="AB32" s="80">
        <f t="shared" si="12"/>
        <v>91576962</v>
      </c>
      <c r="AC32" s="42">
        <f t="shared" si="13"/>
        <v>0.44495387852434853</v>
      </c>
      <c r="AD32" s="79">
        <v>34416313</v>
      </c>
      <c r="AE32" s="80">
        <v>700067</v>
      </c>
      <c r="AF32" s="80">
        <f t="shared" si="14"/>
        <v>35116380</v>
      </c>
      <c r="AG32" s="42">
        <f t="shared" si="15"/>
        <v>0.3728936541565709</v>
      </c>
      <c r="AH32" s="42">
        <f t="shared" si="16"/>
        <v>0.05563882154140032</v>
      </c>
      <c r="AI32" s="14">
        <v>212912092</v>
      </c>
      <c r="AJ32" s="14">
        <v>173023364</v>
      </c>
      <c r="AK32" s="14">
        <v>79393568</v>
      </c>
      <c r="AL32" s="14"/>
    </row>
    <row r="33" spans="1:38" s="15" customFormat="1" ht="12.75">
      <c r="A33" s="31" t="s">
        <v>96</v>
      </c>
      <c r="B33" s="62" t="s">
        <v>435</v>
      </c>
      <c r="C33" s="124" t="s">
        <v>436</v>
      </c>
      <c r="D33" s="79">
        <v>140029000</v>
      </c>
      <c r="E33" s="80">
        <v>25403000</v>
      </c>
      <c r="F33" s="81">
        <f t="shared" si="0"/>
        <v>165432000</v>
      </c>
      <c r="G33" s="79">
        <v>140029000</v>
      </c>
      <c r="H33" s="80">
        <v>25403000</v>
      </c>
      <c r="I33" s="82">
        <f t="shared" si="1"/>
        <v>165432000</v>
      </c>
      <c r="J33" s="79">
        <v>19768206</v>
      </c>
      <c r="K33" s="80">
        <v>1350</v>
      </c>
      <c r="L33" s="80">
        <f t="shared" si="2"/>
        <v>19769556</v>
      </c>
      <c r="M33" s="42">
        <f t="shared" si="3"/>
        <v>0.1195026113448426</v>
      </c>
      <c r="N33" s="107">
        <v>45142821</v>
      </c>
      <c r="O33" s="108">
        <v>3329311</v>
      </c>
      <c r="P33" s="109">
        <f t="shared" si="4"/>
        <v>48472132</v>
      </c>
      <c r="Q33" s="42">
        <f t="shared" si="5"/>
        <v>0.2930033608975289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64911027</v>
      </c>
      <c r="AA33" s="80">
        <f t="shared" si="11"/>
        <v>3330661</v>
      </c>
      <c r="AB33" s="80">
        <f t="shared" si="12"/>
        <v>68241688</v>
      </c>
      <c r="AC33" s="42">
        <f t="shared" si="13"/>
        <v>0.4125059722423715</v>
      </c>
      <c r="AD33" s="79">
        <v>41484705</v>
      </c>
      <c r="AE33" s="80">
        <v>484404</v>
      </c>
      <c r="AF33" s="80">
        <f t="shared" si="14"/>
        <v>41969109</v>
      </c>
      <c r="AG33" s="42">
        <f t="shared" si="15"/>
        <v>0.6352921966164151</v>
      </c>
      <c r="AH33" s="42">
        <f t="shared" si="16"/>
        <v>0.1549478450924464</v>
      </c>
      <c r="AI33" s="14">
        <v>140029000</v>
      </c>
      <c r="AJ33" s="14">
        <v>140029000</v>
      </c>
      <c r="AK33" s="14">
        <v>88959331</v>
      </c>
      <c r="AL33" s="14"/>
    </row>
    <row r="34" spans="1:38" s="15" customFormat="1" ht="12.75">
      <c r="A34" s="31" t="s">
        <v>96</v>
      </c>
      <c r="B34" s="62" t="s">
        <v>437</v>
      </c>
      <c r="C34" s="124" t="s">
        <v>438</v>
      </c>
      <c r="D34" s="79">
        <v>585996114</v>
      </c>
      <c r="E34" s="80">
        <v>171150779</v>
      </c>
      <c r="F34" s="81">
        <f t="shared" si="0"/>
        <v>757146893</v>
      </c>
      <c r="G34" s="79">
        <v>585996114</v>
      </c>
      <c r="H34" s="80">
        <v>171150779</v>
      </c>
      <c r="I34" s="82">
        <f t="shared" si="1"/>
        <v>757146893</v>
      </c>
      <c r="J34" s="79">
        <v>152102724</v>
      </c>
      <c r="K34" s="80">
        <v>29996530</v>
      </c>
      <c r="L34" s="80">
        <f t="shared" si="2"/>
        <v>182099254</v>
      </c>
      <c r="M34" s="42">
        <f t="shared" si="3"/>
        <v>0.24050716668528943</v>
      </c>
      <c r="N34" s="107">
        <v>118525629</v>
      </c>
      <c r="O34" s="108">
        <v>61573722</v>
      </c>
      <c r="P34" s="109">
        <f t="shared" si="4"/>
        <v>180099351</v>
      </c>
      <c r="Q34" s="42">
        <f t="shared" si="5"/>
        <v>0.23786579944401884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270628353</v>
      </c>
      <c r="AA34" s="80">
        <f t="shared" si="11"/>
        <v>91570252</v>
      </c>
      <c r="AB34" s="80">
        <f t="shared" si="12"/>
        <v>362198605</v>
      </c>
      <c r="AC34" s="42">
        <f t="shared" si="13"/>
        <v>0.4783729661293083</v>
      </c>
      <c r="AD34" s="79">
        <v>113966898</v>
      </c>
      <c r="AE34" s="80">
        <v>-30993166</v>
      </c>
      <c r="AF34" s="80">
        <f t="shared" si="14"/>
        <v>82973732</v>
      </c>
      <c r="AG34" s="42">
        <f t="shared" si="15"/>
        <v>0.40513783971359496</v>
      </c>
      <c r="AH34" s="42">
        <f t="shared" si="16"/>
        <v>1.1705586413782134</v>
      </c>
      <c r="AI34" s="14">
        <v>539483782</v>
      </c>
      <c r="AJ34" s="14">
        <v>775140570</v>
      </c>
      <c r="AK34" s="14">
        <v>218565294</v>
      </c>
      <c r="AL34" s="14"/>
    </row>
    <row r="35" spans="1:38" s="15" customFormat="1" ht="12.75">
      <c r="A35" s="31" t="s">
        <v>115</v>
      </c>
      <c r="B35" s="62" t="s">
        <v>439</v>
      </c>
      <c r="C35" s="124" t="s">
        <v>440</v>
      </c>
      <c r="D35" s="79">
        <v>105601500</v>
      </c>
      <c r="E35" s="80">
        <v>20481193</v>
      </c>
      <c r="F35" s="81">
        <f t="shared" si="0"/>
        <v>126082693</v>
      </c>
      <c r="G35" s="79">
        <v>105601500</v>
      </c>
      <c r="H35" s="80">
        <v>20481193</v>
      </c>
      <c r="I35" s="82">
        <f t="shared" si="1"/>
        <v>126082693</v>
      </c>
      <c r="J35" s="79">
        <v>40302364</v>
      </c>
      <c r="K35" s="80">
        <v>1159157</v>
      </c>
      <c r="L35" s="80">
        <f t="shared" si="2"/>
        <v>41461521</v>
      </c>
      <c r="M35" s="42">
        <f t="shared" si="3"/>
        <v>0.32884387233067747</v>
      </c>
      <c r="N35" s="107">
        <v>33460724</v>
      </c>
      <c r="O35" s="108">
        <v>53245</v>
      </c>
      <c r="P35" s="109">
        <f t="shared" si="4"/>
        <v>33513969</v>
      </c>
      <c r="Q35" s="42">
        <f t="shared" si="5"/>
        <v>0.2658094319098974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73763088</v>
      </c>
      <c r="AA35" s="80">
        <f t="shared" si="11"/>
        <v>1212402</v>
      </c>
      <c r="AB35" s="80">
        <f t="shared" si="12"/>
        <v>74975490</v>
      </c>
      <c r="AC35" s="42">
        <f t="shared" si="13"/>
        <v>0.5946533042405748</v>
      </c>
      <c r="AD35" s="79">
        <v>32184729</v>
      </c>
      <c r="AE35" s="80">
        <v>1536186</v>
      </c>
      <c r="AF35" s="80">
        <f t="shared" si="14"/>
        <v>33720915</v>
      </c>
      <c r="AG35" s="42">
        <f t="shared" si="15"/>
        <v>0.5520894497084353</v>
      </c>
      <c r="AH35" s="42">
        <f t="shared" si="16"/>
        <v>-0.006137022082585819</v>
      </c>
      <c r="AI35" s="14">
        <v>128681202</v>
      </c>
      <c r="AJ35" s="14">
        <v>129707281</v>
      </c>
      <c r="AK35" s="14">
        <v>71043534</v>
      </c>
      <c r="AL35" s="14"/>
    </row>
    <row r="36" spans="1:38" s="59" customFormat="1" ht="12.75">
      <c r="A36" s="63"/>
      <c r="B36" s="64" t="s">
        <v>441</v>
      </c>
      <c r="C36" s="125"/>
      <c r="D36" s="83">
        <f>SUM(D29:D35)</f>
        <v>1640200584</v>
      </c>
      <c r="E36" s="84">
        <f>SUM(E29:E35)</f>
        <v>428727294</v>
      </c>
      <c r="F36" s="92">
        <f t="shared" si="0"/>
        <v>2068927878</v>
      </c>
      <c r="G36" s="83">
        <f>SUM(G29:G35)</f>
        <v>1640200584</v>
      </c>
      <c r="H36" s="84">
        <f>SUM(H29:H35)</f>
        <v>428727294</v>
      </c>
      <c r="I36" s="85">
        <f t="shared" si="1"/>
        <v>2068927878</v>
      </c>
      <c r="J36" s="83">
        <f>SUM(J29:J35)</f>
        <v>389283380</v>
      </c>
      <c r="K36" s="84">
        <f>SUM(K29:K35)</f>
        <v>46625578</v>
      </c>
      <c r="L36" s="84">
        <f t="shared" si="2"/>
        <v>435908958</v>
      </c>
      <c r="M36" s="46">
        <f t="shared" si="3"/>
        <v>0.21069316269322366</v>
      </c>
      <c r="N36" s="113">
        <f>SUM(N29:N35)</f>
        <v>394544421</v>
      </c>
      <c r="O36" s="114">
        <f>SUM(O29:O35)</f>
        <v>97075289</v>
      </c>
      <c r="P36" s="115">
        <f t="shared" si="4"/>
        <v>491619710</v>
      </c>
      <c r="Q36" s="46">
        <f t="shared" si="5"/>
        <v>0.23762051603038045</v>
      </c>
      <c r="R36" s="113">
        <f>SUM(R29:R35)</f>
        <v>0</v>
      </c>
      <c r="S36" s="115">
        <f>SUM(S29:S35)</f>
        <v>0</v>
      </c>
      <c r="T36" s="115">
        <f t="shared" si="6"/>
        <v>0</v>
      </c>
      <c r="U36" s="46">
        <f t="shared" si="7"/>
        <v>0</v>
      </c>
      <c r="V36" s="113">
        <f>SUM(V29:V35)</f>
        <v>0</v>
      </c>
      <c r="W36" s="115">
        <f>SUM(W29:W35)</f>
        <v>0</v>
      </c>
      <c r="X36" s="115">
        <f t="shared" si="8"/>
        <v>0</v>
      </c>
      <c r="Y36" s="46">
        <f t="shared" si="9"/>
        <v>0</v>
      </c>
      <c r="Z36" s="83">
        <f t="shared" si="10"/>
        <v>783827801</v>
      </c>
      <c r="AA36" s="84">
        <f t="shared" si="11"/>
        <v>143700867</v>
      </c>
      <c r="AB36" s="84">
        <f t="shared" si="12"/>
        <v>927528668</v>
      </c>
      <c r="AC36" s="46">
        <f t="shared" si="13"/>
        <v>0.4483136787236041</v>
      </c>
      <c r="AD36" s="83">
        <f>SUM(AD29:AD35)</f>
        <v>318806879</v>
      </c>
      <c r="AE36" s="84">
        <f>SUM(AE29:AE35)</f>
        <v>-2052442</v>
      </c>
      <c r="AF36" s="84">
        <f t="shared" si="14"/>
        <v>316754437</v>
      </c>
      <c r="AG36" s="46">
        <f t="shared" si="15"/>
        <v>0.39633442707754346</v>
      </c>
      <c r="AH36" s="46">
        <f t="shared" si="16"/>
        <v>0.552053112992384</v>
      </c>
      <c r="AI36" s="65">
        <f>SUM(AI29:AI35)</f>
        <v>1784514437</v>
      </c>
      <c r="AJ36" s="65">
        <f>SUM(AJ29:AJ35)</f>
        <v>1863312293</v>
      </c>
      <c r="AK36" s="65">
        <f>SUM(AK29:AK35)</f>
        <v>707264507</v>
      </c>
      <c r="AL36" s="65"/>
    </row>
    <row r="37" spans="1:38" s="15" customFormat="1" ht="12.75">
      <c r="A37" s="31" t="s">
        <v>96</v>
      </c>
      <c r="B37" s="62" t="s">
        <v>442</v>
      </c>
      <c r="C37" s="124" t="s">
        <v>443</v>
      </c>
      <c r="D37" s="79">
        <v>127813745</v>
      </c>
      <c r="E37" s="80">
        <v>20076000</v>
      </c>
      <c r="F37" s="81">
        <f t="shared" si="0"/>
        <v>147889745</v>
      </c>
      <c r="G37" s="79">
        <v>127813745</v>
      </c>
      <c r="H37" s="80">
        <v>20076000</v>
      </c>
      <c r="I37" s="82">
        <f t="shared" si="1"/>
        <v>147889745</v>
      </c>
      <c r="J37" s="79">
        <v>34880219</v>
      </c>
      <c r="K37" s="80">
        <v>5929756</v>
      </c>
      <c r="L37" s="80">
        <f t="shared" si="2"/>
        <v>40809975</v>
      </c>
      <c r="M37" s="42">
        <f t="shared" si="3"/>
        <v>0.27594864674355885</v>
      </c>
      <c r="N37" s="107">
        <v>34030178</v>
      </c>
      <c r="O37" s="108">
        <v>2664350</v>
      </c>
      <c r="P37" s="109">
        <f t="shared" si="4"/>
        <v>36694528</v>
      </c>
      <c r="Q37" s="42">
        <f t="shared" si="5"/>
        <v>0.24812084164456433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68910397</v>
      </c>
      <c r="AA37" s="80">
        <f t="shared" si="11"/>
        <v>8594106</v>
      </c>
      <c r="AB37" s="80">
        <f t="shared" si="12"/>
        <v>77504503</v>
      </c>
      <c r="AC37" s="42">
        <f t="shared" si="13"/>
        <v>0.5240694883881232</v>
      </c>
      <c r="AD37" s="79">
        <v>27526791</v>
      </c>
      <c r="AE37" s="80">
        <v>0</v>
      </c>
      <c r="AF37" s="80">
        <f t="shared" si="14"/>
        <v>27526791</v>
      </c>
      <c r="AG37" s="42">
        <f t="shared" si="15"/>
        <v>0.5059546733079052</v>
      </c>
      <c r="AH37" s="42">
        <f t="shared" si="16"/>
        <v>0.3330477933297782</v>
      </c>
      <c r="AI37" s="14">
        <v>121405065</v>
      </c>
      <c r="AJ37" s="14">
        <v>154541594</v>
      </c>
      <c r="AK37" s="14">
        <v>61425460</v>
      </c>
      <c r="AL37" s="14"/>
    </row>
    <row r="38" spans="1:38" s="15" customFormat="1" ht="12.75">
      <c r="A38" s="31" t="s">
        <v>96</v>
      </c>
      <c r="B38" s="62" t="s">
        <v>444</v>
      </c>
      <c r="C38" s="124" t="s">
        <v>445</v>
      </c>
      <c r="D38" s="79">
        <v>233524423</v>
      </c>
      <c r="E38" s="80">
        <v>81076839</v>
      </c>
      <c r="F38" s="81">
        <f t="shared" si="0"/>
        <v>314601262</v>
      </c>
      <c r="G38" s="79">
        <v>233524423</v>
      </c>
      <c r="H38" s="80">
        <v>81076839</v>
      </c>
      <c r="I38" s="82">
        <f t="shared" si="1"/>
        <v>314601262</v>
      </c>
      <c r="J38" s="79">
        <v>61148464</v>
      </c>
      <c r="K38" s="80">
        <v>16323112</v>
      </c>
      <c r="L38" s="80">
        <f t="shared" si="2"/>
        <v>77471576</v>
      </c>
      <c r="M38" s="42">
        <f t="shared" si="3"/>
        <v>0.24625322704522398</v>
      </c>
      <c r="N38" s="107">
        <v>69642026</v>
      </c>
      <c r="O38" s="108">
        <v>18827398</v>
      </c>
      <c r="P38" s="109">
        <f t="shared" si="4"/>
        <v>88469424</v>
      </c>
      <c r="Q38" s="42">
        <f t="shared" si="5"/>
        <v>0.2812112813457182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130790490</v>
      </c>
      <c r="AA38" s="80">
        <f t="shared" si="11"/>
        <v>35150510</v>
      </c>
      <c r="AB38" s="80">
        <f t="shared" si="12"/>
        <v>165941000</v>
      </c>
      <c r="AC38" s="42">
        <f t="shared" si="13"/>
        <v>0.5274645083909422</v>
      </c>
      <c r="AD38" s="79">
        <v>68724232</v>
      </c>
      <c r="AE38" s="80">
        <v>510889</v>
      </c>
      <c r="AF38" s="80">
        <f t="shared" si="14"/>
        <v>69235121</v>
      </c>
      <c r="AG38" s="42">
        <f t="shared" si="15"/>
        <v>0.5843789394382168</v>
      </c>
      <c r="AH38" s="42">
        <f t="shared" si="16"/>
        <v>0.2778113581978141</v>
      </c>
      <c r="AI38" s="14">
        <v>294931012</v>
      </c>
      <c r="AJ38" s="14">
        <v>236484000</v>
      </c>
      <c r="AK38" s="14">
        <v>172351472</v>
      </c>
      <c r="AL38" s="14"/>
    </row>
    <row r="39" spans="1:38" s="15" customFormat="1" ht="12.75">
      <c r="A39" s="31" t="s">
        <v>96</v>
      </c>
      <c r="B39" s="62" t="s">
        <v>446</v>
      </c>
      <c r="C39" s="124" t="s">
        <v>447</v>
      </c>
      <c r="D39" s="79">
        <v>174182300</v>
      </c>
      <c r="E39" s="80">
        <v>76016831</v>
      </c>
      <c r="F39" s="81">
        <f t="shared" si="0"/>
        <v>250199131</v>
      </c>
      <c r="G39" s="79">
        <v>174182300</v>
      </c>
      <c r="H39" s="80">
        <v>76016831</v>
      </c>
      <c r="I39" s="82">
        <f t="shared" si="1"/>
        <v>250199131</v>
      </c>
      <c r="J39" s="79">
        <v>69860305</v>
      </c>
      <c r="K39" s="80">
        <v>7697984</v>
      </c>
      <c r="L39" s="80">
        <f t="shared" si="2"/>
        <v>77558289</v>
      </c>
      <c r="M39" s="42">
        <f t="shared" si="3"/>
        <v>0.3099862445165727</v>
      </c>
      <c r="N39" s="107">
        <v>43502988</v>
      </c>
      <c r="O39" s="108">
        <v>6525497</v>
      </c>
      <c r="P39" s="109">
        <f t="shared" si="4"/>
        <v>50028485</v>
      </c>
      <c r="Q39" s="42">
        <f t="shared" si="5"/>
        <v>0.19995467130539316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113363293</v>
      </c>
      <c r="AA39" s="80">
        <f t="shared" si="11"/>
        <v>14223481</v>
      </c>
      <c r="AB39" s="80">
        <f t="shared" si="12"/>
        <v>127586774</v>
      </c>
      <c r="AC39" s="42">
        <f t="shared" si="13"/>
        <v>0.5099409158219659</v>
      </c>
      <c r="AD39" s="79">
        <v>35132634</v>
      </c>
      <c r="AE39" s="80">
        <v>17066473</v>
      </c>
      <c r="AF39" s="80">
        <f t="shared" si="14"/>
        <v>52199107</v>
      </c>
      <c r="AG39" s="42">
        <f t="shared" si="15"/>
        <v>0.9300206417345751</v>
      </c>
      <c r="AH39" s="42">
        <f t="shared" si="16"/>
        <v>-0.041583508315573336</v>
      </c>
      <c r="AI39" s="14">
        <v>137440000</v>
      </c>
      <c r="AJ39" s="14">
        <v>137440000</v>
      </c>
      <c r="AK39" s="14">
        <v>127822037</v>
      </c>
      <c r="AL39" s="14"/>
    </row>
    <row r="40" spans="1:38" s="15" customFormat="1" ht="12.75">
      <c r="A40" s="31" t="s">
        <v>96</v>
      </c>
      <c r="B40" s="62" t="s">
        <v>448</v>
      </c>
      <c r="C40" s="124" t="s">
        <v>449</v>
      </c>
      <c r="D40" s="79">
        <v>43602290</v>
      </c>
      <c r="E40" s="80">
        <v>13051000</v>
      </c>
      <c r="F40" s="81">
        <f t="shared" si="0"/>
        <v>56653290</v>
      </c>
      <c r="G40" s="79">
        <v>43602290</v>
      </c>
      <c r="H40" s="80">
        <v>13051000</v>
      </c>
      <c r="I40" s="82">
        <f t="shared" si="1"/>
        <v>56653290</v>
      </c>
      <c r="J40" s="79">
        <v>14781420</v>
      </c>
      <c r="K40" s="80">
        <v>2197608</v>
      </c>
      <c r="L40" s="80">
        <f t="shared" si="2"/>
        <v>16979028</v>
      </c>
      <c r="M40" s="42">
        <f t="shared" si="3"/>
        <v>0.29970065286587944</v>
      </c>
      <c r="N40" s="107">
        <v>0</v>
      </c>
      <c r="O40" s="108">
        <v>3042781</v>
      </c>
      <c r="P40" s="109">
        <f t="shared" si="4"/>
        <v>3042781</v>
      </c>
      <c r="Q40" s="42">
        <f t="shared" si="5"/>
        <v>0.05370881373350074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14781420</v>
      </c>
      <c r="AA40" s="80">
        <f t="shared" si="11"/>
        <v>5240389</v>
      </c>
      <c r="AB40" s="80">
        <f t="shared" si="12"/>
        <v>20021809</v>
      </c>
      <c r="AC40" s="42">
        <f t="shared" si="13"/>
        <v>0.3534094665993802</v>
      </c>
      <c r="AD40" s="79">
        <v>7862944</v>
      </c>
      <c r="AE40" s="80">
        <v>3051937</v>
      </c>
      <c r="AF40" s="80">
        <f t="shared" si="14"/>
        <v>10914881</v>
      </c>
      <c r="AG40" s="42">
        <f t="shared" si="15"/>
        <v>0.2256030180194714</v>
      </c>
      <c r="AH40" s="42">
        <f t="shared" si="16"/>
        <v>-0.7212263697606964</v>
      </c>
      <c r="AI40" s="14">
        <v>58886300</v>
      </c>
      <c r="AJ40" s="14">
        <v>46285124</v>
      </c>
      <c r="AK40" s="14">
        <v>13284927</v>
      </c>
      <c r="AL40" s="14"/>
    </row>
    <row r="41" spans="1:38" s="15" customFormat="1" ht="12.75">
      <c r="A41" s="31" t="s">
        <v>96</v>
      </c>
      <c r="B41" s="62" t="s">
        <v>450</v>
      </c>
      <c r="C41" s="124" t="s">
        <v>451</v>
      </c>
      <c r="D41" s="79">
        <v>168995326</v>
      </c>
      <c r="E41" s="80">
        <v>0</v>
      </c>
      <c r="F41" s="81">
        <f t="shared" si="0"/>
        <v>168995326</v>
      </c>
      <c r="G41" s="79">
        <v>168995326</v>
      </c>
      <c r="H41" s="80">
        <v>0</v>
      </c>
      <c r="I41" s="82">
        <f t="shared" si="1"/>
        <v>168995326</v>
      </c>
      <c r="J41" s="79">
        <v>64587802</v>
      </c>
      <c r="K41" s="80">
        <v>0</v>
      </c>
      <c r="L41" s="80">
        <f t="shared" si="2"/>
        <v>64587802</v>
      </c>
      <c r="M41" s="42">
        <f t="shared" si="3"/>
        <v>0.3821869132640982</v>
      </c>
      <c r="N41" s="107">
        <v>75695157</v>
      </c>
      <c r="O41" s="108">
        <v>0</v>
      </c>
      <c r="P41" s="109">
        <f t="shared" si="4"/>
        <v>75695157</v>
      </c>
      <c r="Q41" s="42">
        <f t="shared" si="5"/>
        <v>0.4479127251128827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140282959</v>
      </c>
      <c r="AA41" s="80">
        <f t="shared" si="11"/>
        <v>0</v>
      </c>
      <c r="AB41" s="80">
        <f t="shared" si="12"/>
        <v>140282959</v>
      </c>
      <c r="AC41" s="42">
        <f t="shared" si="13"/>
        <v>0.8300996383769809</v>
      </c>
      <c r="AD41" s="79">
        <v>47123614</v>
      </c>
      <c r="AE41" s="80">
        <v>0</v>
      </c>
      <c r="AF41" s="80">
        <f t="shared" si="14"/>
        <v>47123614</v>
      </c>
      <c r="AG41" s="42">
        <f t="shared" si="15"/>
        <v>0</v>
      </c>
      <c r="AH41" s="42">
        <f t="shared" si="16"/>
        <v>0.6063105219391705</v>
      </c>
      <c r="AI41" s="14">
        <v>0</v>
      </c>
      <c r="AJ41" s="14">
        <v>0</v>
      </c>
      <c r="AK41" s="14">
        <v>102545601</v>
      </c>
      <c r="AL41" s="14"/>
    </row>
    <row r="42" spans="1:38" s="15" customFormat="1" ht="12.75">
      <c r="A42" s="31" t="s">
        <v>115</v>
      </c>
      <c r="B42" s="62" t="s">
        <v>452</v>
      </c>
      <c r="C42" s="124" t="s">
        <v>453</v>
      </c>
      <c r="D42" s="79">
        <v>771050000</v>
      </c>
      <c r="E42" s="80">
        <v>371796000</v>
      </c>
      <c r="F42" s="81">
        <f t="shared" si="0"/>
        <v>1142846000</v>
      </c>
      <c r="G42" s="79">
        <v>771050000</v>
      </c>
      <c r="H42" s="80">
        <v>371796000</v>
      </c>
      <c r="I42" s="82">
        <f t="shared" si="1"/>
        <v>1142846000</v>
      </c>
      <c r="J42" s="79">
        <v>220490674</v>
      </c>
      <c r="K42" s="80">
        <v>-60980516</v>
      </c>
      <c r="L42" s="80">
        <f t="shared" si="2"/>
        <v>159510158</v>
      </c>
      <c r="M42" s="42">
        <f t="shared" si="3"/>
        <v>0.13957274908430356</v>
      </c>
      <c r="N42" s="107">
        <v>223893514</v>
      </c>
      <c r="O42" s="108">
        <v>-68228792</v>
      </c>
      <c r="P42" s="109">
        <f t="shared" si="4"/>
        <v>155664722</v>
      </c>
      <c r="Q42" s="42">
        <f t="shared" si="5"/>
        <v>0.13620795977760783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444384188</v>
      </c>
      <c r="AA42" s="80">
        <f t="shared" si="11"/>
        <v>-129209308</v>
      </c>
      <c r="AB42" s="80">
        <f t="shared" si="12"/>
        <v>315174880</v>
      </c>
      <c r="AC42" s="42">
        <f t="shared" si="13"/>
        <v>0.2757807088619114</v>
      </c>
      <c r="AD42" s="79">
        <v>0</v>
      </c>
      <c r="AE42" s="80">
        <v>176007684</v>
      </c>
      <c r="AF42" s="80">
        <f t="shared" si="14"/>
        <v>176007684</v>
      </c>
      <c r="AG42" s="42">
        <f t="shared" si="15"/>
        <v>3.1394256820280986</v>
      </c>
      <c r="AH42" s="42">
        <f t="shared" si="16"/>
        <v>-0.11557996524742631</v>
      </c>
      <c r="AI42" s="14">
        <v>93553367</v>
      </c>
      <c r="AJ42" s="14">
        <v>93553367</v>
      </c>
      <c r="AK42" s="14">
        <v>293703843</v>
      </c>
      <c r="AL42" s="14"/>
    </row>
    <row r="43" spans="1:38" s="59" customFormat="1" ht="12.75">
      <c r="A43" s="63"/>
      <c r="B43" s="64" t="s">
        <v>454</v>
      </c>
      <c r="C43" s="125"/>
      <c r="D43" s="83">
        <f>SUM(D37:D42)</f>
        <v>1519168084</v>
      </c>
      <c r="E43" s="84">
        <f>SUM(E37:E42)</f>
        <v>562016670</v>
      </c>
      <c r="F43" s="85">
        <f t="shared" si="0"/>
        <v>2081184754</v>
      </c>
      <c r="G43" s="83">
        <f>SUM(G37:G42)</f>
        <v>1519168084</v>
      </c>
      <c r="H43" s="84">
        <f>SUM(H37:H42)</f>
        <v>562016670</v>
      </c>
      <c r="I43" s="92">
        <f t="shared" si="1"/>
        <v>2081184754</v>
      </c>
      <c r="J43" s="83">
        <f>SUM(J37:J42)</f>
        <v>465748884</v>
      </c>
      <c r="K43" s="94">
        <f>SUM(K37:K42)</f>
        <v>-28832056</v>
      </c>
      <c r="L43" s="84">
        <f t="shared" si="2"/>
        <v>436916828</v>
      </c>
      <c r="M43" s="46">
        <f t="shared" si="3"/>
        <v>0.20993658883972394</v>
      </c>
      <c r="N43" s="113">
        <f>SUM(N37:N42)</f>
        <v>446763863</v>
      </c>
      <c r="O43" s="114">
        <f>SUM(O37:O42)</f>
        <v>-37168766</v>
      </c>
      <c r="P43" s="115">
        <f t="shared" si="4"/>
        <v>409595097</v>
      </c>
      <c r="Q43" s="46">
        <f t="shared" si="5"/>
        <v>0.19680861884691667</v>
      </c>
      <c r="R43" s="113">
        <f>SUM(R37:R42)</f>
        <v>0</v>
      </c>
      <c r="S43" s="115">
        <f>SUM(S37:S42)</f>
        <v>0</v>
      </c>
      <c r="T43" s="115">
        <f t="shared" si="6"/>
        <v>0</v>
      </c>
      <c r="U43" s="46">
        <f t="shared" si="7"/>
        <v>0</v>
      </c>
      <c r="V43" s="113">
        <f>SUM(V37:V42)</f>
        <v>0</v>
      </c>
      <c r="W43" s="115">
        <f>SUM(W37:W42)</f>
        <v>0</v>
      </c>
      <c r="X43" s="115">
        <f t="shared" si="8"/>
        <v>0</v>
      </c>
      <c r="Y43" s="46">
        <f t="shared" si="9"/>
        <v>0</v>
      </c>
      <c r="Z43" s="83">
        <f t="shared" si="10"/>
        <v>912512747</v>
      </c>
      <c r="AA43" s="84">
        <f t="shared" si="11"/>
        <v>-66000822</v>
      </c>
      <c r="AB43" s="84">
        <f t="shared" si="12"/>
        <v>846511925</v>
      </c>
      <c r="AC43" s="46">
        <f t="shared" si="13"/>
        <v>0.4067452076866406</v>
      </c>
      <c r="AD43" s="83">
        <f>SUM(AD37:AD42)</f>
        <v>186370215</v>
      </c>
      <c r="AE43" s="84">
        <f>SUM(AE37:AE42)</f>
        <v>196636983</v>
      </c>
      <c r="AF43" s="84">
        <f t="shared" si="14"/>
        <v>383007198</v>
      </c>
      <c r="AG43" s="46">
        <f t="shared" si="15"/>
        <v>1.091923178648365</v>
      </c>
      <c r="AH43" s="46">
        <f t="shared" si="16"/>
        <v>0.06941879718928945</v>
      </c>
      <c r="AI43" s="65">
        <f>SUM(AI37:AI42)</f>
        <v>706215744</v>
      </c>
      <c r="AJ43" s="65">
        <f>SUM(AJ37:AJ42)</f>
        <v>668304085</v>
      </c>
      <c r="AK43" s="65">
        <f>SUM(AK37:AK42)</f>
        <v>771133340</v>
      </c>
      <c r="AL43" s="65"/>
    </row>
    <row r="44" spans="1:38" s="59" customFormat="1" ht="12.75">
      <c r="A44" s="63"/>
      <c r="B44" s="64" t="s">
        <v>455</v>
      </c>
      <c r="C44" s="125"/>
      <c r="D44" s="83">
        <f>SUM(D9:D14,D16:D20,D22:D27,D29:D35,D37:D42)</f>
        <v>9117951197</v>
      </c>
      <c r="E44" s="84">
        <f>SUM(E9:E14,E16:E20,E22:E27,E29:E35,E37:E42)</f>
        <v>3297292071</v>
      </c>
      <c r="F44" s="85">
        <f t="shared" si="0"/>
        <v>12415243268</v>
      </c>
      <c r="G44" s="83">
        <f>SUM(G9:G14,G16:G20,G22:G27,G29:G35,G37:G42)</f>
        <v>9117951197</v>
      </c>
      <c r="H44" s="84">
        <f>SUM(H9:H14,H16:H20,H22:H27,H29:H35,H37:H42)</f>
        <v>3297292071</v>
      </c>
      <c r="I44" s="92">
        <f t="shared" si="1"/>
        <v>12415243268</v>
      </c>
      <c r="J44" s="83">
        <f>SUM(J9:J14,J16:J20,J22:J27,J29:J35,J37:J42)</f>
        <v>3310738692</v>
      </c>
      <c r="K44" s="94">
        <f>SUM(K9:K14,K16:K20,K22:K27,K29:K35,K37:K42)</f>
        <v>363758285</v>
      </c>
      <c r="L44" s="84">
        <f t="shared" si="2"/>
        <v>3674496977</v>
      </c>
      <c r="M44" s="46">
        <f t="shared" si="3"/>
        <v>0.2959665709065025</v>
      </c>
      <c r="N44" s="113">
        <f>SUM(N9:N14,N16:N20,N22:N27,N29:N35,N37:N42)</f>
        <v>3705891089</v>
      </c>
      <c r="O44" s="114">
        <f>SUM(O9:O14,O16:O20,O22:O27,O29:O35,O37:O42)</f>
        <v>818646835</v>
      </c>
      <c r="P44" s="115">
        <f t="shared" si="4"/>
        <v>4524537924</v>
      </c>
      <c r="Q44" s="46">
        <f t="shared" si="5"/>
        <v>0.3644340933424874</v>
      </c>
      <c r="R44" s="113">
        <f>SUM(R9:R14,R16:R20,R22:R27,R29:R35,R37:R42)</f>
        <v>0</v>
      </c>
      <c r="S44" s="115">
        <f>SUM(S9:S14,S16:S20,S22:S27,S29:S35,S37:S42)</f>
        <v>0</v>
      </c>
      <c r="T44" s="115">
        <f t="shared" si="6"/>
        <v>0</v>
      </c>
      <c r="U44" s="46">
        <f t="shared" si="7"/>
        <v>0</v>
      </c>
      <c r="V44" s="113">
        <f>SUM(V9:V14,V16:V20,V22:V27,V29:V35,V37:V42)</f>
        <v>0</v>
      </c>
      <c r="W44" s="115">
        <f>SUM(W9:W14,W16:W20,W22:W27,W29:W35,W37:W42)</f>
        <v>0</v>
      </c>
      <c r="X44" s="115">
        <f t="shared" si="8"/>
        <v>0</v>
      </c>
      <c r="Y44" s="46">
        <f t="shared" si="9"/>
        <v>0</v>
      </c>
      <c r="Z44" s="83">
        <f t="shared" si="10"/>
        <v>7016629781</v>
      </c>
      <c r="AA44" s="84">
        <f t="shared" si="11"/>
        <v>1182405120</v>
      </c>
      <c r="AB44" s="84">
        <f t="shared" si="12"/>
        <v>8199034901</v>
      </c>
      <c r="AC44" s="46">
        <f t="shared" si="13"/>
        <v>0.6604006642489899</v>
      </c>
      <c r="AD44" s="83">
        <f>SUM(AD9:AD14,AD16:AD20,AD22:AD27,AD29:AD35,AD37:AD42)</f>
        <v>2226815539</v>
      </c>
      <c r="AE44" s="84">
        <f>SUM(AE9:AE14,AE16:AE20,AE22:AE27,AE29:AE35,AE37:AE42)</f>
        <v>779000025</v>
      </c>
      <c r="AF44" s="84">
        <f t="shared" si="14"/>
        <v>3005815564</v>
      </c>
      <c r="AG44" s="46">
        <f t="shared" si="15"/>
        <v>0.577624742959884</v>
      </c>
      <c r="AH44" s="46">
        <f t="shared" si="16"/>
        <v>0.5052613268057453</v>
      </c>
      <c r="AI44" s="65">
        <f>SUM(AI9:AI14,AI16:AI20,AI22:AI27,AI29:AI35,AI37:AI42)</f>
        <v>10527796368</v>
      </c>
      <c r="AJ44" s="65">
        <f>SUM(AJ9:AJ14,AJ16:AJ20,AJ22:AJ27,AJ29:AJ35,AJ37:AJ42)</f>
        <v>10203194378</v>
      </c>
      <c r="AK44" s="65">
        <f>SUM(AK9:AK14,AK16:AK20,AK22:AK27,AK29:AK35,AK37:AK42)</f>
        <v>6081115671</v>
      </c>
      <c r="AL44" s="65"/>
    </row>
    <row r="45" spans="1:38" s="15" customFormat="1" ht="12.75">
      <c r="A45" s="66"/>
      <c r="B45" s="67"/>
      <c r="C45" s="68"/>
      <c r="D45" s="95"/>
      <c r="E45" s="95"/>
      <c r="F45" s="96"/>
      <c r="G45" s="97"/>
      <c r="H45" s="95"/>
      <c r="I45" s="98"/>
      <c r="J45" s="97"/>
      <c r="K45" s="99"/>
      <c r="L45" s="95"/>
      <c r="M45" s="72"/>
      <c r="N45" s="97"/>
      <c r="O45" s="99"/>
      <c r="P45" s="95"/>
      <c r="Q45" s="72"/>
      <c r="R45" s="97"/>
      <c r="S45" s="99"/>
      <c r="T45" s="95"/>
      <c r="U45" s="72"/>
      <c r="V45" s="97"/>
      <c r="W45" s="99"/>
      <c r="X45" s="95"/>
      <c r="Y45" s="72"/>
      <c r="Z45" s="97"/>
      <c r="AA45" s="99"/>
      <c r="AB45" s="95"/>
      <c r="AC45" s="72"/>
      <c r="AD45" s="97"/>
      <c r="AE45" s="95"/>
      <c r="AF45" s="95"/>
      <c r="AG45" s="72"/>
      <c r="AH45" s="72"/>
      <c r="AI45" s="14"/>
      <c r="AJ45" s="14"/>
      <c r="AK45" s="14"/>
      <c r="AL45" s="14"/>
    </row>
    <row r="46" spans="1:38" s="75" customFormat="1" ht="12.75">
      <c r="A46" s="77"/>
      <c r="B46" s="120" t="s">
        <v>668</v>
      </c>
      <c r="C46" s="126"/>
      <c r="D46" s="100"/>
      <c r="E46" s="100"/>
      <c r="F46" s="100"/>
      <c r="G46" s="100"/>
      <c r="H46" s="100"/>
      <c r="I46" s="100"/>
      <c r="J46" s="100"/>
      <c r="K46" s="100"/>
      <c r="L46" s="100"/>
      <c r="M46" s="77"/>
      <c r="N46" s="100"/>
      <c r="O46" s="100"/>
      <c r="P46" s="100"/>
      <c r="Q46" s="77"/>
      <c r="R46" s="100"/>
      <c r="S46" s="100"/>
      <c r="T46" s="100"/>
      <c r="U46" s="77"/>
      <c r="V46" s="100"/>
      <c r="W46" s="100"/>
      <c r="X46" s="100"/>
      <c r="Y46" s="77"/>
      <c r="Z46" s="100"/>
      <c r="AA46" s="100"/>
      <c r="AB46" s="100"/>
      <c r="AC46" s="77"/>
      <c r="AD46" s="100"/>
      <c r="AE46" s="100"/>
      <c r="AF46" s="100"/>
      <c r="AG46" s="77"/>
      <c r="AH46" s="77"/>
      <c r="AI46" s="77"/>
      <c r="AJ46" s="77"/>
      <c r="AK46" s="77"/>
      <c r="AL46" s="77"/>
    </row>
    <row r="47" spans="1:38" s="76" customFormat="1" ht="12.75">
      <c r="A47" s="78"/>
      <c r="B47" s="78"/>
      <c r="C47" s="121"/>
      <c r="D47" s="101"/>
      <c r="E47" s="101"/>
      <c r="F47" s="101"/>
      <c r="G47" s="101"/>
      <c r="H47" s="101"/>
      <c r="I47" s="101"/>
      <c r="J47" s="101"/>
      <c r="K47" s="101"/>
      <c r="L47" s="101"/>
      <c r="M47" s="78"/>
      <c r="N47" s="101"/>
      <c r="O47" s="101"/>
      <c r="P47" s="101"/>
      <c r="Q47" s="78"/>
      <c r="R47" s="101"/>
      <c r="S47" s="101"/>
      <c r="T47" s="101"/>
      <c r="U47" s="78"/>
      <c r="V47" s="101"/>
      <c r="W47" s="101"/>
      <c r="X47" s="101"/>
      <c r="Y47" s="78"/>
      <c r="Z47" s="101"/>
      <c r="AA47" s="101"/>
      <c r="AB47" s="101"/>
      <c r="AC47" s="78"/>
      <c r="AD47" s="101"/>
      <c r="AE47" s="101"/>
      <c r="AF47" s="101"/>
      <c r="AG47" s="78"/>
      <c r="AH47" s="78"/>
      <c r="AI47" s="78"/>
      <c r="AJ47" s="78"/>
      <c r="AK47" s="78"/>
      <c r="AL47" s="78"/>
    </row>
    <row r="48" spans="1:38" s="76" customFormat="1" ht="12.75">
      <c r="A48" s="78"/>
      <c r="B48" s="78"/>
      <c r="C48" s="121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121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121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6" customFormat="1" ht="12.75">
      <c r="A51" s="78"/>
      <c r="B51" s="78"/>
      <c r="C51" s="121"/>
      <c r="D51" s="101"/>
      <c r="E51" s="101"/>
      <c r="F51" s="101"/>
      <c r="G51" s="101"/>
      <c r="H51" s="101"/>
      <c r="I51" s="101"/>
      <c r="J51" s="101"/>
      <c r="K51" s="101"/>
      <c r="L51" s="101"/>
      <c r="M51" s="78"/>
      <c r="N51" s="101"/>
      <c r="O51" s="101"/>
      <c r="P51" s="101"/>
      <c r="Q51" s="78"/>
      <c r="R51" s="101"/>
      <c r="S51" s="101"/>
      <c r="T51" s="101"/>
      <c r="U51" s="78"/>
      <c r="V51" s="101"/>
      <c r="W51" s="101"/>
      <c r="X51" s="101"/>
      <c r="Y51" s="78"/>
      <c r="Z51" s="101"/>
      <c r="AA51" s="101"/>
      <c r="AB51" s="101"/>
      <c r="AC51" s="78"/>
      <c r="AD51" s="101"/>
      <c r="AE51" s="101"/>
      <c r="AF51" s="101"/>
      <c r="AG51" s="78"/>
      <c r="AH51" s="78"/>
      <c r="AI51" s="78"/>
      <c r="AJ51" s="78"/>
      <c r="AK51" s="78"/>
      <c r="AL51" s="78"/>
    </row>
    <row r="52" spans="1:38" s="76" customFormat="1" ht="12.75">
      <c r="A52" s="78"/>
      <c r="B52" s="78"/>
      <c r="C52" s="121"/>
      <c r="D52" s="101"/>
      <c r="E52" s="101"/>
      <c r="F52" s="101"/>
      <c r="G52" s="101"/>
      <c r="H52" s="101"/>
      <c r="I52" s="101"/>
      <c r="J52" s="101"/>
      <c r="K52" s="101"/>
      <c r="L52" s="101"/>
      <c r="M52" s="78"/>
      <c r="N52" s="101"/>
      <c r="O52" s="101"/>
      <c r="P52" s="101"/>
      <c r="Q52" s="78"/>
      <c r="R52" s="101"/>
      <c r="S52" s="101"/>
      <c r="T52" s="101"/>
      <c r="U52" s="78"/>
      <c r="V52" s="101"/>
      <c r="W52" s="101"/>
      <c r="X52" s="101"/>
      <c r="Y52" s="78"/>
      <c r="Z52" s="101"/>
      <c r="AA52" s="101"/>
      <c r="AB52" s="101"/>
      <c r="AC52" s="78"/>
      <c r="AD52" s="101"/>
      <c r="AE52" s="101"/>
      <c r="AF52" s="101"/>
      <c r="AG52" s="78"/>
      <c r="AH52" s="78"/>
      <c r="AI52" s="78"/>
      <c r="AJ52" s="78"/>
      <c r="AK52" s="78"/>
      <c r="AL52" s="78"/>
    </row>
    <row r="53" spans="1:38" s="76" customFormat="1" ht="12.75">
      <c r="A53" s="78"/>
      <c r="B53" s="78"/>
      <c r="C53" s="121"/>
      <c r="D53" s="101"/>
      <c r="E53" s="101"/>
      <c r="F53" s="101"/>
      <c r="G53" s="101"/>
      <c r="H53" s="101"/>
      <c r="I53" s="101"/>
      <c r="J53" s="101"/>
      <c r="K53" s="101"/>
      <c r="L53" s="101"/>
      <c r="M53" s="78"/>
      <c r="N53" s="101"/>
      <c r="O53" s="101"/>
      <c r="P53" s="101"/>
      <c r="Q53" s="78"/>
      <c r="R53" s="101"/>
      <c r="S53" s="101"/>
      <c r="T53" s="101"/>
      <c r="U53" s="78"/>
      <c r="V53" s="101"/>
      <c r="W53" s="101"/>
      <c r="X53" s="101"/>
      <c r="Y53" s="78"/>
      <c r="Z53" s="101"/>
      <c r="AA53" s="101"/>
      <c r="AB53" s="101"/>
      <c r="AC53" s="78"/>
      <c r="AD53" s="101"/>
      <c r="AE53" s="101"/>
      <c r="AF53" s="101"/>
      <c r="AG53" s="78"/>
      <c r="AH53" s="78"/>
      <c r="AI53" s="78"/>
      <c r="AJ53" s="78"/>
      <c r="AK53" s="78"/>
      <c r="AL53" s="78"/>
    </row>
    <row r="54" spans="1:38" s="76" customFormat="1" ht="12.75">
      <c r="A54" s="78"/>
      <c r="B54" s="78"/>
      <c r="C54" s="121"/>
      <c r="D54" s="101"/>
      <c r="E54" s="101"/>
      <c r="F54" s="101"/>
      <c r="G54" s="101"/>
      <c r="H54" s="101"/>
      <c r="I54" s="101"/>
      <c r="J54" s="101"/>
      <c r="K54" s="101"/>
      <c r="L54" s="101"/>
      <c r="M54" s="78"/>
      <c r="N54" s="101"/>
      <c r="O54" s="101"/>
      <c r="P54" s="101"/>
      <c r="Q54" s="78"/>
      <c r="R54" s="101"/>
      <c r="S54" s="101"/>
      <c r="T54" s="101"/>
      <c r="U54" s="78"/>
      <c r="V54" s="101"/>
      <c r="W54" s="101"/>
      <c r="X54" s="101"/>
      <c r="Y54" s="78"/>
      <c r="Z54" s="101"/>
      <c r="AA54" s="101"/>
      <c r="AB54" s="101"/>
      <c r="AC54" s="78"/>
      <c r="AD54" s="101"/>
      <c r="AE54" s="101"/>
      <c r="AF54" s="101"/>
      <c r="AG54" s="78"/>
      <c r="AH54" s="78"/>
      <c r="AI54" s="78"/>
      <c r="AJ54" s="78"/>
      <c r="AK54" s="78"/>
      <c r="AL54" s="78"/>
    </row>
    <row r="55" spans="1:38" s="76" customFormat="1" ht="12.75">
      <c r="A55" s="78"/>
      <c r="B55" s="78"/>
      <c r="C55" s="121"/>
      <c r="D55" s="101"/>
      <c r="E55" s="101"/>
      <c r="F55" s="101"/>
      <c r="G55" s="101"/>
      <c r="H55" s="101"/>
      <c r="I55" s="101"/>
      <c r="J55" s="101"/>
      <c r="K55" s="101"/>
      <c r="L55" s="101"/>
      <c r="M55" s="78"/>
      <c r="N55" s="101"/>
      <c r="O55" s="101"/>
      <c r="P55" s="101"/>
      <c r="Q55" s="78"/>
      <c r="R55" s="101"/>
      <c r="S55" s="101"/>
      <c r="T55" s="101"/>
      <c r="U55" s="78"/>
      <c r="V55" s="101"/>
      <c r="W55" s="101"/>
      <c r="X55" s="101"/>
      <c r="Y55" s="78"/>
      <c r="Z55" s="101"/>
      <c r="AA55" s="101"/>
      <c r="AB55" s="101"/>
      <c r="AC55" s="78"/>
      <c r="AD55" s="101"/>
      <c r="AE55" s="101"/>
      <c r="AF55" s="101"/>
      <c r="AG55" s="78"/>
      <c r="AH55" s="78"/>
      <c r="AI55" s="78"/>
      <c r="AJ55" s="78"/>
      <c r="AK55" s="78"/>
      <c r="AL55" s="78"/>
    </row>
    <row r="56" spans="1:38" s="76" customFormat="1" ht="12.75">
      <c r="A56" s="78"/>
      <c r="B56" s="78"/>
      <c r="C56" s="121"/>
      <c r="D56" s="101"/>
      <c r="E56" s="101"/>
      <c r="F56" s="101"/>
      <c r="G56" s="101"/>
      <c r="H56" s="101"/>
      <c r="I56" s="101"/>
      <c r="J56" s="101"/>
      <c r="K56" s="101"/>
      <c r="L56" s="101"/>
      <c r="M56" s="78"/>
      <c r="N56" s="101"/>
      <c r="O56" s="101"/>
      <c r="P56" s="101"/>
      <c r="Q56" s="78"/>
      <c r="R56" s="101"/>
      <c r="S56" s="101"/>
      <c r="T56" s="101"/>
      <c r="U56" s="78"/>
      <c r="V56" s="101"/>
      <c r="W56" s="101"/>
      <c r="X56" s="101"/>
      <c r="Y56" s="78"/>
      <c r="Z56" s="101"/>
      <c r="AA56" s="101"/>
      <c r="AB56" s="101"/>
      <c r="AC56" s="78"/>
      <c r="AD56" s="101"/>
      <c r="AE56" s="101"/>
      <c r="AF56" s="101"/>
      <c r="AG56" s="78"/>
      <c r="AH56" s="78"/>
      <c r="AI56" s="78"/>
      <c r="AJ56" s="78"/>
      <c r="AK56" s="78"/>
      <c r="AL56" s="78"/>
    </row>
    <row r="57" spans="1:38" s="76" customFormat="1" ht="12.75">
      <c r="A57" s="78"/>
      <c r="B57" s="78"/>
      <c r="C57" s="121"/>
      <c r="D57" s="101"/>
      <c r="E57" s="101"/>
      <c r="F57" s="101"/>
      <c r="G57" s="101"/>
      <c r="H57" s="101"/>
      <c r="I57" s="101"/>
      <c r="J57" s="101"/>
      <c r="K57" s="101"/>
      <c r="L57" s="101"/>
      <c r="M57" s="78"/>
      <c r="N57" s="101"/>
      <c r="O57" s="101"/>
      <c r="P57" s="101"/>
      <c r="Q57" s="78"/>
      <c r="R57" s="101"/>
      <c r="S57" s="101"/>
      <c r="T57" s="101"/>
      <c r="U57" s="78"/>
      <c r="V57" s="101"/>
      <c r="W57" s="101"/>
      <c r="X57" s="101"/>
      <c r="Y57" s="78"/>
      <c r="Z57" s="101"/>
      <c r="AA57" s="101"/>
      <c r="AB57" s="101"/>
      <c r="AC57" s="78"/>
      <c r="AD57" s="101"/>
      <c r="AE57" s="101"/>
      <c r="AF57" s="101"/>
      <c r="AG57" s="78"/>
      <c r="AH57" s="78"/>
      <c r="AI57" s="78"/>
      <c r="AJ57" s="78"/>
      <c r="AK57" s="78"/>
      <c r="AL57" s="78"/>
    </row>
    <row r="58" spans="1:38" s="76" customFormat="1" ht="12.75">
      <c r="A58" s="78"/>
      <c r="B58" s="78"/>
      <c r="C58" s="121"/>
      <c r="D58" s="101"/>
      <c r="E58" s="101"/>
      <c r="F58" s="101"/>
      <c r="G58" s="101"/>
      <c r="H58" s="101"/>
      <c r="I58" s="101"/>
      <c r="J58" s="101"/>
      <c r="K58" s="101"/>
      <c r="L58" s="101"/>
      <c r="M58" s="78"/>
      <c r="N58" s="101"/>
      <c r="O58" s="101"/>
      <c r="P58" s="101"/>
      <c r="Q58" s="78"/>
      <c r="R58" s="101"/>
      <c r="S58" s="101"/>
      <c r="T58" s="101"/>
      <c r="U58" s="78"/>
      <c r="V58" s="101"/>
      <c r="W58" s="101"/>
      <c r="X58" s="101"/>
      <c r="Y58" s="78"/>
      <c r="Z58" s="101"/>
      <c r="AA58" s="101"/>
      <c r="AB58" s="101"/>
      <c r="AC58" s="78"/>
      <c r="AD58" s="101"/>
      <c r="AE58" s="101"/>
      <c r="AF58" s="101"/>
      <c r="AG58" s="78"/>
      <c r="AH58" s="78"/>
      <c r="AI58" s="78"/>
      <c r="AJ58" s="78"/>
      <c r="AK58" s="78"/>
      <c r="AL58" s="78"/>
    </row>
    <row r="59" spans="1:38" s="76" customFormat="1" ht="12.75">
      <c r="A59" s="78"/>
      <c r="B59" s="78"/>
      <c r="C59" s="121"/>
      <c r="D59" s="101"/>
      <c r="E59" s="101"/>
      <c r="F59" s="101"/>
      <c r="G59" s="101"/>
      <c r="H59" s="101"/>
      <c r="I59" s="101"/>
      <c r="J59" s="101"/>
      <c r="K59" s="101"/>
      <c r="L59" s="101"/>
      <c r="M59" s="78"/>
      <c r="N59" s="101"/>
      <c r="O59" s="101"/>
      <c r="P59" s="101"/>
      <c r="Q59" s="78"/>
      <c r="R59" s="101"/>
      <c r="S59" s="101"/>
      <c r="T59" s="101"/>
      <c r="U59" s="78"/>
      <c r="V59" s="101"/>
      <c r="W59" s="101"/>
      <c r="X59" s="101"/>
      <c r="Y59" s="78"/>
      <c r="Z59" s="101"/>
      <c r="AA59" s="101"/>
      <c r="AB59" s="101"/>
      <c r="AC59" s="78"/>
      <c r="AD59" s="101"/>
      <c r="AE59" s="101"/>
      <c r="AF59" s="101"/>
      <c r="AG59" s="78"/>
      <c r="AH59" s="78"/>
      <c r="AI59" s="78"/>
      <c r="AJ59" s="78"/>
      <c r="AK59" s="78"/>
      <c r="AL59" s="78"/>
    </row>
    <row r="60" spans="1:38" s="76" customFormat="1" ht="12.75">
      <c r="A60" s="78"/>
      <c r="B60" s="78"/>
      <c r="C60" s="121"/>
      <c r="D60" s="101"/>
      <c r="E60" s="101"/>
      <c r="F60" s="101"/>
      <c r="G60" s="101"/>
      <c r="H60" s="101"/>
      <c r="I60" s="101"/>
      <c r="J60" s="101"/>
      <c r="K60" s="101"/>
      <c r="L60" s="101"/>
      <c r="M60" s="78"/>
      <c r="N60" s="101"/>
      <c r="O60" s="101"/>
      <c r="P60" s="101"/>
      <c r="Q60" s="78"/>
      <c r="R60" s="101"/>
      <c r="S60" s="101"/>
      <c r="T60" s="101"/>
      <c r="U60" s="78"/>
      <c r="V60" s="101"/>
      <c r="W60" s="101"/>
      <c r="X60" s="101"/>
      <c r="Y60" s="78"/>
      <c r="Z60" s="101"/>
      <c r="AA60" s="101"/>
      <c r="AB60" s="101"/>
      <c r="AC60" s="78"/>
      <c r="AD60" s="101"/>
      <c r="AE60" s="101"/>
      <c r="AF60" s="101"/>
      <c r="AG60" s="78"/>
      <c r="AH60" s="78"/>
      <c r="AI60" s="78"/>
      <c r="AJ60" s="78"/>
      <c r="AK60" s="78"/>
      <c r="AL60" s="78"/>
    </row>
    <row r="61" spans="1:38" s="76" customFormat="1" ht="12.75">
      <c r="A61" s="78"/>
      <c r="B61" s="78"/>
      <c r="C61" s="121"/>
      <c r="D61" s="101"/>
      <c r="E61" s="101"/>
      <c r="F61" s="101"/>
      <c r="G61" s="101"/>
      <c r="H61" s="101"/>
      <c r="I61" s="101"/>
      <c r="J61" s="101"/>
      <c r="K61" s="101"/>
      <c r="L61" s="101"/>
      <c r="M61" s="78"/>
      <c r="N61" s="101"/>
      <c r="O61" s="101"/>
      <c r="P61" s="101"/>
      <c r="Q61" s="78"/>
      <c r="R61" s="101"/>
      <c r="S61" s="101"/>
      <c r="T61" s="101"/>
      <c r="U61" s="78"/>
      <c r="V61" s="101"/>
      <c r="W61" s="101"/>
      <c r="X61" s="101"/>
      <c r="Y61" s="78"/>
      <c r="Z61" s="101"/>
      <c r="AA61" s="101"/>
      <c r="AB61" s="101"/>
      <c r="AC61" s="78"/>
      <c r="AD61" s="101"/>
      <c r="AE61" s="101"/>
      <c r="AF61" s="101"/>
      <c r="AG61" s="78"/>
      <c r="AH61" s="78"/>
      <c r="AI61" s="78"/>
      <c r="AJ61" s="78"/>
      <c r="AK61" s="78"/>
      <c r="AL61" s="78"/>
    </row>
    <row r="62" spans="1:38" s="76" customFormat="1" ht="12.75">
      <c r="A62" s="78"/>
      <c r="B62" s="78"/>
      <c r="C62" s="121"/>
      <c r="D62" s="101"/>
      <c r="E62" s="101"/>
      <c r="F62" s="101"/>
      <c r="G62" s="101"/>
      <c r="H62" s="101"/>
      <c r="I62" s="101"/>
      <c r="J62" s="101"/>
      <c r="K62" s="101"/>
      <c r="L62" s="101"/>
      <c r="M62" s="78"/>
      <c r="N62" s="101"/>
      <c r="O62" s="101"/>
      <c r="P62" s="101"/>
      <c r="Q62" s="78"/>
      <c r="R62" s="101"/>
      <c r="S62" s="101"/>
      <c r="T62" s="101"/>
      <c r="U62" s="78"/>
      <c r="V62" s="101"/>
      <c r="W62" s="101"/>
      <c r="X62" s="101"/>
      <c r="Y62" s="78"/>
      <c r="Z62" s="101"/>
      <c r="AA62" s="101"/>
      <c r="AB62" s="101"/>
      <c r="AC62" s="78"/>
      <c r="AD62" s="101"/>
      <c r="AE62" s="101"/>
      <c r="AF62" s="101"/>
      <c r="AG62" s="78"/>
      <c r="AH62" s="78"/>
      <c r="AI62" s="78"/>
      <c r="AJ62" s="78"/>
      <c r="AK62" s="78"/>
      <c r="AL62" s="78"/>
    </row>
    <row r="63" spans="1:38" s="76" customFormat="1" ht="12.75">
      <c r="A63" s="78"/>
      <c r="B63" s="78"/>
      <c r="C63" s="121"/>
      <c r="D63" s="101"/>
      <c r="E63" s="101"/>
      <c r="F63" s="101"/>
      <c r="G63" s="101"/>
      <c r="H63" s="101"/>
      <c r="I63" s="101"/>
      <c r="J63" s="101"/>
      <c r="K63" s="101"/>
      <c r="L63" s="101"/>
      <c r="M63" s="78"/>
      <c r="N63" s="101"/>
      <c r="O63" s="101"/>
      <c r="P63" s="101"/>
      <c r="Q63" s="78"/>
      <c r="R63" s="101"/>
      <c r="S63" s="101"/>
      <c r="T63" s="101"/>
      <c r="U63" s="78"/>
      <c r="V63" s="101"/>
      <c r="W63" s="101"/>
      <c r="X63" s="101"/>
      <c r="Y63" s="78"/>
      <c r="Z63" s="101"/>
      <c r="AA63" s="101"/>
      <c r="AB63" s="101"/>
      <c r="AC63" s="78"/>
      <c r="AD63" s="101"/>
      <c r="AE63" s="101"/>
      <c r="AF63" s="101"/>
      <c r="AG63" s="78"/>
      <c r="AH63" s="78"/>
      <c r="AI63" s="78"/>
      <c r="AJ63" s="78"/>
      <c r="AK63" s="78"/>
      <c r="AL63" s="78"/>
    </row>
    <row r="64" spans="1:38" s="76" customFormat="1" ht="12.75">
      <c r="A64" s="78"/>
      <c r="B64" s="78"/>
      <c r="C64" s="121"/>
      <c r="D64" s="101"/>
      <c r="E64" s="101"/>
      <c r="F64" s="101"/>
      <c r="G64" s="101"/>
      <c r="H64" s="101"/>
      <c r="I64" s="101"/>
      <c r="J64" s="101"/>
      <c r="K64" s="101"/>
      <c r="L64" s="101"/>
      <c r="M64" s="78"/>
      <c r="N64" s="101"/>
      <c r="O64" s="101"/>
      <c r="P64" s="101"/>
      <c r="Q64" s="78"/>
      <c r="R64" s="101"/>
      <c r="S64" s="101"/>
      <c r="T64" s="101"/>
      <c r="U64" s="78"/>
      <c r="V64" s="101"/>
      <c r="W64" s="101"/>
      <c r="X64" s="101"/>
      <c r="Y64" s="78"/>
      <c r="Z64" s="101"/>
      <c r="AA64" s="101"/>
      <c r="AB64" s="101"/>
      <c r="AC64" s="78"/>
      <c r="AD64" s="101"/>
      <c r="AE64" s="101"/>
      <c r="AF64" s="101"/>
      <c r="AG64" s="78"/>
      <c r="AH64" s="78"/>
      <c r="AI64" s="78"/>
      <c r="AJ64" s="78"/>
      <c r="AK64" s="78"/>
      <c r="AL64" s="78"/>
    </row>
    <row r="65" spans="1:38" s="76" customFormat="1" ht="12.75">
      <c r="A65" s="78"/>
      <c r="B65" s="78"/>
      <c r="C65" s="121"/>
      <c r="D65" s="101"/>
      <c r="E65" s="101"/>
      <c r="F65" s="101"/>
      <c r="G65" s="101"/>
      <c r="H65" s="101"/>
      <c r="I65" s="101"/>
      <c r="J65" s="101"/>
      <c r="K65" s="101"/>
      <c r="L65" s="101"/>
      <c r="M65" s="78"/>
      <c r="N65" s="101"/>
      <c r="O65" s="101"/>
      <c r="P65" s="101"/>
      <c r="Q65" s="78"/>
      <c r="R65" s="101"/>
      <c r="S65" s="101"/>
      <c r="T65" s="101"/>
      <c r="U65" s="78"/>
      <c r="V65" s="101"/>
      <c r="W65" s="101"/>
      <c r="X65" s="101"/>
      <c r="Y65" s="78"/>
      <c r="Z65" s="101"/>
      <c r="AA65" s="101"/>
      <c r="AB65" s="101"/>
      <c r="AC65" s="78"/>
      <c r="AD65" s="101"/>
      <c r="AE65" s="101"/>
      <c r="AF65" s="101"/>
      <c r="AG65" s="78"/>
      <c r="AH65" s="78"/>
      <c r="AI65" s="78"/>
      <c r="AJ65" s="78"/>
      <c r="AK65" s="78"/>
      <c r="AL65" s="78"/>
    </row>
    <row r="66" spans="1:38" s="76" customFormat="1" ht="12.75">
      <c r="A66" s="78"/>
      <c r="B66" s="78"/>
      <c r="C66" s="121"/>
      <c r="D66" s="101"/>
      <c r="E66" s="101"/>
      <c r="F66" s="101"/>
      <c r="G66" s="101"/>
      <c r="H66" s="101"/>
      <c r="I66" s="101"/>
      <c r="J66" s="101"/>
      <c r="K66" s="101"/>
      <c r="L66" s="101"/>
      <c r="M66" s="78"/>
      <c r="N66" s="101"/>
      <c r="O66" s="101"/>
      <c r="P66" s="101"/>
      <c r="Q66" s="78"/>
      <c r="R66" s="101"/>
      <c r="S66" s="101"/>
      <c r="T66" s="101"/>
      <c r="U66" s="78"/>
      <c r="V66" s="101"/>
      <c r="W66" s="101"/>
      <c r="X66" s="101"/>
      <c r="Y66" s="78"/>
      <c r="Z66" s="101"/>
      <c r="AA66" s="101"/>
      <c r="AB66" s="101"/>
      <c r="AC66" s="78"/>
      <c r="AD66" s="101"/>
      <c r="AE66" s="101"/>
      <c r="AF66" s="101"/>
      <c r="AG66" s="78"/>
      <c r="AH66" s="78"/>
      <c r="AI66" s="78"/>
      <c r="AJ66" s="78"/>
      <c r="AK66" s="78"/>
      <c r="AL66" s="78"/>
    </row>
    <row r="67" spans="1:38" s="76" customFormat="1" ht="12.75">
      <c r="A67" s="78"/>
      <c r="B67" s="78"/>
      <c r="C67" s="121"/>
      <c r="D67" s="101"/>
      <c r="E67" s="101"/>
      <c r="F67" s="101"/>
      <c r="G67" s="101"/>
      <c r="H67" s="101"/>
      <c r="I67" s="101"/>
      <c r="J67" s="101"/>
      <c r="K67" s="101"/>
      <c r="L67" s="101"/>
      <c r="M67" s="78"/>
      <c r="N67" s="101"/>
      <c r="O67" s="101"/>
      <c r="P67" s="101"/>
      <c r="Q67" s="78"/>
      <c r="R67" s="101"/>
      <c r="S67" s="101"/>
      <c r="T67" s="101"/>
      <c r="U67" s="78"/>
      <c r="V67" s="101"/>
      <c r="W67" s="101"/>
      <c r="X67" s="101"/>
      <c r="Y67" s="78"/>
      <c r="Z67" s="101"/>
      <c r="AA67" s="101"/>
      <c r="AB67" s="101"/>
      <c r="AC67" s="78"/>
      <c r="AD67" s="101"/>
      <c r="AE67" s="101"/>
      <c r="AF67" s="101"/>
      <c r="AG67" s="78"/>
      <c r="AH67" s="78"/>
      <c r="AI67" s="78"/>
      <c r="AJ67" s="78"/>
      <c r="AK67" s="78"/>
      <c r="AL67" s="78"/>
    </row>
    <row r="68" spans="1:38" s="76" customFormat="1" ht="12.75">
      <c r="A68" s="78"/>
      <c r="B68" s="78"/>
      <c r="C68" s="121"/>
      <c r="D68" s="101"/>
      <c r="E68" s="101"/>
      <c r="F68" s="101"/>
      <c r="G68" s="101"/>
      <c r="H68" s="101"/>
      <c r="I68" s="101"/>
      <c r="J68" s="101"/>
      <c r="K68" s="101"/>
      <c r="L68" s="101"/>
      <c r="M68" s="78"/>
      <c r="N68" s="101"/>
      <c r="O68" s="101"/>
      <c r="P68" s="101"/>
      <c r="Q68" s="78"/>
      <c r="R68" s="101"/>
      <c r="S68" s="101"/>
      <c r="T68" s="101"/>
      <c r="U68" s="78"/>
      <c r="V68" s="101"/>
      <c r="W68" s="101"/>
      <c r="X68" s="101"/>
      <c r="Y68" s="78"/>
      <c r="Z68" s="101"/>
      <c r="AA68" s="101"/>
      <c r="AB68" s="101"/>
      <c r="AC68" s="78"/>
      <c r="AD68" s="101"/>
      <c r="AE68" s="101"/>
      <c r="AF68" s="101"/>
      <c r="AG68" s="78"/>
      <c r="AH68" s="78"/>
      <c r="AI68" s="78"/>
      <c r="AJ68" s="78"/>
      <c r="AK68" s="78"/>
      <c r="AL68" s="78"/>
    </row>
    <row r="69" spans="1:38" s="76" customFormat="1" ht="12.75">
      <c r="A69" s="78"/>
      <c r="B69" s="78"/>
      <c r="C69" s="121"/>
      <c r="D69" s="101"/>
      <c r="E69" s="101"/>
      <c r="F69" s="101"/>
      <c r="G69" s="101"/>
      <c r="H69" s="101"/>
      <c r="I69" s="101"/>
      <c r="J69" s="101"/>
      <c r="K69" s="101"/>
      <c r="L69" s="101"/>
      <c r="M69" s="78"/>
      <c r="N69" s="101"/>
      <c r="O69" s="101"/>
      <c r="P69" s="101"/>
      <c r="Q69" s="78"/>
      <c r="R69" s="101"/>
      <c r="S69" s="101"/>
      <c r="T69" s="101"/>
      <c r="U69" s="78"/>
      <c r="V69" s="101"/>
      <c r="W69" s="101"/>
      <c r="X69" s="101"/>
      <c r="Y69" s="78"/>
      <c r="Z69" s="101"/>
      <c r="AA69" s="101"/>
      <c r="AB69" s="101"/>
      <c r="AC69" s="78"/>
      <c r="AD69" s="101"/>
      <c r="AE69" s="101"/>
      <c r="AF69" s="101"/>
      <c r="AG69" s="78"/>
      <c r="AH69" s="78"/>
      <c r="AI69" s="78"/>
      <c r="AJ69" s="78"/>
      <c r="AK69" s="78"/>
      <c r="AL69" s="78"/>
    </row>
    <row r="70" spans="1:38" s="76" customFormat="1" ht="12.75">
      <c r="A70" s="78"/>
      <c r="B70" s="78"/>
      <c r="C70" s="121"/>
      <c r="D70" s="101"/>
      <c r="E70" s="101"/>
      <c r="F70" s="101"/>
      <c r="G70" s="101"/>
      <c r="H70" s="101"/>
      <c r="I70" s="101"/>
      <c r="J70" s="101"/>
      <c r="K70" s="101"/>
      <c r="L70" s="101"/>
      <c r="M70" s="78"/>
      <c r="N70" s="101"/>
      <c r="O70" s="101"/>
      <c r="P70" s="101"/>
      <c r="Q70" s="78"/>
      <c r="R70" s="101"/>
      <c r="S70" s="101"/>
      <c r="T70" s="101"/>
      <c r="U70" s="78"/>
      <c r="V70" s="101"/>
      <c r="W70" s="101"/>
      <c r="X70" s="101"/>
      <c r="Y70" s="78"/>
      <c r="Z70" s="101"/>
      <c r="AA70" s="101"/>
      <c r="AB70" s="101"/>
      <c r="AC70" s="78"/>
      <c r="AD70" s="101"/>
      <c r="AE70" s="101"/>
      <c r="AF70" s="101"/>
      <c r="AG70" s="78"/>
      <c r="AH70" s="78"/>
      <c r="AI70" s="78"/>
      <c r="AJ70" s="78"/>
      <c r="AK70" s="78"/>
      <c r="AL70" s="78"/>
    </row>
    <row r="71" spans="1:38" s="76" customFormat="1" ht="12.75">
      <c r="A71" s="78"/>
      <c r="B71" s="78"/>
      <c r="C71" s="121"/>
      <c r="D71" s="101"/>
      <c r="E71" s="101"/>
      <c r="F71" s="101"/>
      <c r="G71" s="101"/>
      <c r="H71" s="101"/>
      <c r="I71" s="101"/>
      <c r="J71" s="101"/>
      <c r="K71" s="101"/>
      <c r="L71" s="101"/>
      <c r="M71" s="78"/>
      <c r="N71" s="101"/>
      <c r="O71" s="101"/>
      <c r="P71" s="101"/>
      <c r="Q71" s="78"/>
      <c r="R71" s="101"/>
      <c r="S71" s="101"/>
      <c r="T71" s="101"/>
      <c r="U71" s="78"/>
      <c r="V71" s="101"/>
      <c r="W71" s="101"/>
      <c r="X71" s="101"/>
      <c r="Y71" s="78"/>
      <c r="Z71" s="101"/>
      <c r="AA71" s="101"/>
      <c r="AB71" s="101"/>
      <c r="AC71" s="78"/>
      <c r="AD71" s="101"/>
      <c r="AE71" s="101"/>
      <c r="AF71" s="101"/>
      <c r="AG71" s="78"/>
      <c r="AH71" s="78"/>
      <c r="AI71" s="78"/>
      <c r="AJ71" s="78"/>
      <c r="AK71" s="78"/>
      <c r="AL71" s="78"/>
    </row>
    <row r="72" spans="1:38" s="76" customFormat="1" ht="12.75">
      <c r="A72" s="78"/>
      <c r="B72" s="78"/>
      <c r="C72" s="121"/>
      <c r="D72" s="101"/>
      <c r="E72" s="101"/>
      <c r="F72" s="101"/>
      <c r="G72" s="101"/>
      <c r="H72" s="101"/>
      <c r="I72" s="101"/>
      <c r="J72" s="101"/>
      <c r="K72" s="101"/>
      <c r="L72" s="101"/>
      <c r="M72" s="78"/>
      <c r="N72" s="101"/>
      <c r="O72" s="101"/>
      <c r="P72" s="101"/>
      <c r="Q72" s="78"/>
      <c r="R72" s="101"/>
      <c r="S72" s="101"/>
      <c r="T72" s="101"/>
      <c r="U72" s="78"/>
      <c r="V72" s="101"/>
      <c r="W72" s="101"/>
      <c r="X72" s="101"/>
      <c r="Y72" s="78"/>
      <c r="Z72" s="101"/>
      <c r="AA72" s="101"/>
      <c r="AB72" s="101"/>
      <c r="AC72" s="78"/>
      <c r="AD72" s="101"/>
      <c r="AE72" s="101"/>
      <c r="AF72" s="101"/>
      <c r="AG72" s="78"/>
      <c r="AH72" s="78"/>
      <c r="AI72" s="78"/>
      <c r="AJ72" s="78"/>
      <c r="AK72" s="78"/>
      <c r="AL72" s="78"/>
    </row>
    <row r="73" spans="1:38" s="76" customFormat="1" ht="12.75">
      <c r="A73" s="78"/>
      <c r="B73" s="78"/>
      <c r="C73" s="121"/>
      <c r="D73" s="101"/>
      <c r="E73" s="101"/>
      <c r="F73" s="101"/>
      <c r="G73" s="101"/>
      <c r="H73" s="101"/>
      <c r="I73" s="101"/>
      <c r="J73" s="101"/>
      <c r="K73" s="101"/>
      <c r="L73" s="101"/>
      <c r="M73" s="78"/>
      <c r="N73" s="101"/>
      <c r="O73" s="101"/>
      <c r="P73" s="101"/>
      <c r="Q73" s="78"/>
      <c r="R73" s="101"/>
      <c r="S73" s="101"/>
      <c r="T73" s="101"/>
      <c r="U73" s="78"/>
      <c r="V73" s="101"/>
      <c r="W73" s="101"/>
      <c r="X73" s="101"/>
      <c r="Y73" s="78"/>
      <c r="Z73" s="101"/>
      <c r="AA73" s="101"/>
      <c r="AB73" s="101"/>
      <c r="AC73" s="78"/>
      <c r="AD73" s="101"/>
      <c r="AE73" s="101"/>
      <c r="AF73" s="101"/>
      <c r="AG73" s="78"/>
      <c r="AH73" s="78"/>
      <c r="AI73" s="78"/>
      <c r="AJ73" s="78"/>
      <c r="AK73" s="78"/>
      <c r="AL73" s="78"/>
    </row>
    <row r="74" spans="1:38" s="76" customFormat="1" ht="12.75">
      <c r="A74" s="78"/>
      <c r="B74" s="78"/>
      <c r="C74" s="121"/>
      <c r="D74" s="101"/>
      <c r="E74" s="101"/>
      <c r="F74" s="101"/>
      <c r="G74" s="101"/>
      <c r="H74" s="101"/>
      <c r="I74" s="101"/>
      <c r="J74" s="101"/>
      <c r="K74" s="101"/>
      <c r="L74" s="101"/>
      <c r="M74" s="78"/>
      <c r="N74" s="101"/>
      <c r="O74" s="101"/>
      <c r="P74" s="101"/>
      <c r="Q74" s="78"/>
      <c r="R74" s="101"/>
      <c r="S74" s="101"/>
      <c r="T74" s="101"/>
      <c r="U74" s="78"/>
      <c r="V74" s="101"/>
      <c r="W74" s="101"/>
      <c r="X74" s="101"/>
      <c r="Y74" s="78"/>
      <c r="Z74" s="101"/>
      <c r="AA74" s="101"/>
      <c r="AB74" s="101"/>
      <c r="AC74" s="78"/>
      <c r="AD74" s="101"/>
      <c r="AE74" s="101"/>
      <c r="AF74" s="101"/>
      <c r="AG74" s="78"/>
      <c r="AH74" s="78"/>
      <c r="AI74" s="78"/>
      <c r="AJ74" s="78"/>
      <c r="AK74" s="78"/>
      <c r="AL74" s="78"/>
    </row>
    <row r="75" spans="1:38" s="76" customFormat="1" ht="12.75">
      <c r="A75" s="78"/>
      <c r="B75" s="78"/>
      <c r="C75" s="121"/>
      <c r="D75" s="101"/>
      <c r="E75" s="101"/>
      <c r="F75" s="101"/>
      <c r="G75" s="101"/>
      <c r="H75" s="101"/>
      <c r="I75" s="101"/>
      <c r="J75" s="101"/>
      <c r="K75" s="101"/>
      <c r="L75" s="101"/>
      <c r="M75" s="78"/>
      <c r="N75" s="101"/>
      <c r="O75" s="101"/>
      <c r="P75" s="101"/>
      <c r="Q75" s="78"/>
      <c r="R75" s="101"/>
      <c r="S75" s="101"/>
      <c r="T75" s="101"/>
      <c r="U75" s="78"/>
      <c r="V75" s="101"/>
      <c r="W75" s="101"/>
      <c r="X75" s="101"/>
      <c r="Y75" s="78"/>
      <c r="Z75" s="101"/>
      <c r="AA75" s="101"/>
      <c r="AB75" s="101"/>
      <c r="AC75" s="78"/>
      <c r="AD75" s="101"/>
      <c r="AE75" s="101"/>
      <c r="AF75" s="101"/>
      <c r="AG75" s="78"/>
      <c r="AH75" s="78"/>
      <c r="AI75" s="78"/>
      <c r="AJ75" s="78"/>
      <c r="AK75" s="78"/>
      <c r="AL75" s="78"/>
    </row>
    <row r="76" spans="1:38" s="76" customFormat="1" ht="12.75">
      <c r="A76" s="78"/>
      <c r="B76" s="78"/>
      <c r="C76" s="121"/>
      <c r="D76" s="101"/>
      <c r="E76" s="101"/>
      <c r="F76" s="101"/>
      <c r="G76" s="101"/>
      <c r="H76" s="101"/>
      <c r="I76" s="101"/>
      <c r="J76" s="101"/>
      <c r="K76" s="101"/>
      <c r="L76" s="101"/>
      <c r="M76" s="78"/>
      <c r="N76" s="101"/>
      <c r="O76" s="101"/>
      <c r="P76" s="101"/>
      <c r="Q76" s="78"/>
      <c r="R76" s="101"/>
      <c r="S76" s="101"/>
      <c r="T76" s="101"/>
      <c r="U76" s="78"/>
      <c r="V76" s="101"/>
      <c r="W76" s="101"/>
      <c r="X76" s="101"/>
      <c r="Y76" s="78"/>
      <c r="Z76" s="101"/>
      <c r="AA76" s="101"/>
      <c r="AB76" s="101"/>
      <c r="AC76" s="78"/>
      <c r="AD76" s="101"/>
      <c r="AE76" s="101"/>
      <c r="AF76" s="101"/>
      <c r="AG76" s="78"/>
      <c r="AH76" s="78"/>
      <c r="AI76" s="78"/>
      <c r="AJ76" s="78"/>
      <c r="AK76" s="78"/>
      <c r="AL76" s="78"/>
    </row>
    <row r="77" spans="1:38" s="76" customFormat="1" ht="12.75">
      <c r="A77" s="78"/>
      <c r="B77" s="78"/>
      <c r="C77" s="121"/>
      <c r="D77" s="101"/>
      <c r="E77" s="101"/>
      <c r="F77" s="101"/>
      <c r="G77" s="101"/>
      <c r="H77" s="101"/>
      <c r="I77" s="101"/>
      <c r="J77" s="101"/>
      <c r="K77" s="101"/>
      <c r="L77" s="101"/>
      <c r="M77" s="78"/>
      <c r="N77" s="101"/>
      <c r="O77" s="101"/>
      <c r="P77" s="101"/>
      <c r="Q77" s="78"/>
      <c r="R77" s="101"/>
      <c r="S77" s="101"/>
      <c r="T77" s="101"/>
      <c r="U77" s="78"/>
      <c r="V77" s="101"/>
      <c r="W77" s="101"/>
      <c r="X77" s="101"/>
      <c r="Y77" s="78"/>
      <c r="Z77" s="101"/>
      <c r="AA77" s="101"/>
      <c r="AB77" s="101"/>
      <c r="AC77" s="78"/>
      <c r="AD77" s="101"/>
      <c r="AE77" s="101"/>
      <c r="AF77" s="101"/>
      <c r="AG77" s="78"/>
      <c r="AH77" s="78"/>
      <c r="AI77" s="78"/>
      <c r="AJ77" s="78"/>
      <c r="AK77" s="78"/>
      <c r="AL77" s="78"/>
    </row>
    <row r="78" spans="1:38" s="76" customFormat="1" ht="12.75">
      <c r="A78" s="78"/>
      <c r="B78" s="78"/>
      <c r="C78" s="121"/>
      <c r="D78" s="101"/>
      <c r="E78" s="101"/>
      <c r="F78" s="101"/>
      <c r="G78" s="101"/>
      <c r="H78" s="101"/>
      <c r="I78" s="101"/>
      <c r="J78" s="101"/>
      <c r="K78" s="101"/>
      <c r="L78" s="101"/>
      <c r="M78" s="78"/>
      <c r="N78" s="101"/>
      <c r="O78" s="101"/>
      <c r="P78" s="101"/>
      <c r="Q78" s="78"/>
      <c r="R78" s="101"/>
      <c r="S78" s="101"/>
      <c r="T78" s="101"/>
      <c r="U78" s="78"/>
      <c r="V78" s="101"/>
      <c r="W78" s="101"/>
      <c r="X78" s="101"/>
      <c r="Y78" s="78"/>
      <c r="Z78" s="101"/>
      <c r="AA78" s="101"/>
      <c r="AB78" s="101"/>
      <c r="AC78" s="78"/>
      <c r="AD78" s="101"/>
      <c r="AE78" s="101"/>
      <c r="AF78" s="101"/>
      <c r="AG78" s="78"/>
      <c r="AH78" s="78"/>
      <c r="AI78" s="78"/>
      <c r="AJ78" s="78"/>
      <c r="AK78" s="78"/>
      <c r="AL78" s="78"/>
    </row>
    <row r="79" spans="1:38" s="76" customFormat="1" ht="12.75">
      <c r="A79" s="78"/>
      <c r="B79" s="78"/>
      <c r="C79" s="121"/>
      <c r="D79" s="101"/>
      <c r="E79" s="101"/>
      <c r="F79" s="101"/>
      <c r="G79" s="101"/>
      <c r="H79" s="101"/>
      <c r="I79" s="101"/>
      <c r="J79" s="101"/>
      <c r="K79" s="101"/>
      <c r="L79" s="101"/>
      <c r="M79" s="78"/>
      <c r="N79" s="101"/>
      <c r="O79" s="101"/>
      <c r="P79" s="101"/>
      <c r="Q79" s="78"/>
      <c r="R79" s="101"/>
      <c r="S79" s="101"/>
      <c r="T79" s="101"/>
      <c r="U79" s="78"/>
      <c r="V79" s="101"/>
      <c r="W79" s="101"/>
      <c r="X79" s="101"/>
      <c r="Y79" s="78"/>
      <c r="Z79" s="101"/>
      <c r="AA79" s="101"/>
      <c r="AB79" s="101"/>
      <c r="AC79" s="78"/>
      <c r="AD79" s="101"/>
      <c r="AE79" s="101"/>
      <c r="AF79" s="101"/>
      <c r="AG79" s="78"/>
      <c r="AH79" s="78"/>
      <c r="AI79" s="78"/>
      <c r="AJ79" s="78"/>
      <c r="AK79" s="78"/>
      <c r="AL79" s="78"/>
    </row>
    <row r="80" spans="1:38" s="76" customFormat="1" ht="12.75">
      <c r="A80" s="78"/>
      <c r="B80" s="78"/>
      <c r="C80" s="121"/>
      <c r="D80" s="101"/>
      <c r="E80" s="101"/>
      <c r="F80" s="101"/>
      <c r="G80" s="101"/>
      <c r="H80" s="101"/>
      <c r="I80" s="101"/>
      <c r="J80" s="101"/>
      <c r="K80" s="101"/>
      <c r="L80" s="101"/>
      <c r="M80" s="78"/>
      <c r="N80" s="101"/>
      <c r="O80" s="101"/>
      <c r="P80" s="101"/>
      <c r="Q80" s="78"/>
      <c r="R80" s="101"/>
      <c r="S80" s="101"/>
      <c r="T80" s="101"/>
      <c r="U80" s="78"/>
      <c r="V80" s="101"/>
      <c r="W80" s="101"/>
      <c r="X80" s="101"/>
      <c r="Y80" s="78"/>
      <c r="Z80" s="101"/>
      <c r="AA80" s="101"/>
      <c r="AB80" s="101"/>
      <c r="AC80" s="78"/>
      <c r="AD80" s="101"/>
      <c r="AE80" s="101"/>
      <c r="AF80" s="101"/>
      <c r="AG80" s="78"/>
      <c r="AH80" s="78"/>
      <c r="AI80" s="78"/>
      <c r="AJ80" s="78"/>
      <c r="AK80" s="78"/>
      <c r="AL80" s="78"/>
    </row>
    <row r="81" spans="1:38" s="76" customFormat="1" ht="12.75">
      <c r="A81" s="78"/>
      <c r="B81" s="78"/>
      <c r="C81" s="121"/>
      <c r="D81" s="101"/>
      <c r="E81" s="101"/>
      <c r="F81" s="101"/>
      <c r="G81" s="101"/>
      <c r="H81" s="101"/>
      <c r="I81" s="101"/>
      <c r="J81" s="101"/>
      <c r="K81" s="101"/>
      <c r="L81" s="101"/>
      <c r="M81" s="78"/>
      <c r="N81" s="101"/>
      <c r="O81" s="101"/>
      <c r="P81" s="101"/>
      <c r="Q81" s="78"/>
      <c r="R81" s="101"/>
      <c r="S81" s="101"/>
      <c r="T81" s="101"/>
      <c r="U81" s="78"/>
      <c r="V81" s="101"/>
      <c r="W81" s="101"/>
      <c r="X81" s="101"/>
      <c r="Y81" s="78"/>
      <c r="Z81" s="101"/>
      <c r="AA81" s="101"/>
      <c r="AB81" s="101"/>
      <c r="AC81" s="78"/>
      <c r="AD81" s="101"/>
      <c r="AE81" s="101"/>
      <c r="AF81" s="101"/>
      <c r="AG81" s="78"/>
      <c r="AH81" s="78"/>
      <c r="AI81" s="78"/>
      <c r="AJ81" s="78"/>
      <c r="AK81" s="78"/>
      <c r="AL81" s="78"/>
    </row>
    <row r="82" spans="1:38" s="76" customFormat="1" ht="12.75">
      <c r="A82" s="78"/>
      <c r="B82" s="78"/>
      <c r="C82" s="12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76" customFormat="1" ht="12.75">
      <c r="A83" s="78"/>
      <c r="B83" s="78"/>
      <c r="C83" s="121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1:38" s="76" customFormat="1" ht="12.75">
      <c r="A84" s="78"/>
      <c r="B84" s="78"/>
      <c r="C84" s="12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="76" customFormat="1" ht="12.75">
      <c r="C85" s="127"/>
    </row>
    <row r="86" s="76" customFormat="1" ht="12.75">
      <c r="C86" s="127"/>
    </row>
    <row r="87" s="76" customFormat="1" ht="12.75">
      <c r="C87" s="127"/>
    </row>
    <row r="88" s="76" customFormat="1" ht="12.75">
      <c r="C88" s="127"/>
    </row>
    <row r="89" s="76" customFormat="1" ht="12.75">
      <c r="C89" s="127"/>
    </row>
    <row r="90" s="76" customFormat="1" ht="12.75">
      <c r="C90" s="127"/>
    </row>
    <row r="91" s="76" customFormat="1" ht="12.75">
      <c r="C91" s="127"/>
    </row>
    <row r="92" s="76" customFormat="1" ht="12.75">
      <c r="C92" s="127"/>
    </row>
    <row r="93" s="76" customFormat="1" ht="12.75">
      <c r="C93" s="127"/>
    </row>
    <row r="94" s="76" customFormat="1" ht="12.75">
      <c r="C94" s="127"/>
    </row>
    <row r="95" s="76" customFormat="1" ht="12.75">
      <c r="C95" s="127"/>
    </row>
    <row r="96" s="76" customFormat="1" ht="12.75">
      <c r="C96" s="127"/>
    </row>
    <row r="97" s="76" customFormat="1" ht="12.75">
      <c r="C97" s="127"/>
    </row>
    <row r="98" s="76" customFormat="1" ht="12.75">
      <c r="C98" s="127"/>
    </row>
    <row r="99" s="76" customFormat="1" ht="12.75">
      <c r="C99" s="127"/>
    </row>
    <row r="100" s="76" customFormat="1" ht="12.75">
      <c r="C100" s="127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127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667</v>
      </c>
      <c r="AD5" s="19" t="s">
        <v>11</v>
      </c>
      <c r="AE5" s="20" t="s">
        <v>12</v>
      </c>
      <c r="AF5" s="20" t="s">
        <v>13</v>
      </c>
      <c r="AG5" s="24" t="s">
        <v>667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30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456</v>
      </c>
      <c r="C9" s="124" t="s">
        <v>457</v>
      </c>
      <c r="D9" s="79">
        <v>237862999</v>
      </c>
      <c r="E9" s="80">
        <v>0</v>
      </c>
      <c r="F9" s="81">
        <f>$D9+$E9</f>
        <v>237862999</v>
      </c>
      <c r="G9" s="79">
        <v>237862999</v>
      </c>
      <c r="H9" s="80">
        <v>0</v>
      </c>
      <c r="I9" s="82">
        <f>$G9+$H9</f>
        <v>237862999</v>
      </c>
      <c r="J9" s="79">
        <v>58541766</v>
      </c>
      <c r="K9" s="80">
        <v>0</v>
      </c>
      <c r="L9" s="80">
        <f>$J9+$K9</f>
        <v>58541766</v>
      </c>
      <c r="M9" s="42">
        <f>IF($F9=0,0,$L9/$F9)</f>
        <v>0.2461154792721671</v>
      </c>
      <c r="N9" s="107">
        <v>52557932</v>
      </c>
      <c r="O9" s="108">
        <v>0</v>
      </c>
      <c r="P9" s="109">
        <f>$N9+$O9</f>
        <v>52557932</v>
      </c>
      <c r="Q9" s="42">
        <f>IF($F9=0,0,$P9/$F9)</f>
        <v>0.22095883857917725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111099698</v>
      </c>
      <c r="AA9" s="80">
        <f>$K9+$O9</f>
        <v>0</v>
      </c>
      <c r="AB9" s="80">
        <f>$Z9+$AA9</f>
        <v>111099698</v>
      </c>
      <c r="AC9" s="42">
        <f>IF($F9=0,0,$AB9/$F9)</f>
        <v>0.46707431785134434</v>
      </c>
      <c r="AD9" s="79">
        <v>47053996</v>
      </c>
      <c r="AE9" s="80">
        <v>0</v>
      </c>
      <c r="AF9" s="80">
        <f>$AD9+$AE9</f>
        <v>47053996</v>
      </c>
      <c r="AG9" s="42">
        <f>IF($AI9=0,0,$AK9/$AI9)</f>
        <v>0.6868826523632394</v>
      </c>
      <c r="AH9" s="42">
        <f>IF($AF9=0,0,$P9/$AF9-1)</f>
        <v>0.11697063943304631</v>
      </c>
      <c r="AI9" s="14">
        <v>188465227</v>
      </c>
      <c r="AJ9" s="14">
        <v>188465227</v>
      </c>
      <c r="AK9" s="14">
        <v>129453495</v>
      </c>
      <c r="AL9" s="14"/>
    </row>
    <row r="10" spans="1:38" s="15" customFormat="1" ht="12.75">
      <c r="A10" s="31" t="s">
        <v>96</v>
      </c>
      <c r="B10" s="62" t="s">
        <v>458</v>
      </c>
      <c r="C10" s="124" t="s">
        <v>459</v>
      </c>
      <c r="D10" s="79">
        <v>344970619</v>
      </c>
      <c r="E10" s="80">
        <v>50466050</v>
      </c>
      <c r="F10" s="82">
        <f aca="true" t="shared" si="0" ref="F10:F33">$D10+$E10</f>
        <v>395436669</v>
      </c>
      <c r="G10" s="79">
        <v>344970619</v>
      </c>
      <c r="H10" s="80">
        <v>50466050</v>
      </c>
      <c r="I10" s="82">
        <f aca="true" t="shared" si="1" ref="I10:I33">$G10+$H10</f>
        <v>395436669</v>
      </c>
      <c r="J10" s="79">
        <v>93217770</v>
      </c>
      <c r="K10" s="80">
        <v>11745000</v>
      </c>
      <c r="L10" s="80">
        <f aca="true" t="shared" si="2" ref="L10:L33">$J10+$K10</f>
        <v>104962770</v>
      </c>
      <c r="M10" s="42">
        <f aca="true" t="shared" si="3" ref="M10:M33">IF($F10=0,0,$L10/$F10)</f>
        <v>0.26543509549945155</v>
      </c>
      <c r="N10" s="107">
        <v>55775975</v>
      </c>
      <c r="O10" s="108">
        <v>14030000</v>
      </c>
      <c r="P10" s="109">
        <f aca="true" t="shared" si="4" ref="P10:P33">$N10+$O10</f>
        <v>69805975</v>
      </c>
      <c r="Q10" s="42">
        <f aca="true" t="shared" si="5" ref="Q10:Q33">IF($F10=0,0,$P10/$F10)</f>
        <v>0.176528836277447</v>
      </c>
      <c r="R10" s="107">
        <v>0</v>
      </c>
      <c r="S10" s="109">
        <v>0</v>
      </c>
      <c r="T10" s="109">
        <f aca="true" t="shared" si="6" ref="T10:T33">$R10+$S10</f>
        <v>0</v>
      </c>
      <c r="U10" s="42">
        <f aca="true" t="shared" si="7" ref="U10:U33">IF($I10=0,0,$T10/$I10)</f>
        <v>0</v>
      </c>
      <c r="V10" s="107">
        <v>0</v>
      </c>
      <c r="W10" s="109">
        <v>0</v>
      </c>
      <c r="X10" s="109">
        <f aca="true" t="shared" si="8" ref="X10:X33">$V10+$W10</f>
        <v>0</v>
      </c>
      <c r="Y10" s="42">
        <f aca="true" t="shared" si="9" ref="Y10:Y33">IF($I10=0,0,$X10/$I10)</f>
        <v>0</v>
      </c>
      <c r="Z10" s="79">
        <f aca="true" t="shared" si="10" ref="Z10:Z33">$J10+$N10</f>
        <v>148993745</v>
      </c>
      <c r="AA10" s="80">
        <f aca="true" t="shared" si="11" ref="AA10:AA33">$K10+$O10</f>
        <v>25775000</v>
      </c>
      <c r="AB10" s="80">
        <f aca="true" t="shared" si="12" ref="AB10:AB33">$Z10+$AA10</f>
        <v>174768745</v>
      </c>
      <c r="AC10" s="42">
        <f aca="true" t="shared" si="13" ref="AC10:AC33">IF($F10=0,0,$AB10/$F10)</f>
        <v>0.4419639317768985</v>
      </c>
      <c r="AD10" s="79">
        <v>63139465</v>
      </c>
      <c r="AE10" s="80">
        <v>7085003</v>
      </c>
      <c r="AF10" s="80">
        <f aca="true" t="shared" si="14" ref="AF10:AF33">$AD10+$AE10</f>
        <v>70224468</v>
      </c>
      <c r="AG10" s="42">
        <f aca="true" t="shared" si="15" ref="AG10:AG33">IF($AI10=0,0,$AK10/$AI10)</f>
        <v>0.4649514253364765</v>
      </c>
      <c r="AH10" s="42">
        <f aca="true" t="shared" si="16" ref="AH10:AH33">IF($AF10=0,0,$P10/$AF10-1)</f>
        <v>-0.005959361628770199</v>
      </c>
      <c r="AI10" s="14">
        <v>312395885</v>
      </c>
      <c r="AJ10" s="14">
        <v>343234065</v>
      </c>
      <c r="AK10" s="14">
        <v>145248912</v>
      </c>
      <c r="AL10" s="14"/>
    </row>
    <row r="11" spans="1:38" s="15" customFormat="1" ht="12.75">
      <c r="A11" s="31" t="s">
        <v>96</v>
      </c>
      <c r="B11" s="62" t="s">
        <v>460</v>
      </c>
      <c r="C11" s="124" t="s">
        <v>461</v>
      </c>
      <c r="D11" s="79">
        <v>0</v>
      </c>
      <c r="E11" s="80">
        <v>0</v>
      </c>
      <c r="F11" s="81">
        <f t="shared" si="0"/>
        <v>0</v>
      </c>
      <c r="G11" s="79">
        <v>0</v>
      </c>
      <c r="H11" s="80">
        <v>0</v>
      </c>
      <c r="I11" s="82">
        <f t="shared" si="1"/>
        <v>0</v>
      </c>
      <c r="J11" s="79">
        <v>59399165</v>
      </c>
      <c r="K11" s="80">
        <v>2504878</v>
      </c>
      <c r="L11" s="80">
        <f t="shared" si="2"/>
        <v>61904043</v>
      </c>
      <c r="M11" s="42">
        <f t="shared" si="3"/>
        <v>0</v>
      </c>
      <c r="N11" s="107">
        <v>48479013</v>
      </c>
      <c r="O11" s="108">
        <v>497250</v>
      </c>
      <c r="P11" s="109">
        <f t="shared" si="4"/>
        <v>48976263</v>
      </c>
      <c r="Q11" s="42">
        <f t="shared" si="5"/>
        <v>0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107878178</v>
      </c>
      <c r="AA11" s="80">
        <f t="shared" si="11"/>
        <v>3002128</v>
      </c>
      <c r="AB11" s="80">
        <f t="shared" si="12"/>
        <v>110880306</v>
      </c>
      <c r="AC11" s="42">
        <f t="shared" si="13"/>
        <v>0</v>
      </c>
      <c r="AD11" s="79">
        <v>32840165</v>
      </c>
      <c r="AE11" s="80">
        <v>0</v>
      </c>
      <c r="AF11" s="80">
        <f t="shared" si="14"/>
        <v>32840165</v>
      </c>
      <c r="AG11" s="42">
        <f t="shared" si="15"/>
        <v>0.2551572749320675</v>
      </c>
      <c r="AH11" s="42">
        <f t="shared" si="16"/>
        <v>0.4913525251776292</v>
      </c>
      <c r="AI11" s="14">
        <v>176436541</v>
      </c>
      <c r="AJ11" s="14">
        <v>176436541</v>
      </c>
      <c r="AK11" s="14">
        <v>45019067</v>
      </c>
      <c r="AL11" s="14"/>
    </row>
    <row r="12" spans="1:38" s="15" customFormat="1" ht="12.75">
      <c r="A12" s="31" t="s">
        <v>96</v>
      </c>
      <c r="B12" s="62" t="s">
        <v>462</v>
      </c>
      <c r="C12" s="124" t="s">
        <v>463</v>
      </c>
      <c r="D12" s="79">
        <v>140899346</v>
      </c>
      <c r="E12" s="80">
        <v>0</v>
      </c>
      <c r="F12" s="81">
        <f t="shared" si="0"/>
        <v>140899346</v>
      </c>
      <c r="G12" s="79">
        <v>140899346</v>
      </c>
      <c r="H12" s="80">
        <v>0</v>
      </c>
      <c r="I12" s="82">
        <f t="shared" si="1"/>
        <v>140899346</v>
      </c>
      <c r="J12" s="79">
        <v>128111085</v>
      </c>
      <c r="K12" s="80">
        <v>3883470</v>
      </c>
      <c r="L12" s="80">
        <f t="shared" si="2"/>
        <v>131994555</v>
      </c>
      <c r="M12" s="42">
        <f t="shared" si="3"/>
        <v>0.9368003383067512</v>
      </c>
      <c r="N12" s="107">
        <v>62214198</v>
      </c>
      <c r="O12" s="108">
        <v>1293711</v>
      </c>
      <c r="P12" s="109">
        <f t="shared" si="4"/>
        <v>63507909</v>
      </c>
      <c r="Q12" s="42">
        <f t="shared" si="5"/>
        <v>0.45073246117125343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190325283</v>
      </c>
      <c r="AA12" s="80">
        <f t="shared" si="11"/>
        <v>5177181</v>
      </c>
      <c r="AB12" s="80">
        <f t="shared" si="12"/>
        <v>195502464</v>
      </c>
      <c r="AC12" s="42">
        <f t="shared" si="13"/>
        <v>1.3875327994780047</v>
      </c>
      <c r="AD12" s="79">
        <v>0</v>
      </c>
      <c r="AE12" s="80">
        <v>0</v>
      </c>
      <c r="AF12" s="80">
        <f t="shared" si="14"/>
        <v>0</v>
      </c>
      <c r="AG12" s="42">
        <f t="shared" si="15"/>
        <v>0.011921576774892657</v>
      </c>
      <c r="AH12" s="42">
        <f t="shared" si="16"/>
        <v>0</v>
      </c>
      <c r="AI12" s="14">
        <v>130477623</v>
      </c>
      <c r="AJ12" s="14">
        <v>130477623</v>
      </c>
      <c r="AK12" s="14">
        <v>1555499</v>
      </c>
      <c r="AL12" s="14"/>
    </row>
    <row r="13" spans="1:38" s="15" customFormat="1" ht="12.75">
      <c r="A13" s="31" t="s">
        <v>96</v>
      </c>
      <c r="B13" s="62" t="s">
        <v>464</v>
      </c>
      <c r="C13" s="124" t="s">
        <v>465</v>
      </c>
      <c r="D13" s="79">
        <v>391487000</v>
      </c>
      <c r="E13" s="80">
        <v>0</v>
      </c>
      <c r="F13" s="81">
        <f t="shared" si="0"/>
        <v>391487000</v>
      </c>
      <c r="G13" s="79">
        <v>391487000</v>
      </c>
      <c r="H13" s="80">
        <v>0</v>
      </c>
      <c r="I13" s="82">
        <f t="shared" si="1"/>
        <v>391487000</v>
      </c>
      <c r="J13" s="79">
        <v>92385717</v>
      </c>
      <c r="K13" s="80">
        <v>9132389</v>
      </c>
      <c r="L13" s="80">
        <f t="shared" si="2"/>
        <v>101518106</v>
      </c>
      <c r="M13" s="42">
        <f t="shared" si="3"/>
        <v>0.2593141177101666</v>
      </c>
      <c r="N13" s="107">
        <v>82158993</v>
      </c>
      <c r="O13" s="108">
        <v>21000000</v>
      </c>
      <c r="P13" s="109">
        <f t="shared" si="4"/>
        <v>103158993</v>
      </c>
      <c r="Q13" s="42">
        <f t="shared" si="5"/>
        <v>0.2635055391366763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174544710</v>
      </c>
      <c r="AA13" s="80">
        <f t="shared" si="11"/>
        <v>30132389</v>
      </c>
      <c r="AB13" s="80">
        <f t="shared" si="12"/>
        <v>204677099</v>
      </c>
      <c r="AC13" s="42">
        <f t="shared" si="13"/>
        <v>0.522819656846843</v>
      </c>
      <c r="AD13" s="79">
        <v>50587341</v>
      </c>
      <c r="AE13" s="80">
        <v>0</v>
      </c>
      <c r="AF13" s="80">
        <f t="shared" si="14"/>
        <v>50587341</v>
      </c>
      <c r="AG13" s="42">
        <f t="shared" si="15"/>
        <v>0.471316216560385</v>
      </c>
      <c r="AH13" s="42">
        <f t="shared" si="16"/>
        <v>1.0392254457493624</v>
      </c>
      <c r="AI13" s="14">
        <v>259512819</v>
      </c>
      <c r="AJ13" s="14">
        <v>262569683</v>
      </c>
      <c r="AK13" s="14">
        <v>122312600</v>
      </c>
      <c r="AL13" s="14"/>
    </row>
    <row r="14" spans="1:38" s="15" customFormat="1" ht="12.75">
      <c r="A14" s="31" t="s">
        <v>96</v>
      </c>
      <c r="B14" s="62" t="s">
        <v>466</v>
      </c>
      <c r="C14" s="124" t="s">
        <v>467</v>
      </c>
      <c r="D14" s="79">
        <v>85007825</v>
      </c>
      <c r="E14" s="80">
        <v>0</v>
      </c>
      <c r="F14" s="81">
        <f t="shared" si="0"/>
        <v>85007825</v>
      </c>
      <c r="G14" s="79">
        <v>85007825</v>
      </c>
      <c r="H14" s="80">
        <v>0</v>
      </c>
      <c r="I14" s="82">
        <f t="shared" si="1"/>
        <v>85007825</v>
      </c>
      <c r="J14" s="79">
        <v>46754415</v>
      </c>
      <c r="K14" s="80">
        <v>2522595</v>
      </c>
      <c r="L14" s="80">
        <f t="shared" si="2"/>
        <v>49277010</v>
      </c>
      <c r="M14" s="42">
        <f t="shared" si="3"/>
        <v>0.579676165105977</v>
      </c>
      <c r="N14" s="107">
        <v>36271330</v>
      </c>
      <c r="O14" s="108">
        <v>3858260</v>
      </c>
      <c r="P14" s="109">
        <f t="shared" si="4"/>
        <v>40129590</v>
      </c>
      <c r="Q14" s="42">
        <f t="shared" si="5"/>
        <v>0.4720693653790107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83025745</v>
      </c>
      <c r="AA14" s="80">
        <f t="shared" si="11"/>
        <v>6380855</v>
      </c>
      <c r="AB14" s="80">
        <f t="shared" si="12"/>
        <v>89406600</v>
      </c>
      <c r="AC14" s="42">
        <f t="shared" si="13"/>
        <v>1.0517455304849876</v>
      </c>
      <c r="AD14" s="79">
        <v>0</v>
      </c>
      <c r="AE14" s="80">
        <v>1845725</v>
      </c>
      <c r="AF14" s="80">
        <f t="shared" si="14"/>
        <v>1845725</v>
      </c>
      <c r="AG14" s="42">
        <f t="shared" si="15"/>
        <v>0.18997541327078615</v>
      </c>
      <c r="AH14" s="42">
        <f t="shared" si="16"/>
        <v>20.741911714908774</v>
      </c>
      <c r="AI14" s="14">
        <v>125669420</v>
      </c>
      <c r="AJ14" s="14">
        <v>125669420</v>
      </c>
      <c r="AK14" s="14">
        <v>23874100</v>
      </c>
      <c r="AL14" s="14"/>
    </row>
    <row r="15" spans="1:38" s="15" customFormat="1" ht="12.75">
      <c r="A15" s="31" t="s">
        <v>96</v>
      </c>
      <c r="B15" s="62" t="s">
        <v>64</v>
      </c>
      <c r="C15" s="124" t="s">
        <v>65</v>
      </c>
      <c r="D15" s="79">
        <v>945875000</v>
      </c>
      <c r="E15" s="80">
        <v>130229882</v>
      </c>
      <c r="F15" s="81">
        <f t="shared" si="0"/>
        <v>1076104882</v>
      </c>
      <c r="G15" s="79">
        <v>945875000</v>
      </c>
      <c r="H15" s="80">
        <v>130229882</v>
      </c>
      <c r="I15" s="82">
        <f t="shared" si="1"/>
        <v>1076104882</v>
      </c>
      <c r="J15" s="79">
        <v>238023872</v>
      </c>
      <c r="K15" s="80">
        <v>24926562</v>
      </c>
      <c r="L15" s="80">
        <f t="shared" si="2"/>
        <v>262950434</v>
      </c>
      <c r="M15" s="42">
        <f t="shared" si="3"/>
        <v>0.24435390861836087</v>
      </c>
      <c r="N15" s="107">
        <v>195163214</v>
      </c>
      <c r="O15" s="108">
        <v>31912558</v>
      </c>
      <c r="P15" s="109">
        <f t="shared" si="4"/>
        <v>227075772</v>
      </c>
      <c r="Q15" s="42">
        <f t="shared" si="5"/>
        <v>0.2110163942179755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433187086</v>
      </c>
      <c r="AA15" s="80">
        <f t="shared" si="11"/>
        <v>56839120</v>
      </c>
      <c r="AB15" s="80">
        <f t="shared" si="12"/>
        <v>490026206</v>
      </c>
      <c r="AC15" s="42">
        <f t="shared" si="13"/>
        <v>0.45537030283633634</v>
      </c>
      <c r="AD15" s="79">
        <v>186784162</v>
      </c>
      <c r="AE15" s="80">
        <v>15589063</v>
      </c>
      <c r="AF15" s="80">
        <f t="shared" si="14"/>
        <v>202373225</v>
      </c>
      <c r="AG15" s="42">
        <f t="shared" si="15"/>
        <v>0.3825340286759148</v>
      </c>
      <c r="AH15" s="42">
        <f t="shared" si="16"/>
        <v>0.12206430470236374</v>
      </c>
      <c r="AI15" s="14">
        <v>887434985</v>
      </c>
      <c r="AJ15" s="14">
        <v>887434985</v>
      </c>
      <c r="AK15" s="14">
        <v>339474080</v>
      </c>
      <c r="AL15" s="14"/>
    </row>
    <row r="16" spans="1:38" s="15" customFormat="1" ht="12.75">
      <c r="A16" s="31" t="s">
        <v>115</v>
      </c>
      <c r="B16" s="62" t="s">
        <v>468</v>
      </c>
      <c r="C16" s="124" t="s">
        <v>469</v>
      </c>
      <c r="D16" s="79">
        <v>286709936</v>
      </c>
      <c r="E16" s="80">
        <v>87000000</v>
      </c>
      <c r="F16" s="81">
        <f t="shared" si="0"/>
        <v>373709936</v>
      </c>
      <c r="G16" s="79">
        <v>290049060</v>
      </c>
      <c r="H16" s="80">
        <v>109442030</v>
      </c>
      <c r="I16" s="82">
        <f t="shared" si="1"/>
        <v>399491090</v>
      </c>
      <c r="J16" s="79">
        <v>102100786</v>
      </c>
      <c r="K16" s="80">
        <v>39606768</v>
      </c>
      <c r="L16" s="80">
        <f t="shared" si="2"/>
        <v>141707554</v>
      </c>
      <c r="M16" s="42">
        <f t="shared" si="3"/>
        <v>0.3791912934313847</v>
      </c>
      <c r="N16" s="107">
        <v>116531955</v>
      </c>
      <c r="O16" s="108">
        <v>52770061</v>
      </c>
      <c r="P16" s="109">
        <f t="shared" si="4"/>
        <v>169302016</v>
      </c>
      <c r="Q16" s="42">
        <f t="shared" si="5"/>
        <v>0.45303054505888224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218632741</v>
      </c>
      <c r="AA16" s="80">
        <f t="shared" si="11"/>
        <v>92376829</v>
      </c>
      <c r="AB16" s="80">
        <f t="shared" si="12"/>
        <v>311009570</v>
      </c>
      <c r="AC16" s="42">
        <f t="shared" si="13"/>
        <v>0.832221838490267</v>
      </c>
      <c r="AD16" s="79">
        <v>83556126</v>
      </c>
      <c r="AE16" s="80">
        <v>32641492</v>
      </c>
      <c r="AF16" s="80">
        <f t="shared" si="14"/>
        <v>116197618</v>
      </c>
      <c r="AG16" s="42">
        <f t="shared" si="15"/>
        <v>0.6912155561080126</v>
      </c>
      <c r="AH16" s="42">
        <f t="shared" si="16"/>
        <v>0.4570179571150934</v>
      </c>
      <c r="AI16" s="14">
        <v>331569310</v>
      </c>
      <c r="AJ16" s="14">
        <v>340009314</v>
      </c>
      <c r="AK16" s="14">
        <v>229185865</v>
      </c>
      <c r="AL16" s="14"/>
    </row>
    <row r="17" spans="1:38" s="59" customFormat="1" ht="12.75">
      <c r="A17" s="63"/>
      <c r="B17" s="64" t="s">
        <v>470</v>
      </c>
      <c r="C17" s="125"/>
      <c r="D17" s="83">
        <f>SUM(D9:D16)</f>
        <v>2432812725</v>
      </c>
      <c r="E17" s="84">
        <f>SUM(E9:E16)</f>
        <v>267695932</v>
      </c>
      <c r="F17" s="92">
        <f t="shared" si="0"/>
        <v>2700508657</v>
      </c>
      <c r="G17" s="83">
        <f>SUM(G9:G16)</f>
        <v>2436151849</v>
      </c>
      <c r="H17" s="84">
        <f>SUM(H9:H16)</f>
        <v>290137962</v>
      </c>
      <c r="I17" s="85">
        <f t="shared" si="1"/>
        <v>2726289811</v>
      </c>
      <c r="J17" s="83">
        <f>SUM(J9:J16)</f>
        <v>818534576</v>
      </c>
      <c r="K17" s="84">
        <f>SUM(K9:K16)</f>
        <v>94321662</v>
      </c>
      <c r="L17" s="84">
        <f t="shared" si="2"/>
        <v>912856238</v>
      </c>
      <c r="M17" s="46">
        <f t="shared" si="3"/>
        <v>0.3380312207604969</v>
      </c>
      <c r="N17" s="113">
        <f>SUM(N9:N16)</f>
        <v>649152610</v>
      </c>
      <c r="O17" s="114">
        <f>SUM(O9:O16)</f>
        <v>125361840</v>
      </c>
      <c r="P17" s="115">
        <f t="shared" si="4"/>
        <v>774514450</v>
      </c>
      <c r="Q17" s="46">
        <f t="shared" si="5"/>
        <v>0.2868031724291562</v>
      </c>
      <c r="R17" s="113">
        <f>SUM(R9:R16)</f>
        <v>0</v>
      </c>
      <c r="S17" s="115">
        <f>SUM(S9:S16)</f>
        <v>0</v>
      </c>
      <c r="T17" s="115">
        <f t="shared" si="6"/>
        <v>0</v>
      </c>
      <c r="U17" s="46">
        <f t="shared" si="7"/>
        <v>0</v>
      </c>
      <c r="V17" s="113">
        <f>SUM(V9:V16)</f>
        <v>0</v>
      </c>
      <c r="W17" s="115">
        <f>SUM(W9:W16)</f>
        <v>0</v>
      </c>
      <c r="X17" s="115">
        <f t="shared" si="8"/>
        <v>0</v>
      </c>
      <c r="Y17" s="46">
        <f t="shared" si="9"/>
        <v>0</v>
      </c>
      <c r="Z17" s="83">
        <f t="shared" si="10"/>
        <v>1467687186</v>
      </c>
      <c r="AA17" s="84">
        <f t="shared" si="11"/>
        <v>219683502</v>
      </c>
      <c r="AB17" s="84">
        <f t="shared" si="12"/>
        <v>1687370688</v>
      </c>
      <c r="AC17" s="46">
        <f t="shared" si="13"/>
        <v>0.6248343931896531</v>
      </c>
      <c r="AD17" s="83">
        <f>SUM(AD9:AD16)</f>
        <v>463961255</v>
      </c>
      <c r="AE17" s="84">
        <f>SUM(AE9:AE16)</f>
        <v>57161283</v>
      </c>
      <c r="AF17" s="84">
        <f t="shared" si="14"/>
        <v>521122538</v>
      </c>
      <c r="AG17" s="46">
        <f t="shared" si="15"/>
        <v>0.42957712419169686</v>
      </c>
      <c r="AH17" s="46">
        <f t="shared" si="16"/>
        <v>0.48624247374232743</v>
      </c>
      <c r="AI17" s="65">
        <f>SUM(AI9:AI16)</f>
        <v>2411961810</v>
      </c>
      <c r="AJ17" s="65">
        <f>SUM(AJ9:AJ16)</f>
        <v>2454296858</v>
      </c>
      <c r="AK17" s="65">
        <f>SUM(AK9:AK16)</f>
        <v>1036123618</v>
      </c>
      <c r="AL17" s="65"/>
    </row>
    <row r="18" spans="1:38" s="15" customFormat="1" ht="12.75">
      <c r="A18" s="31" t="s">
        <v>96</v>
      </c>
      <c r="B18" s="62" t="s">
        <v>471</v>
      </c>
      <c r="C18" s="124" t="s">
        <v>472</v>
      </c>
      <c r="D18" s="79">
        <v>187319684</v>
      </c>
      <c r="E18" s="80">
        <v>38202856</v>
      </c>
      <c r="F18" s="81">
        <f t="shared" si="0"/>
        <v>225522540</v>
      </c>
      <c r="G18" s="79">
        <v>187319684</v>
      </c>
      <c r="H18" s="80">
        <v>38202856</v>
      </c>
      <c r="I18" s="82">
        <f t="shared" si="1"/>
        <v>225522540</v>
      </c>
      <c r="J18" s="79">
        <v>54466347</v>
      </c>
      <c r="K18" s="80">
        <v>0</v>
      </c>
      <c r="L18" s="80">
        <f t="shared" si="2"/>
        <v>54466347</v>
      </c>
      <c r="M18" s="42">
        <f t="shared" si="3"/>
        <v>0.24151176640702965</v>
      </c>
      <c r="N18" s="107">
        <v>49078632</v>
      </c>
      <c r="O18" s="108">
        <v>15189140</v>
      </c>
      <c r="P18" s="109">
        <f t="shared" si="4"/>
        <v>64267772</v>
      </c>
      <c r="Q18" s="42">
        <f t="shared" si="5"/>
        <v>0.2849727215736396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103544979</v>
      </c>
      <c r="AA18" s="80">
        <f t="shared" si="11"/>
        <v>15189140</v>
      </c>
      <c r="AB18" s="80">
        <f t="shared" si="12"/>
        <v>118734119</v>
      </c>
      <c r="AC18" s="42">
        <f t="shared" si="13"/>
        <v>0.5264844879806693</v>
      </c>
      <c r="AD18" s="79">
        <v>42764654</v>
      </c>
      <c r="AE18" s="80">
        <v>4943501</v>
      </c>
      <c r="AF18" s="80">
        <f t="shared" si="14"/>
        <v>47708155</v>
      </c>
      <c r="AG18" s="42">
        <f t="shared" si="15"/>
        <v>0.491608884141429</v>
      </c>
      <c r="AH18" s="42">
        <f t="shared" si="16"/>
        <v>0.34710243982396727</v>
      </c>
      <c r="AI18" s="14">
        <v>199955349</v>
      </c>
      <c r="AJ18" s="14">
        <v>199955349</v>
      </c>
      <c r="AK18" s="14">
        <v>98299826</v>
      </c>
      <c r="AL18" s="14"/>
    </row>
    <row r="19" spans="1:38" s="15" customFormat="1" ht="12.75">
      <c r="A19" s="31" t="s">
        <v>96</v>
      </c>
      <c r="B19" s="62" t="s">
        <v>58</v>
      </c>
      <c r="C19" s="124" t="s">
        <v>59</v>
      </c>
      <c r="D19" s="79">
        <v>1190301948</v>
      </c>
      <c r="E19" s="80">
        <v>140692000</v>
      </c>
      <c r="F19" s="81">
        <f t="shared" si="0"/>
        <v>1330993948</v>
      </c>
      <c r="G19" s="79">
        <v>1190301948</v>
      </c>
      <c r="H19" s="80">
        <v>140692000</v>
      </c>
      <c r="I19" s="82">
        <f t="shared" si="1"/>
        <v>1330993948</v>
      </c>
      <c r="J19" s="79">
        <v>322047647</v>
      </c>
      <c r="K19" s="80">
        <v>12857268</v>
      </c>
      <c r="L19" s="80">
        <f t="shared" si="2"/>
        <v>334904915</v>
      </c>
      <c r="M19" s="42">
        <f t="shared" si="3"/>
        <v>0.25162016364029327</v>
      </c>
      <c r="N19" s="107">
        <v>264974764</v>
      </c>
      <c r="O19" s="108">
        <v>24226635</v>
      </c>
      <c r="P19" s="109">
        <f t="shared" si="4"/>
        <v>289201399</v>
      </c>
      <c r="Q19" s="42">
        <f t="shared" si="5"/>
        <v>0.21728227948336246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587022411</v>
      </c>
      <c r="AA19" s="80">
        <f t="shared" si="11"/>
        <v>37083903</v>
      </c>
      <c r="AB19" s="80">
        <f t="shared" si="12"/>
        <v>624106314</v>
      </c>
      <c r="AC19" s="42">
        <f t="shared" si="13"/>
        <v>0.46890244312365575</v>
      </c>
      <c r="AD19" s="79">
        <v>212290619</v>
      </c>
      <c r="AE19" s="80">
        <v>29794326</v>
      </c>
      <c r="AF19" s="80">
        <f t="shared" si="14"/>
        <v>242084945</v>
      </c>
      <c r="AG19" s="42">
        <f t="shared" si="15"/>
        <v>0.4140972094061188</v>
      </c>
      <c r="AH19" s="42">
        <f t="shared" si="16"/>
        <v>0.1946277741476241</v>
      </c>
      <c r="AI19" s="14">
        <v>1266202160</v>
      </c>
      <c r="AJ19" s="14">
        <v>1266202160</v>
      </c>
      <c r="AK19" s="14">
        <v>524330781</v>
      </c>
      <c r="AL19" s="14"/>
    </row>
    <row r="20" spans="1:38" s="15" customFormat="1" ht="12.75">
      <c r="A20" s="31" t="s">
        <v>96</v>
      </c>
      <c r="B20" s="62" t="s">
        <v>88</v>
      </c>
      <c r="C20" s="124" t="s">
        <v>89</v>
      </c>
      <c r="D20" s="79">
        <v>779414236</v>
      </c>
      <c r="E20" s="80">
        <v>288427500</v>
      </c>
      <c r="F20" s="81">
        <f t="shared" si="0"/>
        <v>1067841736</v>
      </c>
      <c r="G20" s="79">
        <v>779414236</v>
      </c>
      <c r="H20" s="80">
        <v>433724035</v>
      </c>
      <c r="I20" s="82">
        <f t="shared" si="1"/>
        <v>1213138271</v>
      </c>
      <c r="J20" s="79">
        <v>196767729</v>
      </c>
      <c r="K20" s="80">
        <v>39418037</v>
      </c>
      <c r="L20" s="80">
        <f t="shared" si="2"/>
        <v>236185766</v>
      </c>
      <c r="M20" s="42">
        <f t="shared" si="3"/>
        <v>0.22118049710692333</v>
      </c>
      <c r="N20" s="107">
        <v>204559220</v>
      </c>
      <c r="O20" s="108">
        <v>86212780</v>
      </c>
      <c r="P20" s="109">
        <f t="shared" si="4"/>
        <v>290772000</v>
      </c>
      <c r="Q20" s="42">
        <f t="shared" si="5"/>
        <v>0.272298778177743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401326949</v>
      </c>
      <c r="AA20" s="80">
        <f t="shared" si="11"/>
        <v>125630817</v>
      </c>
      <c r="AB20" s="80">
        <f t="shared" si="12"/>
        <v>526957766</v>
      </c>
      <c r="AC20" s="42">
        <f t="shared" si="13"/>
        <v>0.49347927528466634</v>
      </c>
      <c r="AD20" s="79">
        <v>151247854</v>
      </c>
      <c r="AE20" s="80">
        <v>31338907</v>
      </c>
      <c r="AF20" s="80">
        <f t="shared" si="14"/>
        <v>182586761</v>
      </c>
      <c r="AG20" s="42">
        <f t="shared" si="15"/>
        <v>0.3661755854530638</v>
      </c>
      <c r="AH20" s="42">
        <f t="shared" si="16"/>
        <v>0.5925141472880391</v>
      </c>
      <c r="AI20" s="14">
        <v>985156942</v>
      </c>
      <c r="AJ20" s="14">
        <v>995392879</v>
      </c>
      <c r="AK20" s="14">
        <v>360740420</v>
      </c>
      <c r="AL20" s="14"/>
    </row>
    <row r="21" spans="1:38" s="15" customFormat="1" ht="12.75">
      <c r="A21" s="31" t="s">
        <v>96</v>
      </c>
      <c r="B21" s="62" t="s">
        <v>473</v>
      </c>
      <c r="C21" s="124" t="s">
        <v>474</v>
      </c>
      <c r="D21" s="79">
        <v>128493525</v>
      </c>
      <c r="E21" s="80">
        <v>21904000</v>
      </c>
      <c r="F21" s="82">
        <f t="shared" si="0"/>
        <v>150397525</v>
      </c>
      <c r="G21" s="79">
        <v>128493525</v>
      </c>
      <c r="H21" s="80">
        <v>21904000</v>
      </c>
      <c r="I21" s="82">
        <f t="shared" si="1"/>
        <v>150397525</v>
      </c>
      <c r="J21" s="79">
        <v>30167508</v>
      </c>
      <c r="K21" s="80">
        <v>39501</v>
      </c>
      <c r="L21" s="80">
        <f t="shared" si="2"/>
        <v>30207009</v>
      </c>
      <c r="M21" s="42">
        <f t="shared" si="3"/>
        <v>0.2008477799086122</v>
      </c>
      <c r="N21" s="107">
        <v>37228989</v>
      </c>
      <c r="O21" s="108">
        <v>2858342</v>
      </c>
      <c r="P21" s="109">
        <f t="shared" si="4"/>
        <v>40087331</v>
      </c>
      <c r="Q21" s="42">
        <f t="shared" si="5"/>
        <v>0.2665424913076196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67396497</v>
      </c>
      <c r="AA21" s="80">
        <f t="shared" si="11"/>
        <v>2897843</v>
      </c>
      <c r="AB21" s="80">
        <f t="shared" si="12"/>
        <v>70294340</v>
      </c>
      <c r="AC21" s="42">
        <f t="shared" si="13"/>
        <v>0.4673902712162318</v>
      </c>
      <c r="AD21" s="79">
        <v>15849080</v>
      </c>
      <c r="AE21" s="80">
        <v>2297830</v>
      </c>
      <c r="AF21" s="80">
        <f t="shared" si="14"/>
        <v>18146910</v>
      </c>
      <c r="AG21" s="42">
        <f t="shared" si="15"/>
        <v>0.40957662428922004</v>
      </c>
      <c r="AH21" s="42">
        <f t="shared" si="16"/>
        <v>1.209044459910806</v>
      </c>
      <c r="AI21" s="14">
        <v>124294967</v>
      </c>
      <c r="AJ21" s="14">
        <v>124294967</v>
      </c>
      <c r="AK21" s="14">
        <v>50908313</v>
      </c>
      <c r="AL21" s="14"/>
    </row>
    <row r="22" spans="1:38" s="15" customFormat="1" ht="12.75">
      <c r="A22" s="31" t="s">
        <v>96</v>
      </c>
      <c r="B22" s="62" t="s">
        <v>475</v>
      </c>
      <c r="C22" s="124" t="s">
        <v>476</v>
      </c>
      <c r="D22" s="79">
        <v>234719000</v>
      </c>
      <c r="E22" s="80">
        <v>75157000</v>
      </c>
      <c r="F22" s="81">
        <f t="shared" si="0"/>
        <v>309876000</v>
      </c>
      <c r="G22" s="79">
        <v>234719000</v>
      </c>
      <c r="H22" s="80">
        <v>75157000</v>
      </c>
      <c r="I22" s="82">
        <f t="shared" si="1"/>
        <v>309876000</v>
      </c>
      <c r="J22" s="79">
        <v>19230690</v>
      </c>
      <c r="K22" s="80">
        <v>0</v>
      </c>
      <c r="L22" s="80">
        <f t="shared" si="2"/>
        <v>19230690</v>
      </c>
      <c r="M22" s="42">
        <f t="shared" si="3"/>
        <v>0.062059307594005346</v>
      </c>
      <c r="N22" s="107">
        <v>97125692</v>
      </c>
      <c r="O22" s="108">
        <v>49612000</v>
      </c>
      <c r="P22" s="109">
        <f t="shared" si="4"/>
        <v>146737692</v>
      </c>
      <c r="Q22" s="42">
        <f t="shared" si="5"/>
        <v>0.47353680827169575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116356382</v>
      </c>
      <c r="AA22" s="80">
        <f t="shared" si="11"/>
        <v>49612000</v>
      </c>
      <c r="AB22" s="80">
        <f t="shared" si="12"/>
        <v>165968382</v>
      </c>
      <c r="AC22" s="42">
        <f t="shared" si="13"/>
        <v>0.5355961158657011</v>
      </c>
      <c r="AD22" s="79">
        <v>0</v>
      </c>
      <c r="AE22" s="80">
        <v>0</v>
      </c>
      <c r="AF22" s="80">
        <f t="shared" si="14"/>
        <v>0</v>
      </c>
      <c r="AG22" s="42">
        <f t="shared" si="15"/>
        <v>0.2396353378347</v>
      </c>
      <c r="AH22" s="42">
        <f t="shared" si="16"/>
        <v>0</v>
      </c>
      <c r="AI22" s="14">
        <v>269854044</v>
      </c>
      <c r="AJ22" s="14">
        <v>269854044</v>
      </c>
      <c r="AK22" s="14">
        <v>64666565</v>
      </c>
      <c r="AL22" s="14"/>
    </row>
    <row r="23" spans="1:38" s="15" customFormat="1" ht="12.75">
      <c r="A23" s="31" t="s">
        <v>96</v>
      </c>
      <c r="B23" s="62" t="s">
        <v>477</v>
      </c>
      <c r="C23" s="124" t="s">
        <v>478</v>
      </c>
      <c r="D23" s="79">
        <v>273004156</v>
      </c>
      <c r="E23" s="80">
        <v>168000000</v>
      </c>
      <c r="F23" s="81">
        <f t="shared" si="0"/>
        <v>441004156</v>
      </c>
      <c r="G23" s="79">
        <v>273004156</v>
      </c>
      <c r="H23" s="80">
        <v>168000000</v>
      </c>
      <c r="I23" s="82">
        <f t="shared" si="1"/>
        <v>441004156</v>
      </c>
      <c r="J23" s="79">
        <v>93912720</v>
      </c>
      <c r="K23" s="80">
        <v>8609329</v>
      </c>
      <c r="L23" s="80">
        <f t="shared" si="2"/>
        <v>102522049</v>
      </c>
      <c r="M23" s="42">
        <f t="shared" si="3"/>
        <v>0.23247411074284752</v>
      </c>
      <c r="N23" s="107">
        <v>114148851</v>
      </c>
      <c r="O23" s="108">
        <v>8459380</v>
      </c>
      <c r="P23" s="109">
        <f t="shared" si="4"/>
        <v>122608231</v>
      </c>
      <c r="Q23" s="42">
        <f t="shared" si="5"/>
        <v>0.27802057947045744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208061571</v>
      </c>
      <c r="AA23" s="80">
        <f t="shared" si="11"/>
        <v>17068709</v>
      </c>
      <c r="AB23" s="80">
        <f t="shared" si="12"/>
        <v>225130280</v>
      </c>
      <c r="AC23" s="42">
        <f t="shared" si="13"/>
        <v>0.510494690213305</v>
      </c>
      <c r="AD23" s="79">
        <v>79071200</v>
      </c>
      <c r="AE23" s="80">
        <v>35256306</v>
      </c>
      <c r="AF23" s="80">
        <f t="shared" si="14"/>
        <v>114327506</v>
      </c>
      <c r="AG23" s="42">
        <f t="shared" si="15"/>
        <v>0.43893288657251034</v>
      </c>
      <c r="AH23" s="42">
        <f t="shared" si="16"/>
        <v>0.07242985778068145</v>
      </c>
      <c r="AI23" s="14">
        <v>510704285</v>
      </c>
      <c r="AJ23" s="14">
        <v>390913585</v>
      </c>
      <c r="AK23" s="14">
        <v>224164906</v>
      </c>
      <c r="AL23" s="14"/>
    </row>
    <row r="24" spans="1:38" s="15" customFormat="1" ht="12.75">
      <c r="A24" s="31" t="s">
        <v>115</v>
      </c>
      <c r="B24" s="62" t="s">
        <v>479</v>
      </c>
      <c r="C24" s="124" t="s">
        <v>480</v>
      </c>
      <c r="D24" s="79">
        <v>305420000</v>
      </c>
      <c r="E24" s="80">
        <v>20128000</v>
      </c>
      <c r="F24" s="81">
        <f t="shared" si="0"/>
        <v>325548000</v>
      </c>
      <c r="G24" s="79">
        <v>305420000</v>
      </c>
      <c r="H24" s="80">
        <v>20128000</v>
      </c>
      <c r="I24" s="82">
        <f t="shared" si="1"/>
        <v>325548000</v>
      </c>
      <c r="J24" s="79">
        <v>124466189</v>
      </c>
      <c r="K24" s="80">
        <v>833306</v>
      </c>
      <c r="L24" s="80">
        <f t="shared" si="2"/>
        <v>125299495</v>
      </c>
      <c r="M24" s="42">
        <f t="shared" si="3"/>
        <v>0.38488792743312816</v>
      </c>
      <c r="N24" s="107">
        <v>100496425</v>
      </c>
      <c r="O24" s="108">
        <v>2563128</v>
      </c>
      <c r="P24" s="109">
        <f t="shared" si="4"/>
        <v>103059553</v>
      </c>
      <c r="Q24" s="42">
        <f t="shared" si="5"/>
        <v>0.31657252693919175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224962614</v>
      </c>
      <c r="AA24" s="80">
        <f t="shared" si="11"/>
        <v>3396434</v>
      </c>
      <c r="AB24" s="80">
        <f t="shared" si="12"/>
        <v>228359048</v>
      </c>
      <c r="AC24" s="42">
        <f t="shared" si="13"/>
        <v>0.7014604543723199</v>
      </c>
      <c r="AD24" s="79">
        <v>95466062</v>
      </c>
      <c r="AE24" s="80">
        <v>89582</v>
      </c>
      <c r="AF24" s="80">
        <f t="shared" si="14"/>
        <v>95555644</v>
      </c>
      <c r="AG24" s="42">
        <f t="shared" si="15"/>
        <v>0.42682747976383467</v>
      </c>
      <c r="AH24" s="42">
        <f t="shared" si="16"/>
        <v>0.07852920754738468</v>
      </c>
      <c r="AI24" s="14">
        <v>498563455</v>
      </c>
      <c r="AJ24" s="14">
        <v>498563455</v>
      </c>
      <c r="AK24" s="14">
        <v>212800583</v>
      </c>
      <c r="AL24" s="14"/>
    </row>
    <row r="25" spans="1:38" s="59" customFormat="1" ht="12.75">
      <c r="A25" s="63"/>
      <c r="B25" s="64" t="s">
        <v>481</v>
      </c>
      <c r="C25" s="125"/>
      <c r="D25" s="83">
        <f>SUM(D18:D24)</f>
        <v>3098672549</v>
      </c>
      <c r="E25" s="84">
        <f>SUM(E18:E24)</f>
        <v>752511356</v>
      </c>
      <c r="F25" s="92">
        <f t="shared" si="0"/>
        <v>3851183905</v>
      </c>
      <c r="G25" s="83">
        <f>SUM(G18:G24)</f>
        <v>3098672549</v>
      </c>
      <c r="H25" s="84">
        <f>SUM(H18:H24)</f>
        <v>897807891</v>
      </c>
      <c r="I25" s="85">
        <f t="shared" si="1"/>
        <v>3996480440</v>
      </c>
      <c r="J25" s="83">
        <f>SUM(J18:J24)</f>
        <v>841058830</v>
      </c>
      <c r="K25" s="84">
        <f>SUM(K18:K24)</f>
        <v>61757441</v>
      </c>
      <c r="L25" s="84">
        <f t="shared" si="2"/>
        <v>902816271</v>
      </c>
      <c r="M25" s="46">
        <f t="shared" si="3"/>
        <v>0.23442564501473737</v>
      </c>
      <c r="N25" s="113">
        <f>SUM(N18:N24)</f>
        <v>867612573</v>
      </c>
      <c r="O25" s="114">
        <f>SUM(O18:O24)</f>
        <v>189121405</v>
      </c>
      <c r="P25" s="115">
        <f t="shared" si="4"/>
        <v>1056733978</v>
      </c>
      <c r="Q25" s="46">
        <f t="shared" si="5"/>
        <v>0.2743919802500317</v>
      </c>
      <c r="R25" s="113">
        <f>SUM(R18:R24)</f>
        <v>0</v>
      </c>
      <c r="S25" s="115">
        <f>SUM(S18:S24)</f>
        <v>0</v>
      </c>
      <c r="T25" s="115">
        <f t="shared" si="6"/>
        <v>0</v>
      </c>
      <c r="U25" s="46">
        <f t="shared" si="7"/>
        <v>0</v>
      </c>
      <c r="V25" s="113">
        <f>SUM(V18:V24)</f>
        <v>0</v>
      </c>
      <c r="W25" s="115">
        <f>SUM(W18:W24)</f>
        <v>0</v>
      </c>
      <c r="X25" s="115">
        <f t="shared" si="8"/>
        <v>0</v>
      </c>
      <c r="Y25" s="46">
        <f t="shared" si="9"/>
        <v>0</v>
      </c>
      <c r="Z25" s="83">
        <f t="shared" si="10"/>
        <v>1708671403</v>
      </c>
      <c r="AA25" s="84">
        <f t="shared" si="11"/>
        <v>250878846</v>
      </c>
      <c r="AB25" s="84">
        <f t="shared" si="12"/>
        <v>1959550249</v>
      </c>
      <c r="AC25" s="46">
        <f t="shared" si="13"/>
        <v>0.508817625264769</v>
      </c>
      <c r="AD25" s="83">
        <f>SUM(AD18:AD24)</f>
        <v>596689469</v>
      </c>
      <c r="AE25" s="84">
        <f>SUM(AE18:AE24)</f>
        <v>103720452</v>
      </c>
      <c r="AF25" s="84">
        <f t="shared" si="14"/>
        <v>700409921</v>
      </c>
      <c r="AG25" s="46">
        <f t="shared" si="15"/>
        <v>0.39844837772426345</v>
      </c>
      <c r="AH25" s="46">
        <f t="shared" si="16"/>
        <v>0.5087364503507654</v>
      </c>
      <c r="AI25" s="65">
        <f>SUM(AI18:AI24)</f>
        <v>3854731202</v>
      </c>
      <c r="AJ25" s="65">
        <f>SUM(AJ18:AJ24)</f>
        <v>3745176439</v>
      </c>
      <c r="AK25" s="65">
        <f>SUM(AK18:AK24)</f>
        <v>1535911394</v>
      </c>
      <c r="AL25" s="65"/>
    </row>
    <row r="26" spans="1:38" s="15" customFormat="1" ht="12.75">
      <c r="A26" s="31" t="s">
        <v>96</v>
      </c>
      <c r="B26" s="62" t="s">
        <v>482</v>
      </c>
      <c r="C26" s="124" t="s">
        <v>483</v>
      </c>
      <c r="D26" s="79">
        <v>216180173</v>
      </c>
      <c r="E26" s="80">
        <v>21082000</v>
      </c>
      <c r="F26" s="81">
        <f t="shared" si="0"/>
        <v>237262173</v>
      </c>
      <c r="G26" s="79">
        <v>216181</v>
      </c>
      <c r="H26" s="80">
        <v>0</v>
      </c>
      <c r="I26" s="82">
        <f t="shared" si="1"/>
        <v>216181</v>
      </c>
      <c r="J26" s="79">
        <v>84338502</v>
      </c>
      <c r="K26" s="80">
        <v>0</v>
      </c>
      <c r="L26" s="80">
        <f t="shared" si="2"/>
        <v>84338502</v>
      </c>
      <c r="M26" s="42">
        <f t="shared" si="3"/>
        <v>0.3554654369620057</v>
      </c>
      <c r="N26" s="107">
        <v>67320605</v>
      </c>
      <c r="O26" s="108">
        <v>0</v>
      </c>
      <c r="P26" s="109">
        <f t="shared" si="4"/>
        <v>67320605</v>
      </c>
      <c r="Q26" s="42">
        <f t="shared" si="5"/>
        <v>0.28373930892051635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151659107</v>
      </c>
      <c r="AA26" s="80">
        <f t="shared" si="11"/>
        <v>0</v>
      </c>
      <c r="AB26" s="80">
        <f t="shared" si="12"/>
        <v>151659107</v>
      </c>
      <c r="AC26" s="42">
        <f t="shared" si="13"/>
        <v>0.6392047458825221</v>
      </c>
      <c r="AD26" s="79">
        <v>0</v>
      </c>
      <c r="AE26" s="80">
        <v>0</v>
      </c>
      <c r="AF26" s="80">
        <f t="shared" si="14"/>
        <v>0</v>
      </c>
      <c r="AG26" s="42">
        <f t="shared" si="15"/>
        <v>0</v>
      </c>
      <c r="AH26" s="42">
        <f t="shared" si="16"/>
        <v>0</v>
      </c>
      <c r="AI26" s="14">
        <v>0</v>
      </c>
      <c r="AJ26" s="14">
        <v>0</v>
      </c>
      <c r="AK26" s="14">
        <v>3884617</v>
      </c>
      <c r="AL26" s="14"/>
    </row>
    <row r="27" spans="1:38" s="15" customFormat="1" ht="12.75">
      <c r="A27" s="31" t="s">
        <v>96</v>
      </c>
      <c r="B27" s="62" t="s">
        <v>72</v>
      </c>
      <c r="C27" s="124" t="s">
        <v>73</v>
      </c>
      <c r="D27" s="79">
        <v>1117440040</v>
      </c>
      <c r="E27" s="80">
        <v>700290359</v>
      </c>
      <c r="F27" s="81">
        <f t="shared" si="0"/>
        <v>1817730399</v>
      </c>
      <c r="G27" s="79">
        <v>1117440040</v>
      </c>
      <c r="H27" s="80">
        <v>700290359</v>
      </c>
      <c r="I27" s="82">
        <f t="shared" si="1"/>
        <v>1817730399</v>
      </c>
      <c r="J27" s="79">
        <v>276494555</v>
      </c>
      <c r="K27" s="80">
        <v>22939222</v>
      </c>
      <c r="L27" s="80">
        <f t="shared" si="2"/>
        <v>299433777</v>
      </c>
      <c r="M27" s="42">
        <f t="shared" si="3"/>
        <v>0.16472947647502043</v>
      </c>
      <c r="N27" s="107">
        <v>312272751</v>
      </c>
      <c r="O27" s="108">
        <v>132282357</v>
      </c>
      <c r="P27" s="109">
        <f t="shared" si="4"/>
        <v>444555108</v>
      </c>
      <c r="Q27" s="42">
        <f t="shared" si="5"/>
        <v>0.2445660303885362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588767306</v>
      </c>
      <c r="AA27" s="80">
        <f t="shared" si="11"/>
        <v>155221579</v>
      </c>
      <c r="AB27" s="80">
        <f t="shared" si="12"/>
        <v>743988885</v>
      </c>
      <c r="AC27" s="42">
        <f t="shared" si="13"/>
        <v>0.4092955068635566</v>
      </c>
      <c r="AD27" s="79">
        <v>311050278</v>
      </c>
      <c r="AE27" s="80">
        <v>252428354</v>
      </c>
      <c r="AF27" s="80">
        <f t="shared" si="14"/>
        <v>563478632</v>
      </c>
      <c r="AG27" s="42">
        <f t="shared" si="15"/>
        <v>0.48323199582862625</v>
      </c>
      <c r="AH27" s="42">
        <f t="shared" si="16"/>
        <v>-0.21105241130066488</v>
      </c>
      <c r="AI27" s="14">
        <v>2270891223</v>
      </c>
      <c r="AJ27" s="14">
        <v>2534518235</v>
      </c>
      <c r="AK27" s="14">
        <v>1097367298</v>
      </c>
      <c r="AL27" s="14"/>
    </row>
    <row r="28" spans="1:38" s="15" customFormat="1" ht="12.75">
      <c r="A28" s="31" t="s">
        <v>96</v>
      </c>
      <c r="B28" s="62" t="s">
        <v>484</v>
      </c>
      <c r="C28" s="124" t="s">
        <v>485</v>
      </c>
      <c r="D28" s="79">
        <v>155546</v>
      </c>
      <c r="E28" s="80">
        <v>42363</v>
      </c>
      <c r="F28" s="81">
        <f t="shared" si="0"/>
        <v>197909</v>
      </c>
      <c r="G28" s="79">
        <v>155546</v>
      </c>
      <c r="H28" s="80">
        <v>42363</v>
      </c>
      <c r="I28" s="82">
        <f t="shared" si="1"/>
        <v>197909</v>
      </c>
      <c r="J28" s="79">
        <v>53585735</v>
      </c>
      <c r="K28" s="80">
        <v>1877236</v>
      </c>
      <c r="L28" s="80">
        <f t="shared" si="2"/>
        <v>55462971</v>
      </c>
      <c r="M28" s="42">
        <f t="shared" si="3"/>
        <v>280.2448145359736</v>
      </c>
      <c r="N28" s="107">
        <v>40070302</v>
      </c>
      <c r="O28" s="108">
        <v>14405216</v>
      </c>
      <c r="P28" s="109">
        <f t="shared" si="4"/>
        <v>54475518</v>
      </c>
      <c r="Q28" s="42">
        <f t="shared" si="5"/>
        <v>275.2553850507051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93656037</v>
      </c>
      <c r="AA28" s="80">
        <f t="shared" si="11"/>
        <v>16282452</v>
      </c>
      <c r="AB28" s="80">
        <f t="shared" si="12"/>
        <v>109938489</v>
      </c>
      <c r="AC28" s="42">
        <f t="shared" si="13"/>
        <v>555.5001995866787</v>
      </c>
      <c r="AD28" s="79">
        <v>39379467</v>
      </c>
      <c r="AE28" s="80">
        <v>14405216</v>
      </c>
      <c r="AF28" s="80">
        <f t="shared" si="14"/>
        <v>53784683</v>
      </c>
      <c r="AG28" s="42">
        <f t="shared" si="15"/>
        <v>823.8560236523049</v>
      </c>
      <c r="AH28" s="42">
        <f t="shared" si="16"/>
        <v>0.012844456106583246</v>
      </c>
      <c r="AI28" s="14">
        <v>127514</v>
      </c>
      <c r="AJ28" s="14">
        <v>197371595</v>
      </c>
      <c r="AK28" s="14">
        <v>105053177</v>
      </c>
      <c r="AL28" s="14"/>
    </row>
    <row r="29" spans="1:38" s="15" customFormat="1" ht="12.75">
      <c r="A29" s="31" t="s">
        <v>96</v>
      </c>
      <c r="B29" s="62" t="s">
        <v>486</v>
      </c>
      <c r="C29" s="124" t="s">
        <v>487</v>
      </c>
      <c r="D29" s="79">
        <v>340519125</v>
      </c>
      <c r="E29" s="80">
        <v>176675176</v>
      </c>
      <c r="F29" s="81">
        <f t="shared" si="0"/>
        <v>517194301</v>
      </c>
      <c r="G29" s="79">
        <v>340519125</v>
      </c>
      <c r="H29" s="80">
        <v>176675176</v>
      </c>
      <c r="I29" s="82">
        <f t="shared" si="1"/>
        <v>517194301</v>
      </c>
      <c r="J29" s="79">
        <v>105701129</v>
      </c>
      <c r="K29" s="80">
        <v>14712860</v>
      </c>
      <c r="L29" s="80">
        <f t="shared" si="2"/>
        <v>120413989</v>
      </c>
      <c r="M29" s="42">
        <f t="shared" si="3"/>
        <v>0.23282156970248596</v>
      </c>
      <c r="N29" s="107">
        <v>133520832</v>
      </c>
      <c r="O29" s="108">
        <v>20212345</v>
      </c>
      <c r="P29" s="109">
        <f t="shared" si="4"/>
        <v>153733177</v>
      </c>
      <c r="Q29" s="42">
        <f t="shared" si="5"/>
        <v>0.29724453015579533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239221961</v>
      </c>
      <c r="AA29" s="80">
        <f t="shared" si="11"/>
        <v>34925205</v>
      </c>
      <c r="AB29" s="80">
        <f t="shared" si="12"/>
        <v>274147166</v>
      </c>
      <c r="AC29" s="42">
        <f t="shared" si="13"/>
        <v>0.5300660998582813</v>
      </c>
      <c r="AD29" s="79">
        <v>33014947</v>
      </c>
      <c r="AE29" s="80">
        <v>28466342</v>
      </c>
      <c r="AF29" s="80">
        <f t="shared" si="14"/>
        <v>61481289</v>
      </c>
      <c r="AG29" s="42">
        <f t="shared" si="15"/>
        <v>0.35483138279194026</v>
      </c>
      <c r="AH29" s="42">
        <f t="shared" si="16"/>
        <v>1.5004872132723177</v>
      </c>
      <c r="AI29" s="14">
        <v>467179097</v>
      </c>
      <c r="AJ29" s="14">
        <v>471522097</v>
      </c>
      <c r="AK29" s="14">
        <v>165769805</v>
      </c>
      <c r="AL29" s="14"/>
    </row>
    <row r="30" spans="1:38" s="15" customFormat="1" ht="12.75">
      <c r="A30" s="31" t="s">
        <v>96</v>
      </c>
      <c r="B30" s="62" t="s">
        <v>488</v>
      </c>
      <c r="C30" s="124" t="s">
        <v>489</v>
      </c>
      <c r="D30" s="79">
        <v>810158000</v>
      </c>
      <c r="E30" s="80">
        <v>0</v>
      </c>
      <c r="F30" s="81">
        <f t="shared" si="0"/>
        <v>810158000</v>
      </c>
      <c r="G30" s="79">
        <v>933166892</v>
      </c>
      <c r="H30" s="80">
        <v>0</v>
      </c>
      <c r="I30" s="82">
        <f t="shared" si="1"/>
        <v>933166892</v>
      </c>
      <c r="J30" s="79">
        <v>115890135</v>
      </c>
      <c r="K30" s="80">
        <v>5942050</v>
      </c>
      <c r="L30" s="80">
        <f t="shared" si="2"/>
        <v>121832185</v>
      </c>
      <c r="M30" s="42">
        <f t="shared" si="3"/>
        <v>0.15038077140508394</v>
      </c>
      <c r="N30" s="107">
        <v>180177892</v>
      </c>
      <c r="O30" s="108">
        <v>49666745</v>
      </c>
      <c r="P30" s="109">
        <f t="shared" si="4"/>
        <v>229844637</v>
      </c>
      <c r="Q30" s="42">
        <f t="shared" si="5"/>
        <v>0.28370347142162394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296068027</v>
      </c>
      <c r="AA30" s="80">
        <f t="shared" si="11"/>
        <v>55608795</v>
      </c>
      <c r="AB30" s="80">
        <f t="shared" si="12"/>
        <v>351676822</v>
      </c>
      <c r="AC30" s="42">
        <f t="shared" si="13"/>
        <v>0.4340842428267079</v>
      </c>
      <c r="AD30" s="79">
        <v>0</v>
      </c>
      <c r="AE30" s="80">
        <v>0</v>
      </c>
      <c r="AF30" s="80">
        <f t="shared" si="14"/>
        <v>0</v>
      </c>
      <c r="AG30" s="42">
        <f t="shared" si="15"/>
        <v>0</v>
      </c>
      <c r="AH30" s="42">
        <f t="shared" si="16"/>
        <v>0</v>
      </c>
      <c r="AI30" s="14">
        <v>0</v>
      </c>
      <c r="AJ30" s="14">
        <v>0</v>
      </c>
      <c r="AK30" s="14">
        <v>31680242</v>
      </c>
      <c r="AL30" s="14"/>
    </row>
    <row r="31" spans="1:38" s="15" customFormat="1" ht="12.75">
      <c r="A31" s="31" t="s">
        <v>115</v>
      </c>
      <c r="B31" s="62" t="s">
        <v>490</v>
      </c>
      <c r="C31" s="124" t="s">
        <v>491</v>
      </c>
      <c r="D31" s="79">
        <v>192781465</v>
      </c>
      <c r="E31" s="80">
        <v>40047065</v>
      </c>
      <c r="F31" s="82">
        <f t="shared" si="0"/>
        <v>232828530</v>
      </c>
      <c r="G31" s="79">
        <v>192781465</v>
      </c>
      <c r="H31" s="80">
        <v>40047065</v>
      </c>
      <c r="I31" s="82">
        <f t="shared" si="1"/>
        <v>232828530</v>
      </c>
      <c r="J31" s="79">
        <v>104199012</v>
      </c>
      <c r="K31" s="80">
        <v>21155275</v>
      </c>
      <c r="L31" s="80">
        <f t="shared" si="2"/>
        <v>125354287</v>
      </c>
      <c r="M31" s="42">
        <f t="shared" si="3"/>
        <v>0.5383974506904287</v>
      </c>
      <c r="N31" s="107">
        <v>75372046</v>
      </c>
      <c r="O31" s="108">
        <v>14565775</v>
      </c>
      <c r="P31" s="109">
        <f t="shared" si="4"/>
        <v>89937821</v>
      </c>
      <c r="Q31" s="42">
        <f t="shared" si="5"/>
        <v>0.3862835065788544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179571058</v>
      </c>
      <c r="AA31" s="80">
        <f t="shared" si="11"/>
        <v>35721050</v>
      </c>
      <c r="AB31" s="80">
        <f t="shared" si="12"/>
        <v>215292108</v>
      </c>
      <c r="AC31" s="42">
        <f t="shared" si="13"/>
        <v>0.9246809572692831</v>
      </c>
      <c r="AD31" s="79">
        <v>8664929</v>
      </c>
      <c r="AE31" s="80">
        <v>80201861</v>
      </c>
      <c r="AF31" s="80">
        <f t="shared" si="14"/>
        <v>88866790</v>
      </c>
      <c r="AG31" s="42">
        <f t="shared" si="15"/>
        <v>0.388057967991674</v>
      </c>
      <c r="AH31" s="42">
        <f t="shared" si="16"/>
        <v>0.012052095051481082</v>
      </c>
      <c r="AI31" s="14">
        <v>490414713</v>
      </c>
      <c r="AJ31" s="14">
        <v>490414713</v>
      </c>
      <c r="AK31" s="14">
        <v>190309337</v>
      </c>
      <c r="AL31" s="14"/>
    </row>
    <row r="32" spans="1:38" s="59" customFormat="1" ht="12.75">
      <c r="A32" s="63"/>
      <c r="B32" s="64" t="s">
        <v>492</v>
      </c>
      <c r="C32" s="125"/>
      <c r="D32" s="83">
        <f>SUM(D26:D31)</f>
        <v>2677234349</v>
      </c>
      <c r="E32" s="84">
        <f>SUM(E26:E31)</f>
        <v>938136963</v>
      </c>
      <c r="F32" s="85">
        <f t="shared" si="0"/>
        <v>3615371312</v>
      </c>
      <c r="G32" s="83">
        <f>SUM(G26:G31)</f>
        <v>2584279249</v>
      </c>
      <c r="H32" s="84">
        <f>SUM(H26:H31)</f>
        <v>917054963</v>
      </c>
      <c r="I32" s="92">
        <f t="shared" si="1"/>
        <v>3501334212</v>
      </c>
      <c r="J32" s="83">
        <f>SUM(J26:J31)</f>
        <v>740209068</v>
      </c>
      <c r="K32" s="94">
        <f>SUM(K26:K31)</f>
        <v>66626643</v>
      </c>
      <c r="L32" s="84">
        <f t="shared" si="2"/>
        <v>806835711</v>
      </c>
      <c r="M32" s="46">
        <f t="shared" si="3"/>
        <v>0.22316814550195224</v>
      </c>
      <c r="N32" s="113">
        <f>SUM(N26:N31)</f>
        <v>808734428</v>
      </c>
      <c r="O32" s="114">
        <f>SUM(O26:O31)</f>
        <v>231132438</v>
      </c>
      <c r="P32" s="115">
        <f t="shared" si="4"/>
        <v>1039866866</v>
      </c>
      <c r="Q32" s="46">
        <f t="shared" si="5"/>
        <v>0.28762380852791364</v>
      </c>
      <c r="R32" s="113">
        <f>SUM(R26:R31)</f>
        <v>0</v>
      </c>
      <c r="S32" s="115">
        <f>SUM(S26:S31)</f>
        <v>0</v>
      </c>
      <c r="T32" s="115">
        <f t="shared" si="6"/>
        <v>0</v>
      </c>
      <c r="U32" s="46">
        <f t="shared" si="7"/>
        <v>0</v>
      </c>
      <c r="V32" s="113">
        <f>SUM(V26:V31)</f>
        <v>0</v>
      </c>
      <c r="W32" s="115">
        <f>SUM(W26:W31)</f>
        <v>0</v>
      </c>
      <c r="X32" s="115">
        <f t="shared" si="8"/>
        <v>0</v>
      </c>
      <c r="Y32" s="46">
        <f t="shared" si="9"/>
        <v>0</v>
      </c>
      <c r="Z32" s="83">
        <f t="shared" si="10"/>
        <v>1548943496</v>
      </c>
      <c r="AA32" s="84">
        <f t="shared" si="11"/>
        <v>297759081</v>
      </c>
      <c r="AB32" s="84">
        <f t="shared" si="12"/>
        <v>1846702577</v>
      </c>
      <c r="AC32" s="46">
        <f t="shared" si="13"/>
        <v>0.5107919540298659</v>
      </c>
      <c r="AD32" s="83">
        <f>SUM(AD26:AD31)</f>
        <v>392109621</v>
      </c>
      <c r="AE32" s="84">
        <f>SUM(AE26:AE31)</f>
        <v>375501773</v>
      </c>
      <c r="AF32" s="84">
        <f t="shared" si="14"/>
        <v>767611394</v>
      </c>
      <c r="AG32" s="46">
        <f t="shared" si="15"/>
        <v>0.49373049655065965</v>
      </c>
      <c r="AH32" s="46">
        <f t="shared" si="16"/>
        <v>0.35467877903855083</v>
      </c>
      <c r="AI32" s="65">
        <f>SUM(AI26:AI31)</f>
        <v>3228612547</v>
      </c>
      <c r="AJ32" s="65">
        <f>SUM(AJ26:AJ31)</f>
        <v>3693826640</v>
      </c>
      <c r="AK32" s="65">
        <f>SUM(AK26:AK31)</f>
        <v>1594064476</v>
      </c>
      <c r="AL32" s="65"/>
    </row>
    <row r="33" spans="1:38" s="59" customFormat="1" ht="12.75">
      <c r="A33" s="63"/>
      <c r="B33" s="64" t="s">
        <v>493</v>
      </c>
      <c r="C33" s="125"/>
      <c r="D33" s="83">
        <f>SUM(D9:D16,D18:D24,D26:D31)</f>
        <v>8208719623</v>
      </c>
      <c r="E33" s="84">
        <f>SUM(E9:E16,E18:E24,E26:E31)</f>
        <v>1958344251</v>
      </c>
      <c r="F33" s="92">
        <f t="shared" si="0"/>
        <v>10167063874</v>
      </c>
      <c r="G33" s="83">
        <f>SUM(G9:G16,G18:G24,G26:G31)</f>
        <v>8119103647</v>
      </c>
      <c r="H33" s="84">
        <f>SUM(H9:H16,H18:H24,H26:H31)</f>
        <v>2105000816</v>
      </c>
      <c r="I33" s="85">
        <f t="shared" si="1"/>
        <v>10224104463</v>
      </c>
      <c r="J33" s="83">
        <f>SUM(J9:J16,J18:J24,J26:J31)</f>
        <v>2399802474</v>
      </c>
      <c r="K33" s="84">
        <f>SUM(K9:K16,K18:K24,K26:K31)</f>
        <v>222705746</v>
      </c>
      <c r="L33" s="84">
        <f t="shared" si="2"/>
        <v>2622508220</v>
      </c>
      <c r="M33" s="46">
        <f t="shared" si="3"/>
        <v>0.2579415505302844</v>
      </c>
      <c r="N33" s="113">
        <f>SUM(N9:N16,N18:N24,N26:N31)</f>
        <v>2325499611</v>
      </c>
      <c r="O33" s="114">
        <f>SUM(O9:O16,O18:O24,O26:O31)</f>
        <v>545615683</v>
      </c>
      <c r="P33" s="115">
        <f t="shared" si="4"/>
        <v>2871115294</v>
      </c>
      <c r="Q33" s="46">
        <f t="shared" si="5"/>
        <v>0.282393750012945</v>
      </c>
      <c r="R33" s="113">
        <f>SUM(R9:R16,R18:R24,R26:R31)</f>
        <v>0</v>
      </c>
      <c r="S33" s="115">
        <f>SUM(S9:S16,S18:S24,S26:S31)</f>
        <v>0</v>
      </c>
      <c r="T33" s="115">
        <f t="shared" si="6"/>
        <v>0</v>
      </c>
      <c r="U33" s="46">
        <f t="shared" si="7"/>
        <v>0</v>
      </c>
      <c r="V33" s="113">
        <f>SUM(V9:V16,V18:V24,V26:V31)</f>
        <v>0</v>
      </c>
      <c r="W33" s="115">
        <f>SUM(W9:W16,W18:W24,W26:W31)</f>
        <v>0</v>
      </c>
      <c r="X33" s="115">
        <f t="shared" si="8"/>
        <v>0</v>
      </c>
      <c r="Y33" s="46">
        <f t="shared" si="9"/>
        <v>0</v>
      </c>
      <c r="Z33" s="83">
        <f t="shared" si="10"/>
        <v>4725302085</v>
      </c>
      <c r="AA33" s="84">
        <f t="shared" si="11"/>
        <v>768321429</v>
      </c>
      <c r="AB33" s="84">
        <f t="shared" si="12"/>
        <v>5493623514</v>
      </c>
      <c r="AC33" s="46">
        <f t="shared" si="13"/>
        <v>0.5403353005432294</v>
      </c>
      <c r="AD33" s="83">
        <f>SUM(AD9:AD16,AD18:AD24,AD26:AD31)</f>
        <v>1452760345</v>
      </c>
      <c r="AE33" s="84">
        <f>SUM(AE9:AE16,AE18:AE24,AE26:AE31)</f>
        <v>536383508</v>
      </c>
      <c r="AF33" s="84">
        <f t="shared" si="14"/>
        <v>1989143853</v>
      </c>
      <c r="AG33" s="46">
        <f t="shared" si="15"/>
        <v>0.4387535990404456</v>
      </c>
      <c r="AH33" s="46">
        <f t="shared" si="16"/>
        <v>0.4433924875115607</v>
      </c>
      <c r="AI33" s="65">
        <f>SUM(AI9:AI16,AI18:AI24,AI26:AI31)</f>
        <v>9495305559</v>
      </c>
      <c r="AJ33" s="65">
        <f>SUM(AJ9:AJ16,AJ18:AJ24,AJ26:AJ31)</f>
        <v>9893299937</v>
      </c>
      <c r="AK33" s="65">
        <f>SUM(AK9:AK16,AK18:AK24,AK26:AK31)</f>
        <v>4166099488</v>
      </c>
      <c r="AL33" s="65"/>
    </row>
    <row r="34" spans="1:38" s="15" customFormat="1" ht="12.75">
      <c r="A34" s="66"/>
      <c r="B34" s="67"/>
      <c r="C34" s="68"/>
      <c r="D34" s="95"/>
      <c r="E34" s="95"/>
      <c r="F34" s="96"/>
      <c r="G34" s="97"/>
      <c r="H34" s="95"/>
      <c r="I34" s="98"/>
      <c r="J34" s="97"/>
      <c r="K34" s="99"/>
      <c r="L34" s="95"/>
      <c r="M34" s="72"/>
      <c r="N34" s="97"/>
      <c r="O34" s="99"/>
      <c r="P34" s="95"/>
      <c r="Q34" s="72"/>
      <c r="R34" s="97"/>
      <c r="S34" s="99"/>
      <c r="T34" s="95"/>
      <c r="U34" s="72"/>
      <c r="V34" s="97"/>
      <c r="W34" s="99"/>
      <c r="X34" s="95"/>
      <c r="Y34" s="72"/>
      <c r="Z34" s="97"/>
      <c r="AA34" s="99"/>
      <c r="AB34" s="95"/>
      <c r="AC34" s="72"/>
      <c r="AD34" s="97"/>
      <c r="AE34" s="95"/>
      <c r="AF34" s="95"/>
      <c r="AG34" s="72"/>
      <c r="AH34" s="72"/>
      <c r="AI34" s="14"/>
      <c r="AJ34" s="14"/>
      <c r="AK34" s="14"/>
      <c r="AL34" s="14"/>
    </row>
    <row r="35" spans="1:38" s="15" customFormat="1" ht="12.75">
      <c r="A35" s="14"/>
      <c r="B35" s="120" t="s">
        <v>668</v>
      </c>
      <c r="C35" s="126"/>
      <c r="D35" s="90"/>
      <c r="E35" s="90"/>
      <c r="F35" s="90"/>
      <c r="G35" s="90"/>
      <c r="H35" s="90"/>
      <c r="I35" s="90"/>
      <c r="J35" s="90"/>
      <c r="K35" s="90"/>
      <c r="L35" s="90"/>
      <c r="M35" s="14"/>
      <c r="N35" s="90"/>
      <c r="O35" s="90"/>
      <c r="P35" s="90"/>
      <c r="Q35" s="14"/>
      <c r="R35" s="90"/>
      <c r="S35" s="90"/>
      <c r="T35" s="90"/>
      <c r="U35" s="14"/>
      <c r="V35" s="90"/>
      <c r="W35" s="90"/>
      <c r="X35" s="90"/>
      <c r="Y35" s="14"/>
      <c r="Z35" s="90"/>
      <c r="AA35" s="90"/>
      <c r="AB35" s="90"/>
      <c r="AC35" s="14"/>
      <c r="AD35" s="90"/>
      <c r="AE35" s="90"/>
      <c r="AF35" s="90"/>
      <c r="AG35" s="14"/>
      <c r="AH35" s="14"/>
      <c r="AI35" s="14"/>
      <c r="AJ35" s="14"/>
      <c r="AK35" s="14"/>
      <c r="AL35" s="14"/>
    </row>
    <row r="36" spans="1:38" ht="12.75">
      <c r="A36" s="2"/>
      <c r="B36" s="2"/>
      <c r="C36" s="121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1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1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1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1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1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1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2011-02-11T11:07:18Z</dcterms:created>
  <dcterms:modified xsi:type="dcterms:W3CDTF">2011-03-04T14:40:46Z</dcterms:modified>
  <cp:category/>
  <cp:version/>
  <cp:contentType/>
  <cp:contentStatus/>
</cp:coreProperties>
</file>