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00" activeTab="0"/>
  </bookViews>
  <sheets>
    <sheet name="Cover" sheetId="1" r:id="rId1"/>
    <sheet name="Detailed calculation 2021-22" sheetId="2" r:id="rId2"/>
    <sheet name="Summary of MTEF calculations" sheetId="3" r:id="rId3"/>
  </sheets>
  <externalReferences>
    <externalReference r:id="rId6"/>
  </externalReferences>
  <definedNames/>
  <calcPr fullCalcOnLoad="1"/>
</workbook>
</file>

<file path=xl/sharedStrings.xml><?xml version="1.0" encoding="utf-8"?>
<sst xmlns="http://schemas.openxmlformats.org/spreadsheetml/2006/main" count="1739" uniqueCount="659">
  <si>
    <t>Local Government Equitable Share Municipal Demonstration Spreadsheet</t>
  </si>
  <si>
    <t xml:space="preserve">This spreadsheet is referred to in Annexure W1 of the Division of Revenue Bill. It provides: </t>
  </si>
  <si>
    <t>• details of each component’s allocation to each municipality under the new formula for the three-year MTEF period</t>
  </si>
  <si>
    <t>•  a summary working of the formula to allow individual municipalities to see how their allocation is calculated</t>
  </si>
  <si>
    <t>It is intended to be read alongside Annexure W1</t>
  </si>
  <si>
    <r>
      <rPr>
        <b/>
        <sz val="18"/>
        <color indexed="8"/>
        <rFont val="Calibri"/>
        <family val="2"/>
      </rPr>
      <t>Please note that:</t>
    </r>
    <r>
      <rPr>
        <sz val="11"/>
        <color theme="1"/>
        <rFont val="Calibri"/>
        <family val="2"/>
      </rPr>
      <t xml:space="preserve">
• The numbers contained in this spreadsheet are for illustration purposes only, municipalities should refer to the allocations provided in the Division of Revenue Bill for any official purpose.
• The rounding of figures in this spreadsheet may be different to the rounded figures used in the Bill.
• The final allocation numbers represent the Equitable Share Formula Allocation excluding RSC levies replacement and special support for councillor remuneration and ward committees. These amounts can be found at Appendix W1: Appendix to Schedule 3: Equitable Share Allocations to Municipalities in the Division of Revenue Bill.
</t>
    </r>
  </si>
  <si>
    <t>Municipal Data</t>
  </si>
  <si>
    <t>Basic services</t>
  </si>
  <si>
    <t>Institutional</t>
  </si>
  <si>
    <t>Community Services</t>
  </si>
  <si>
    <t>Revenue Adjustment</t>
  </si>
  <si>
    <t>Correction and Stabilisation Factor</t>
  </si>
  <si>
    <t xml:space="preserve">FINAL </t>
  </si>
  <si>
    <t>Code</t>
  </si>
  <si>
    <t xml:space="preserve">Municipality </t>
  </si>
  <si>
    <t>Category</t>
  </si>
  <si>
    <t>Number of Households</t>
  </si>
  <si>
    <t>Households with monthly income less than 2 old age pensions</t>
  </si>
  <si>
    <t>Electricity Cost Factor</t>
  </si>
  <si>
    <t>Water Cost Factor</t>
  </si>
  <si>
    <t>Sanitation Cost Factor</t>
  </si>
  <si>
    <t>Refuse Cost Factor</t>
  </si>
  <si>
    <t>Electricity</t>
  </si>
  <si>
    <t xml:space="preserve">Water </t>
  </si>
  <si>
    <t>Sanitation</t>
  </si>
  <si>
    <t>Refuse</t>
  </si>
  <si>
    <t>Authorised for Water Function</t>
  </si>
  <si>
    <t>Authorised for Sanitation Function</t>
  </si>
  <si>
    <t>Authorised for Refuse Function</t>
  </si>
  <si>
    <t>Water Pass on to District</t>
  </si>
  <si>
    <t>Sanitation Pass on to District</t>
  </si>
  <si>
    <t>Refuse Pass on to District</t>
  </si>
  <si>
    <t>Total Basic Services Allocation</t>
  </si>
  <si>
    <t>Base</t>
  </si>
  <si>
    <t>Amount per Council Seat</t>
  </si>
  <si>
    <t>Escalation (based on council size)</t>
  </si>
  <si>
    <t>Total Institutional Component (before revenue adjustment)</t>
  </si>
  <si>
    <t>Amount per Other Service</t>
  </si>
  <si>
    <t>Other services</t>
  </si>
  <si>
    <t>Total Community Services Component (before revenue adjustment)</t>
  </si>
  <si>
    <t>Revenue Adjustment Factor</t>
  </si>
  <si>
    <t>Adjusted I and CS allocation (total)</t>
  </si>
  <si>
    <t>TOTAL allocation with new formula</t>
  </si>
  <si>
    <t xml:space="preserve">Final Equitable Share Formula Allocation </t>
  </si>
  <si>
    <t>Agreed monthly cost per household (Rands)</t>
  </si>
  <si>
    <t>The number of poor households multiplied by agreed monthly cost and multiplied by 12 to get the annual figure</t>
  </si>
  <si>
    <t>If the municipality is assigned the function there will be a '1' in this column</t>
  </si>
  <si>
    <t>Where the district has the function they will receive the calculated amount for that basic service which is the sum of the amount that would have otherwise gone to locals</t>
  </si>
  <si>
    <t>District municipalities get the total amount passed on to districts. Other municipalities receive the total amount calculated for basic service less any amount they pass on to districts for functions they do not perform</t>
  </si>
  <si>
    <t xml:space="preserve">District municipalities only receive 'municipal health' funding; metros get 'municipal health' and 'other services'; local municipalities get 'other services' funding only. This is a pre-revenue adjustment figure. Revenue adjustment is applied later in the calculation. </t>
  </si>
  <si>
    <t>The revenue adjustment factor is applied to the institutional and community service components to reflect the municipalities' ability to raise own revenue. The calculation of this factor is described in Part 5 of Annexure W1 of the Division of Revenue Bill</t>
  </si>
  <si>
    <t>The revenue adjustment factor multiplied by the total allocation for the institutional and community service components</t>
  </si>
  <si>
    <t>The adjusted institutional and community services component is added to the total basic services component</t>
  </si>
  <si>
    <t>Municipality Assigned Function? 1=YES</t>
  </si>
  <si>
    <t>EASTERN CAPE</t>
  </si>
  <si>
    <t>BUF</t>
  </si>
  <si>
    <t xml:space="preserve"> Buffalo City</t>
  </si>
  <si>
    <t>A</t>
  </si>
  <si>
    <t>NMA</t>
  </si>
  <si>
    <t xml:space="preserve"> Nelson Mandela Bay</t>
  </si>
  <si>
    <t>EC101</t>
  </si>
  <si>
    <t>B</t>
  </si>
  <si>
    <t>EC102</t>
  </si>
  <si>
    <t xml:space="preserve"> Blue Crane Route</t>
  </si>
  <si>
    <t>EC104</t>
  </si>
  <si>
    <t xml:space="preserve"> Makana</t>
  </si>
  <si>
    <t>EC105</t>
  </si>
  <si>
    <t xml:space="preserve"> Ndlambe</t>
  </si>
  <si>
    <t>EC106</t>
  </si>
  <si>
    <t xml:space="preserve"> Sundays River Valley</t>
  </si>
  <si>
    <t>EC108</t>
  </si>
  <si>
    <t xml:space="preserve"> Kouga</t>
  </si>
  <si>
    <t>EC109</t>
  </si>
  <si>
    <t xml:space="preserve"> Kou-Kamma</t>
  </si>
  <si>
    <t>DC10</t>
  </si>
  <si>
    <t>C</t>
  </si>
  <si>
    <t>EC121</t>
  </si>
  <si>
    <t xml:space="preserve"> Mbhashe</t>
  </si>
  <si>
    <t>EC122</t>
  </si>
  <si>
    <t xml:space="preserve"> Mnquma</t>
  </si>
  <si>
    <t>EC123</t>
  </si>
  <si>
    <t xml:space="preserve"> Great Kei</t>
  </si>
  <si>
    <t>EC124</t>
  </si>
  <si>
    <t xml:space="preserve"> Amahlathi</t>
  </si>
  <si>
    <t>EC126</t>
  </si>
  <si>
    <t xml:space="preserve"> Ngqushwa</t>
  </si>
  <si>
    <t>EC129</t>
  </si>
  <si>
    <t>DC12</t>
  </si>
  <si>
    <t>EC131</t>
  </si>
  <si>
    <t xml:space="preserve"> Inxuba Yethemba</t>
  </si>
  <si>
    <t>EC135</t>
  </si>
  <si>
    <t xml:space="preserve"> Intsika Yethu</t>
  </si>
  <si>
    <t>EC136</t>
  </si>
  <si>
    <t xml:space="preserve"> Emalahleni</t>
  </si>
  <si>
    <t>EC137</t>
  </si>
  <si>
    <t xml:space="preserve"> Engcobo</t>
  </si>
  <si>
    <t>EC138</t>
  </si>
  <si>
    <t xml:space="preserve"> Sakhisizwe</t>
  </si>
  <si>
    <t>EC139</t>
  </si>
  <si>
    <t>DC13</t>
  </si>
  <si>
    <t xml:space="preserve"> Chris Hani District Municipality</t>
  </si>
  <si>
    <t>EC141</t>
  </si>
  <si>
    <t xml:space="preserve"> Elundini</t>
  </si>
  <si>
    <t>EC142</t>
  </si>
  <si>
    <t xml:space="preserve"> Senqu</t>
  </si>
  <si>
    <t>EC145</t>
  </si>
  <si>
    <t>DC14</t>
  </si>
  <si>
    <t xml:space="preserve"> Joe Gqabi District Municipality</t>
  </si>
  <si>
    <t>EC153</t>
  </si>
  <si>
    <t xml:space="preserve"> Ngquza Hill</t>
  </si>
  <si>
    <t>EC154</t>
  </si>
  <si>
    <t xml:space="preserve"> Port St Johns</t>
  </si>
  <si>
    <t>EC155</t>
  </si>
  <si>
    <t xml:space="preserve"> Nyandeni</t>
  </si>
  <si>
    <t>EC156</t>
  </si>
  <si>
    <t xml:space="preserve"> Mhlontlo</t>
  </si>
  <si>
    <t>EC157</t>
  </si>
  <si>
    <t xml:space="preserve"> King Sabata Dalindyebo</t>
  </si>
  <si>
    <t>DC15</t>
  </si>
  <si>
    <t>EC441</t>
  </si>
  <si>
    <t xml:space="preserve"> Matatiele</t>
  </si>
  <si>
    <t>EC442</t>
  </si>
  <si>
    <t xml:space="preserve"> Umzimvubu</t>
  </si>
  <si>
    <t>EC443</t>
  </si>
  <si>
    <t xml:space="preserve"> Mbizana</t>
  </si>
  <si>
    <t>EC444</t>
  </si>
  <si>
    <t xml:space="preserve"> Ntabankulu</t>
  </si>
  <si>
    <t>DC44</t>
  </si>
  <si>
    <t xml:space="preserve"> Alfred Nzo District Municipality</t>
  </si>
  <si>
    <t>FREE STATE</t>
  </si>
  <si>
    <t>MAN</t>
  </si>
  <si>
    <t xml:space="preserve">Mangaung </t>
  </si>
  <si>
    <t>FS161</t>
  </si>
  <si>
    <t xml:space="preserve"> Letsemeng</t>
  </si>
  <si>
    <t>FS162</t>
  </si>
  <si>
    <t xml:space="preserve"> Kopanong</t>
  </si>
  <si>
    <t>FS163</t>
  </si>
  <si>
    <t xml:space="preserve"> Mohokare</t>
  </si>
  <si>
    <t>DC16</t>
  </si>
  <si>
    <t xml:space="preserve"> Xhariep District Municipality</t>
  </si>
  <si>
    <t>FS181</t>
  </si>
  <si>
    <t xml:space="preserve"> Masilonyana</t>
  </si>
  <si>
    <t>FS182</t>
  </si>
  <si>
    <t xml:space="preserve"> Tokologo</t>
  </si>
  <si>
    <t>FS183</t>
  </si>
  <si>
    <t xml:space="preserve"> Tswelopele</t>
  </si>
  <si>
    <t>FS184</t>
  </si>
  <si>
    <t xml:space="preserve"> Matjhabeng</t>
  </si>
  <si>
    <t>FS185</t>
  </si>
  <si>
    <t xml:space="preserve"> Nala</t>
  </si>
  <si>
    <t>DC18</t>
  </si>
  <si>
    <t xml:space="preserve"> Lejweleputswa District Municipality</t>
  </si>
  <si>
    <t>FS191</t>
  </si>
  <si>
    <t xml:space="preserve"> Setsoto</t>
  </si>
  <si>
    <t>FS192</t>
  </si>
  <si>
    <t xml:space="preserve"> Dihlabeng</t>
  </si>
  <si>
    <t>FS193</t>
  </si>
  <si>
    <t xml:space="preserve"> Nketoana</t>
  </si>
  <si>
    <t>FS194</t>
  </si>
  <si>
    <t xml:space="preserve"> Maluti-a-Phofung</t>
  </si>
  <si>
    <t>FS195</t>
  </si>
  <si>
    <t xml:space="preserve"> Phumelela</t>
  </si>
  <si>
    <t>FS196</t>
  </si>
  <si>
    <t xml:space="preserve"> Mantsopa</t>
  </si>
  <si>
    <t>DC19</t>
  </si>
  <si>
    <t xml:space="preserve"> Thabo Mofutsanyana District Municipality</t>
  </si>
  <si>
    <t>FS201</t>
  </si>
  <si>
    <t xml:space="preserve"> Moqhaka</t>
  </si>
  <si>
    <t>FS203</t>
  </si>
  <si>
    <t xml:space="preserve"> Ngwathe</t>
  </si>
  <si>
    <t>FS204</t>
  </si>
  <si>
    <t xml:space="preserve"> Metsimaholo</t>
  </si>
  <si>
    <t>FS205</t>
  </si>
  <si>
    <t xml:space="preserve"> Mafube</t>
  </si>
  <si>
    <t>DC20</t>
  </si>
  <si>
    <t xml:space="preserve"> Fezile Dabi District Municipality</t>
  </si>
  <si>
    <t>GAUTENG</t>
  </si>
  <si>
    <t>EKU</t>
  </si>
  <si>
    <t>JHB</t>
  </si>
  <si>
    <t>City of Johannesburg</t>
  </si>
  <si>
    <t>TSH</t>
  </si>
  <si>
    <t>City of Tshwane</t>
  </si>
  <si>
    <t>GT421</t>
  </si>
  <si>
    <t xml:space="preserve"> Emfuleni</t>
  </si>
  <si>
    <t>GT422</t>
  </si>
  <si>
    <t xml:space="preserve"> Midvaal</t>
  </si>
  <si>
    <t>GT423</t>
  </si>
  <si>
    <t xml:space="preserve"> Lesedi</t>
  </si>
  <si>
    <t>DC42</t>
  </si>
  <si>
    <t xml:space="preserve"> Sedibeng District Municipality</t>
  </si>
  <si>
    <t>GT481</t>
  </si>
  <si>
    <t xml:space="preserve"> Mogale City</t>
  </si>
  <si>
    <t>GT484</t>
  </si>
  <si>
    <t xml:space="preserve"> Merafong City</t>
  </si>
  <si>
    <t>GT485</t>
  </si>
  <si>
    <t>DC48</t>
  </si>
  <si>
    <t xml:space="preserve"> West Rand District Municipality</t>
  </si>
  <si>
    <t>KWAZULU-NATAL</t>
  </si>
  <si>
    <t>ETH</t>
  </si>
  <si>
    <t>eThekwini</t>
  </si>
  <si>
    <t>KZN212</t>
  </si>
  <si>
    <t>KZN213</t>
  </si>
  <si>
    <t>KZN214</t>
  </si>
  <si>
    <t>KZN216</t>
  </si>
  <si>
    <t>DC21</t>
  </si>
  <si>
    <t>KZN221</t>
  </si>
  <si>
    <t xml:space="preserve"> uMshwathi</t>
  </si>
  <si>
    <t>KZN222</t>
  </si>
  <si>
    <t xml:space="preserve"> uMngeni</t>
  </si>
  <si>
    <t>KZN223</t>
  </si>
  <si>
    <t>KZN224</t>
  </si>
  <si>
    <t>KZN225</t>
  </si>
  <si>
    <t xml:space="preserve"> Msunduzi</t>
  </si>
  <si>
    <t>KZN226</t>
  </si>
  <si>
    <t xml:space="preserve"> Mkhambathini</t>
  </si>
  <si>
    <t>KZN227</t>
  </si>
  <si>
    <t xml:space="preserve"> Richmond</t>
  </si>
  <si>
    <t>DC22</t>
  </si>
  <si>
    <t>KZN235</t>
  </si>
  <si>
    <t xml:space="preserve"> Okhahlamba</t>
  </si>
  <si>
    <t>KZN237</t>
  </si>
  <si>
    <t>KZN238</t>
  </si>
  <si>
    <t>DC23</t>
  </si>
  <si>
    <t>KZN241</t>
  </si>
  <si>
    <t>KZN242</t>
  </si>
  <si>
    <t>KZN244</t>
  </si>
  <si>
    <t>KZN245</t>
  </si>
  <si>
    <t>DC24</t>
  </si>
  <si>
    <t>KZN252</t>
  </si>
  <si>
    <t xml:space="preserve"> Newcastle</t>
  </si>
  <si>
    <t>KZN253</t>
  </si>
  <si>
    <t>KZN254</t>
  </si>
  <si>
    <t xml:space="preserve"> Dannhauser</t>
  </si>
  <si>
    <t>DC25</t>
  </si>
  <si>
    <t xml:space="preserve"> Amajuba District Municipality</t>
  </si>
  <si>
    <t>KZN261</t>
  </si>
  <si>
    <t xml:space="preserve"> eDumbe</t>
  </si>
  <si>
    <t>KZN262</t>
  </si>
  <si>
    <t xml:space="preserve"> uPhongolo</t>
  </si>
  <si>
    <t>KZN263</t>
  </si>
  <si>
    <t>KZN265</t>
  </si>
  <si>
    <t xml:space="preserve"> Nongoma</t>
  </si>
  <si>
    <t>KZN266</t>
  </si>
  <si>
    <t xml:space="preserve"> Ulundi</t>
  </si>
  <si>
    <t>DC26</t>
  </si>
  <si>
    <t xml:space="preserve"> Zululand District Municipality</t>
  </si>
  <si>
    <t>KZN271</t>
  </si>
  <si>
    <t>KZN272</t>
  </si>
  <si>
    <t xml:space="preserve"> Jozini</t>
  </si>
  <si>
    <t>KZN275</t>
  </si>
  <si>
    <t xml:space="preserve"> Mtubatuba</t>
  </si>
  <si>
    <t>KZN276</t>
  </si>
  <si>
    <t>DC27</t>
  </si>
  <si>
    <t>KZN281</t>
  </si>
  <si>
    <t>KZN282</t>
  </si>
  <si>
    <t>KZN284</t>
  </si>
  <si>
    <t xml:space="preserve"> uMlalazi</t>
  </si>
  <si>
    <t>KZN285</t>
  </si>
  <si>
    <t>KZN286</t>
  </si>
  <si>
    <t xml:space="preserve"> Nkandla</t>
  </si>
  <si>
    <t>DC28</t>
  </si>
  <si>
    <t>KZN291</t>
  </si>
  <si>
    <t xml:space="preserve"> Mandeni</t>
  </si>
  <si>
    <t>KZN292</t>
  </si>
  <si>
    <t xml:space="preserve"> KwaDukuza</t>
  </si>
  <si>
    <t>KZN293</t>
  </si>
  <si>
    <t xml:space="preserve"> Ndwedwe</t>
  </si>
  <si>
    <t>KZN294</t>
  </si>
  <si>
    <t xml:space="preserve"> Maphumulo</t>
  </si>
  <si>
    <t>DC29</t>
  </si>
  <si>
    <t xml:space="preserve"> iLembe District Municipality</t>
  </si>
  <si>
    <t>KZN433</t>
  </si>
  <si>
    <t xml:space="preserve"> Greater Kokstad</t>
  </si>
  <si>
    <t>KZN434</t>
  </si>
  <si>
    <t>KZN435</t>
  </si>
  <si>
    <t>KZN436</t>
  </si>
  <si>
    <t>DC43</t>
  </si>
  <si>
    <t xml:space="preserve"> Harry Gwala District Municipality</t>
  </si>
  <si>
    <t>LIMPOPO</t>
  </si>
  <si>
    <t>LIM331</t>
  </si>
  <si>
    <t xml:space="preserve"> Greater Giyani</t>
  </si>
  <si>
    <t>LIM332</t>
  </si>
  <si>
    <t xml:space="preserve"> Greater Letaba</t>
  </si>
  <si>
    <t>LIM333</t>
  </si>
  <si>
    <t xml:space="preserve"> Greater Tzaneen</t>
  </si>
  <si>
    <t>LIM334</t>
  </si>
  <si>
    <t xml:space="preserve"> Ba-Phalaborwa</t>
  </si>
  <si>
    <t>LIM335</t>
  </si>
  <si>
    <t xml:space="preserve"> Maruleng</t>
  </si>
  <si>
    <t>DC33</t>
  </si>
  <si>
    <t xml:space="preserve"> Mopani District Municipality</t>
  </si>
  <si>
    <t>LIM341</t>
  </si>
  <si>
    <t>LIM343</t>
  </si>
  <si>
    <t>LIM344</t>
  </si>
  <si>
    <t>LIM345</t>
  </si>
  <si>
    <t>DC34</t>
  </si>
  <si>
    <t>LIM351</t>
  </si>
  <si>
    <t>LIM353</t>
  </si>
  <si>
    <t>LIM354</t>
  </si>
  <si>
    <t>LIM355</t>
  </si>
  <si>
    <t>DC35</t>
  </si>
  <si>
    <t>LIM361</t>
  </si>
  <si>
    <t xml:space="preserve"> Thabazimbi</t>
  </si>
  <si>
    <t>LIM362</t>
  </si>
  <si>
    <t xml:space="preserve"> Lephalale</t>
  </si>
  <si>
    <t>LIM366</t>
  </si>
  <si>
    <t xml:space="preserve"> Bela-Bela</t>
  </si>
  <si>
    <t>LIM367</t>
  </si>
  <si>
    <t xml:space="preserve"> Mogalakwena</t>
  </si>
  <si>
    <t>LIM368</t>
  </si>
  <si>
    <t>DC36</t>
  </si>
  <si>
    <t xml:space="preserve"> Waterberg District Municipality</t>
  </si>
  <si>
    <t>LIM471</t>
  </si>
  <si>
    <t xml:space="preserve"> Ephraim Mogale</t>
  </si>
  <si>
    <t>LIM472</t>
  </si>
  <si>
    <t xml:space="preserve"> Elias Motsoaledi</t>
  </si>
  <si>
    <t>LIM473</t>
  </si>
  <si>
    <t xml:space="preserve"> Makhuduthamaga</t>
  </si>
  <si>
    <t>LIM476</t>
  </si>
  <si>
    <t>DC47</t>
  </si>
  <si>
    <t xml:space="preserve"> Sekhukhune District Municipality</t>
  </si>
  <si>
    <t>MPUMALANGA</t>
  </si>
  <si>
    <t>MP301</t>
  </si>
  <si>
    <t>MP302</t>
  </si>
  <si>
    <t>MP303</t>
  </si>
  <si>
    <t>MP304</t>
  </si>
  <si>
    <t>MP305</t>
  </si>
  <si>
    <t>MP306</t>
  </si>
  <si>
    <t>MP307</t>
  </si>
  <si>
    <t>DC30</t>
  </si>
  <si>
    <t>MP311</t>
  </si>
  <si>
    <t>MP312</t>
  </si>
  <si>
    <t>MP313</t>
  </si>
  <si>
    <t>MP314</t>
  </si>
  <si>
    <t>MP315</t>
  </si>
  <si>
    <t>MP316</t>
  </si>
  <si>
    <t>DC31</t>
  </si>
  <si>
    <t>MP321</t>
  </si>
  <si>
    <t>Thaba Chweu</t>
  </si>
  <si>
    <t>MP324</t>
  </si>
  <si>
    <t>Nkomazi</t>
  </si>
  <si>
    <t>MP325</t>
  </si>
  <si>
    <t>Bushbuckridge</t>
  </si>
  <si>
    <t>MP326</t>
  </si>
  <si>
    <t>DC32</t>
  </si>
  <si>
    <t>Ehlanzeni District Municipality</t>
  </si>
  <si>
    <t>NORTHERN CAPE</t>
  </si>
  <si>
    <t>NC061</t>
  </si>
  <si>
    <t xml:space="preserve"> Richtersveld</t>
  </si>
  <si>
    <t>NC062</t>
  </si>
  <si>
    <t xml:space="preserve"> Nama Khoi</t>
  </si>
  <si>
    <t>NC064</t>
  </si>
  <si>
    <t xml:space="preserve"> Kamiesberg</t>
  </si>
  <si>
    <t>NC065</t>
  </si>
  <si>
    <t xml:space="preserve"> Hantam</t>
  </si>
  <si>
    <t>NC066</t>
  </si>
  <si>
    <t xml:space="preserve"> Karoo Hoogland</t>
  </si>
  <si>
    <t>NC067</t>
  </si>
  <si>
    <t xml:space="preserve"> Khâi-Ma</t>
  </si>
  <si>
    <t>DC6</t>
  </si>
  <si>
    <t xml:space="preserve"> Namakwa District Municipality</t>
  </si>
  <si>
    <t>NC071</t>
  </si>
  <si>
    <t xml:space="preserve"> Ubuntu</t>
  </si>
  <si>
    <t>NC072</t>
  </si>
  <si>
    <t xml:space="preserve"> Umsobomvu</t>
  </si>
  <si>
    <t>NC073</t>
  </si>
  <si>
    <t xml:space="preserve"> Emthanjeni</t>
  </si>
  <si>
    <t>NC074</t>
  </si>
  <si>
    <t xml:space="preserve"> Kareeberg</t>
  </si>
  <si>
    <t>NC075</t>
  </si>
  <si>
    <t xml:space="preserve"> Renosterberg</t>
  </si>
  <si>
    <t>NC076</t>
  </si>
  <si>
    <t xml:space="preserve"> Thembelihle</t>
  </si>
  <si>
    <t>NC077</t>
  </si>
  <si>
    <t xml:space="preserve"> Siyathemba</t>
  </si>
  <si>
    <t>NC078</t>
  </si>
  <si>
    <t xml:space="preserve"> Siyancuma</t>
  </si>
  <si>
    <t>DC7</t>
  </si>
  <si>
    <t xml:space="preserve"> Pixley Ka Seme District Municipality</t>
  </si>
  <si>
    <t>NC082</t>
  </si>
  <si>
    <t xml:space="preserve"> !Kai !Garib</t>
  </si>
  <si>
    <t>NC084</t>
  </si>
  <si>
    <t xml:space="preserve"> !Kheis</t>
  </si>
  <si>
    <t>NC085</t>
  </si>
  <si>
    <t xml:space="preserve"> Tsantsabane</t>
  </si>
  <si>
    <t>NC086</t>
  </si>
  <si>
    <t xml:space="preserve"> Kgatelopele</t>
  </si>
  <si>
    <t>NC087</t>
  </si>
  <si>
    <t>DC8</t>
  </si>
  <si>
    <t>NC091</t>
  </si>
  <si>
    <t xml:space="preserve"> Sol Plaatjie</t>
  </si>
  <si>
    <t>NC092</t>
  </si>
  <si>
    <t xml:space="preserve"> Dikgatlong</t>
  </si>
  <si>
    <t>NC093</t>
  </si>
  <si>
    <t xml:space="preserve"> Magareng</t>
  </si>
  <si>
    <t>NC094</t>
  </si>
  <si>
    <t xml:space="preserve"> Phokwane</t>
  </si>
  <si>
    <t>DC9</t>
  </si>
  <si>
    <t xml:space="preserve"> Frances Baard District Municipality</t>
  </si>
  <si>
    <t>NC451</t>
  </si>
  <si>
    <t xml:space="preserve"> Joe Morolong</t>
  </si>
  <si>
    <t>NC452</t>
  </si>
  <si>
    <t xml:space="preserve"> Ga-Segonyana</t>
  </si>
  <si>
    <t>NC453</t>
  </si>
  <si>
    <t xml:space="preserve"> Gamagara</t>
  </si>
  <si>
    <t>DC45</t>
  </si>
  <si>
    <t xml:space="preserve"> John Taolo Gaetsewe District Municipality</t>
  </si>
  <si>
    <t>NORTH WEST</t>
  </si>
  <si>
    <t>NW371</t>
  </si>
  <si>
    <t xml:space="preserve"> Moretele</t>
  </si>
  <si>
    <t>NW372</t>
  </si>
  <si>
    <t xml:space="preserve"> Madibeng</t>
  </si>
  <si>
    <t>NW373</t>
  </si>
  <si>
    <t xml:space="preserve"> Rustenburg</t>
  </si>
  <si>
    <t>NW374</t>
  </si>
  <si>
    <t xml:space="preserve"> Kgetlengrivier</t>
  </si>
  <si>
    <t>NW375</t>
  </si>
  <si>
    <t xml:space="preserve"> Moses Kotane</t>
  </si>
  <si>
    <t>DC37</t>
  </si>
  <si>
    <t xml:space="preserve"> Bojanala Platinum District Municipality</t>
  </si>
  <si>
    <t>NW381</t>
  </si>
  <si>
    <t xml:space="preserve"> Ratlou</t>
  </si>
  <si>
    <t>NW382</t>
  </si>
  <si>
    <t xml:space="preserve"> Tswaing</t>
  </si>
  <si>
    <t>NW383</t>
  </si>
  <si>
    <t xml:space="preserve"> Mafikeng</t>
  </si>
  <si>
    <t>NW384</t>
  </si>
  <si>
    <t xml:space="preserve"> Ditsobotla</t>
  </si>
  <si>
    <t>NW385</t>
  </si>
  <si>
    <t xml:space="preserve"> Ramotshere Moiloa</t>
  </si>
  <si>
    <t>DC38</t>
  </si>
  <si>
    <t xml:space="preserve"> Ngaka Modiri Molema District Municipality</t>
  </si>
  <si>
    <t>NW392</t>
  </si>
  <si>
    <t xml:space="preserve"> Naledi</t>
  </si>
  <si>
    <t>NW393</t>
  </si>
  <si>
    <t xml:space="preserve"> Mamusa</t>
  </si>
  <si>
    <t>NW394</t>
  </si>
  <si>
    <t xml:space="preserve"> Greater Taung</t>
  </si>
  <si>
    <t>NW396</t>
  </si>
  <si>
    <t xml:space="preserve"> Lekwa-Teemane</t>
  </si>
  <si>
    <t>NW397</t>
  </si>
  <si>
    <t>DC39</t>
  </si>
  <si>
    <t xml:space="preserve"> Dr Ruth Segomotsi Mompati District Municipality</t>
  </si>
  <si>
    <t>NW403</t>
  </si>
  <si>
    <t xml:space="preserve"> City of Matlosana</t>
  </si>
  <si>
    <t>NW404</t>
  </si>
  <si>
    <t xml:space="preserve"> Maquassi Hills</t>
  </si>
  <si>
    <t>NW405</t>
  </si>
  <si>
    <t>DC40</t>
  </si>
  <si>
    <t xml:space="preserve"> Dr Kenneth Kaunda District Municipality</t>
  </si>
  <si>
    <t>WESTERN CAPE</t>
  </si>
  <si>
    <t>CPT</t>
  </si>
  <si>
    <t>City of Cape Town</t>
  </si>
  <si>
    <t>WC011</t>
  </si>
  <si>
    <t xml:space="preserve"> Matzikama</t>
  </si>
  <si>
    <t>WC012</t>
  </si>
  <si>
    <t xml:space="preserve"> Cederberg</t>
  </si>
  <si>
    <t>WC013</t>
  </si>
  <si>
    <t xml:space="preserve"> Bergrivier</t>
  </si>
  <si>
    <t>WC014</t>
  </si>
  <si>
    <t xml:space="preserve"> Saldanha Bay</t>
  </si>
  <si>
    <t>WC015</t>
  </si>
  <si>
    <t xml:space="preserve"> Swartland</t>
  </si>
  <si>
    <t>DC1</t>
  </si>
  <si>
    <t xml:space="preserve"> West Coast District Municipality</t>
  </si>
  <si>
    <t>WC022</t>
  </si>
  <si>
    <t xml:space="preserve"> Witzenberg</t>
  </si>
  <si>
    <t>WC023</t>
  </si>
  <si>
    <t xml:space="preserve"> Drakenstein</t>
  </si>
  <si>
    <t>WC024</t>
  </si>
  <si>
    <t xml:space="preserve"> Stellenbosch</t>
  </si>
  <si>
    <t>WC025</t>
  </si>
  <si>
    <t xml:space="preserve"> Breede Valley</t>
  </si>
  <si>
    <t>WC026</t>
  </si>
  <si>
    <t xml:space="preserve"> Langeberg</t>
  </si>
  <si>
    <t>DC2</t>
  </si>
  <si>
    <t xml:space="preserve"> Cape Winelands District Municipality</t>
  </si>
  <si>
    <t>WC031</t>
  </si>
  <si>
    <t xml:space="preserve"> Theewaterskloof</t>
  </si>
  <si>
    <t>WC032</t>
  </si>
  <si>
    <t xml:space="preserve"> Overstrand</t>
  </si>
  <si>
    <t>WC033</t>
  </si>
  <si>
    <t xml:space="preserve"> Cape Agulhas</t>
  </si>
  <si>
    <t>WC034</t>
  </si>
  <si>
    <t xml:space="preserve"> Swellendam</t>
  </si>
  <si>
    <t>DC3</t>
  </si>
  <si>
    <t xml:space="preserve"> Overberg District Municipality</t>
  </si>
  <si>
    <t>WC041</t>
  </si>
  <si>
    <t xml:space="preserve"> Kannaland</t>
  </si>
  <si>
    <t>WC042</t>
  </si>
  <si>
    <t xml:space="preserve"> Hessequa</t>
  </si>
  <si>
    <t>WC043</t>
  </si>
  <si>
    <t xml:space="preserve"> Mossel Bay</t>
  </si>
  <si>
    <t>WC044</t>
  </si>
  <si>
    <t xml:space="preserve"> George</t>
  </si>
  <si>
    <t>WC045</t>
  </si>
  <si>
    <t xml:space="preserve"> Oudtshoorn</t>
  </si>
  <si>
    <t>WC047</t>
  </si>
  <si>
    <t xml:space="preserve"> Bitou</t>
  </si>
  <si>
    <t>WC048</t>
  </si>
  <si>
    <t xml:space="preserve"> Knysna</t>
  </si>
  <si>
    <t>DC4</t>
  </si>
  <si>
    <t>WC051</t>
  </si>
  <si>
    <t xml:space="preserve"> Laingsburg</t>
  </si>
  <si>
    <t>WC052</t>
  </si>
  <si>
    <t xml:space="preserve"> Prince Albert</t>
  </si>
  <si>
    <t>WC053</t>
  </si>
  <si>
    <t xml:space="preserve"> Beaufort West</t>
  </si>
  <si>
    <t>DC5</t>
  </si>
  <si>
    <t xml:space="preserve"> Central Karoo District Municipality</t>
  </si>
  <si>
    <t>Municipalities</t>
  </si>
  <si>
    <t>Components</t>
  </si>
  <si>
    <t>Municipality</t>
  </si>
  <si>
    <t>Total Basic Services Component</t>
  </si>
  <si>
    <t>Total Institutional Component after Revenue Adjustment</t>
  </si>
  <si>
    <t>Total Community Services Component after Revenue Adjustment</t>
  </si>
  <si>
    <t>Final Equitable Share Formula Allocation (excluding RSC levies replacement and special support for councillor remuneration and ward committees)</t>
  </si>
  <si>
    <t xml:space="preserve">Assumed Household Growth Rate </t>
  </si>
  <si>
    <t>Updating with GHS</t>
  </si>
  <si>
    <t>Updating with 2016 CS</t>
  </si>
  <si>
    <t>Percentage difference</t>
  </si>
  <si>
    <t>Percentage change in amount municipalities will receive as a result of updating with Community Survey</t>
  </si>
  <si>
    <t>Allocation weight</t>
  </si>
  <si>
    <t>Percentage difference adjusted</t>
  </si>
  <si>
    <t>Percentage difference weight</t>
  </si>
  <si>
    <t>Combined weight</t>
  </si>
  <si>
    <t>Combined weight rebased</t>
  </si>
  <si>
    <t>Rebase combined weight to ensure all funds are allocated by making it add up to 100%</t>
  </si>
  <si>
    <t>Top-up amount</t>
  </si>
  <si>
    <t>Distributes funds depending on the extent of lose or gain and proportion of municipality's allocation to ensure smooth transition to new allocation</t>
  </si>
  <si>
    <t>The total allocation after phase-in (excluding RSC levies replacement and special support for councillor remuneration and ward committees)</t>
  </si>
  <si>
    <t>Community Survey 2016 data update</t>
  </si>
  <si>
    <t>This is based on the average annual growth rate per municipality between the 2001 Census and 2016 Community Survey and adjusted in line with overall growth per province in the General Household Survey. Where growth rates were negative we have assumed zero growth.</t>
  </si>
  <si>
    <t>Community Survey 2016 data updated by assumed household growth rate</t>
  </si>
  <si>
    <t xml:space="preserve"> Dr Beyers Naude</t>
  </si>
  <si>
    <t xml:space="preserve"> Raymond Mhlaba</t>
  </si>
  <si>
    <t xml:space="preserve"> Enoch Mgijima</t>
  </si>
  <si>
    <t xml:space="preserve"> Walter Sisulu</t>
  </si>
  <si>
    <t xml:space="preserve"> Rand West City</t>
  </si>
  <si>
    <t xml:space="preserve"> Alfred Duma</t>
  </si>
  <si>
    <t xml:space="preserve"> uMhlathuze</t>
  </si>
  <si>
    <t xml:space="preserve"> Mthonjaneni</t>
  </si>
  <si>
    <t xml:space="preserve"> Big Five Hlabisa</t>
  </si>
  <si>
    <t xml:space="preserve"> King Cetshwayo District Municipality</t>
  </si>
  <si>
    <t xml:space="preserve"> Dr Nkosazana Dlamini Zuma</t>
  </si>
  <si>
    <t>City of Mbombela</t>
  </si>
  <si>
    <t xml:space="preserve"> Dawid Kruiper</t>
  </si>
  <si>
    <t xml:space="preserve"> 'A' is a metropolitan, 'B' is a local and 'C' is a district municipality</t>
  </si>
  <si>
    <t>Rebase percentage difference adjusted to add up to 100%</t>
  </si>
  <si>
    <t>(AS - AR) / AR</t>
  </si>
  <si>
    <t>AU/Total AU</t>
  </si>
  <si>
    <t>AS/Total AS</t>
  </si>
  <si>
    <t>AV * AW</t>
  </si>
  <si>
    <t>AX/Total AX</t>
  </si>
  <si>
    <t>(Total AO - Total AQ) * AY</t>
  </si>
  <si>
    <t>AQ + AZ</t>
  </si>
  <si>
    <t>Rounded allocations</t>
  </si>
  <si>
    <t>TOTAL</t>
  </si>
  <si>
    <t>Sarah Baartman District Municipality</t>
  </si>
  <si>
    <t>Amathole District Municipality</t>
  </si>
  <si>
    <t xml:space="preserve"> O.R. Tambo District Municipality</t>
  </si>
  <si>
    <t>City of Ekurhuleni</t>
  </si>
  <si>
    <t>uMdoni</t>
  </si>
  <si>
    <t>uMzumbe</t>
  </si>
  <si>
    <t>uMuziwabantu</t>
  </si>
  <si>
    <t>Ray Nkonyeni</t>
  </si>
  <si>
    <t>Ugu District Municipality</t>
  </si>
  <si>
    <t xml:space="preserve"> Mpofana</t>
  </si>
  <si>
    <t xml:space="preserve"> iMpendle</t>
  </si>
  <si>
    <t xml:space="preserve"> uMgungundlovu District Municipality</t>
  </si>
  <si>
    <t xml:space="preserve"> iNkosi Langalibalele </t>
  </si>
  <si>
    <t xml:space="preserve"> uThukela District Municipality</t>
  </si>
  <si>
    <t xml:space="preserve"> eNdumeni</t>
  </si>
  <si>
    <t xml:space="preserve"> Nquthu</t>
  </si>
  <si>
    <t xml:space="preserve"> uMsinga</t>
  </si>
  <si>
    <t xml:space="preserve"> uMvoti</t>
  </si>
  <si>
    <t xml:space="preserve"> uMzinyathi District Municipality</t>
  </si>
  <si>
    <t xml:space="preserve"> eMadlangeni</t>
  </si>
  <si>
    <t xml:space="preserve"> AbaQulusi</t>
  </si>
  <si>
    <t xml:space="preserve"> uMhlabuyalingana</t>
  </si>
  <si>
    <t xml:space="preserve"> uMkhanyakude District Municipality</t>
  </si>
  <si>
    <t xml:space="preserve"> uMfolozi</t>
  </si>
  <si>
    <t xml:space="preserve"> uBuhlebezwe</t>
  </si>
  <si>
    <t xml:space="preserve"> uMzimkhulu</t>
  </si>
  <si>
    <t xml:space="preserve"> New Municipality (Musina &amp; parts of Mutale)</t>
  </si>
  <si>
    <t xml:space="preserve"> New Municipality (Thulamela &amp; parts of Mutale)</t>
  </si>
  <si>
    <t>Makhado</t>
  </si>
  <si>
    <t>Collins Chabane</t>
  </si>
  <si>
    <t>Vhembe District Municipality</t>
  </si>
  <si>
    <t xml:space="preserve">Blouberg </t>
  </si>
  <si>
    <t>Molemole</t>
  </si>
  <si>
    <t xml:space="preserve">Polokwane </t>
  </si>
  <si>
    <t>Lepele-Nkumpi</t>
  </si>
  <si>
    <t>Capricorn District Municipality</t>
  </si>
  <si>
    <t xml:space="preserve"> Modimolle-Mookgopong</t>
  </si>
  <si>
    <t>Tubatse Fetagomo</t>
  </si>
  <si>
    <t>Chief Albert Luthuli</t>
  </si>
  <si>
    <t>Msukaligwa</t>
  </si>
  <si>
    <t>Mkhondo</t>
  </si>
  <si>
    <t>Dr Pixley ka Isaka Seme</t>
  </si>
  <si>
    <t>Lekwa</t>
  </si>
  <si>
    <t>Dipaleseng</t>
  </si>
  <si>
    <t>Govan Mbeki</t>
  </si>
  <si>
    <t>Gert Sibande District Municipality</t>
  </si>
  <si>
    <t>Victor Khanye</t>
  </si>
  <si>
    <t>Emalahleni</t>
  </si>
  <si>
    <t>Steve Tshwete</t>
  </si>
  <si>
    <t>Emakhazeni</t>
  </si>
  <si>
    <t>Thembisile Hani</t>
  </si>
  <si>
    <t>Dr JS Moroka</t>
  </si>
  <si>
    <t>Nkangala District Municipality</t>
  </si>
  <si>
    <t>Z.F. Mgcawu District Municipality</t>
  </si>
  <si>
    <t xml:space="preserve"> Kagisano-Molopo</t>
  </si>
  <si>
    <t xml:space="preserve"> JB Marks  </t>
  </si>
  <si>
    <t>AT + 16.2%</t>
  </si>
  <si>
    <t>Proportion of amount municipality will receive in 2019/20 relative to the total amount available to allocate in 2019/20</t>
  </si>
  <si>
    <t>Based on 2016 Community Survey data</t>
  </si>
  <si>
    <t>Based on income data from the 2011 Census and HH numbrs from the 2016 Community Survey</t>
  </si>
  <si>
    <t>Community Survey 2016 data updated by assumed household growth rate (assuming same poverty ratio as 2011 Census)</t>
  </si>
  <si>
    <t>Number of households multiplied by monthly allocation, multiplied by 12 to get the annual figure (allocated to metro and district municipalities)</t>
  </si>
  <si>
    <t>Number of households multiplied by monthly allocation, multiplied by 12 to get the annual figure (allocated to local municipalities)</t>
  </si>
  <si>
    <t>Minimum amount municipalities must receive to ensure their allocation is at least 90% of their indicative allocation (published in the 2016 DORA)</t>
  </si>
  <si>
    <t xml:space="preserve">Amount municipalities will receive in 2018/19 if HH numbers updated with with General Household Survey data </t>
  </si>
  <si>
    <t>Amount municipalities will receive in 2018/19 if HH numbers updated with 2016 Community Survey</t>
  </si>
  <si>
    <t>The percentage difference of municipality losing the most is adjusted to zero to ensure that municipality  gets at least 90% of the amount indicated in the 2016 DORA</t>
  </si>
  <si>
    <t>90% Guaranteed amount</t>
  </si>
  <si>
    <t>Based on income data from the 2011 Census and HH numbers from the 2016 Community Survey</t>
  </si>
  <si>
    <t>2021/22</t>
  </si>
  <si>
    <t>Percentage of HHs that are poor</t>
  </si>
  <si>
    <t>(using 2011 poor ratio)</t>
  </si>
  <si>
    <t>(using 2011 poor HH ratio)</t>
  </si>
  <si>
    <t>Garden Route District Municipality</t>
  </si>
  <si>
    <t>Number of Councillors 2020</t>
  </si>
  <si>
    <t>All councils receive R7.4 million for fixed costs</t>
  </si>
  <si>
    <t>The annual allowance a municipality receives per councillor (Rands)</t>
  </si>
  <si>
    <t>The amount per councillor multiplied by the number of councillors (Rands)</t>
  </si>
  <si>
    <t>The escalation amount plus the fixed 'base' per municipality. This is a pre-revenue adjustment figure. Revenue adjustment is applied later in the calculation.
(Rands)</t>
  </si>
  <si>
    <t>An allocation of R10,39 per household per month</t>
  </si>
  <si>
    <t>2022/23</t>
  </si>
  <si>
    <t>I*K*12</t>
  </si>
  <si>
    <t>I*L*12</t>
  </si>
  <si>
    <t>I*M*12</t>
  </si>
  <si>
    <t>I*N*12</t>
  </si>
  <si>
    <t>IF S = 1 then 0 IF NOT O    For DMs, sum the value of constituent LMs</t>
  </si>
  <si>
    <t>IF T = 1 then 0 IF NOT P     For DMs, sum the value of constituent LMs</t>
  </si>
  <si>
    <t>IF U = 1 then 0 IF NOT Q    For DMs, sum the value of constituent LMs</t>
  </si>
  <si>
    <t xml:space="preserve"> IF F="C" then V+W+X IF NOT O+P+Q+R-V-W-X)</t>
  </si>
  <si>
    <t>AC*AD</t>
  </si>
  <si>
    <t>AE+AB</t>
  </si>
  <si>
    <t>G*AH*12</t>
  </si>
  <si>
    <t>A monthly allowance of R122.78 per household per month</t>
  </si>
  <si>
    <t>G*AJ*12</t>
  </si>
  <si>
    <t>IF F="C" then AI,IF F="A"then AI+AK AND IF F='B' then AK</t>
  </si>
  <si>
    <t>(AF + AL)*AN</t>
  </si>
  <si>
    <t>Z+AO</t>
  </si>
  <si>
    <t>Municipal Health and Other District Services Amount per Household</t>
  </si>
  <si>
    <t>Municipal Health and Other District Services Allocated Amount</t>
  </si>
  <si>
    <t>2023/24</t>
  </si>
  <si>
    <t>CHECK</t>
  </si>
</sst>
</file>

<file path=xl/styles.xml><?xml version="1.0" encoding="utf-8"?>
<styleSheet xmlns="http://schemas.openxmlformats.org/spreadsheetml/2006/main">
  <numFmts count="6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_ * #,##0.00_ ;_ * \-#,##0.00_ ;_ * &quot;-&quot;??_ ;_ @_ "/>
    <numFmt numFmtId="174" formatCode="_ * #,##0_ ;_ * \-#,##0_ ;_ * &quot;-&quot;??_ ;_ @_ "/>
    <numFmt numFmtId="175" formatCode="0.0%"/>
    <numFmt numFmtId="176" formatCode="_(* #,##0_);_(* \(#,##0\);_(* &quot;-&quot;??_);_(@_)"/>
    <numFmt numFmtId="177" formatCode="General_)"/>
    <numFmt numFmtId="178" formatCode="dd\-mmm\-yy_)"/>
    <numFmt numFmtId="179" formatCode="#,##0;\-#,##0;&quot;-&quot;"/>
    <numFmt numFmtId="180" formatCode="#,##0.00;\-#,##0.00;&quot;-&quot;"/>
    <numFmt numFmtId="181" formatCode="0.0%;\(0.0%\)"/>
    <numFmt numFmtId="182" formatCode="#,##0%;\-#,##0%;&quot;- &quot;"/>
    <numFmt numFmtId="183" formatCode="&quot;$&quot;#,##0.0"/>
    <numFmt numFmtId="184" formatCode="#,##0.0%;\-#,##0.0%;&quot;- &quot;"/>
    <numFmt numFmtId="185" formatCode="0.000000"/>
    <numFmt numFmtId="186" formatCode="#,##0.00%;\-#,##0.00%;&quot;- &quot;"/>
    <numFmt numFmtId="187" formatCode="0.00000"/>
    <numFmt numFmtId="188" formatCode="#,##0.0;\-#,##0.0;&quot;-&quot;"/>
    <numFmt numFmtId="189" formatCode="&quot;$&quot;#,##0,;\(&quot;$&quot;#,##0,\)"/>
    <numFmt numFmtId="190" formatCode="\$#,##0\ ;\(\$#,##0\)"/>
    <numFmt numFmtId="191" formatCode="&quot;R&quot;#,##0\ ;\(&quot;R&quot;#,##0\)"/>
    <numFmt numFmtId="192" formatCode="0.0"/>
    <numFmt numFmtId="193" formatCode="_ [$€-2]\ * #,##0.00_ ;_ [$€-2]\ * \-#,##0.00_ ;_ [$€-2]\ * &quot;-&quot;??_ "/>
    <numFmt numFmtId="194" formatCode="#,#00"/>
    <numFmt numFmtId="195" formatCode="_(&quot;R$&quot;* #,##0_);_(&quot;R$&quot;* \(#,##0\);_(&quot;R$&quot;* &quot;-&quot;_);_(@_)"/>
    <numFmt numFmtId="196" formatCode="_(&quot;R$&quot;* #,##0.00_);_(&quot;R$&quot;* \(#,##0.00\);_(&quot;R$&quot;* &quot;-&quot;??_);_(@_)"/>
    <numFmt numFmtId="197" formatCode="\$#,"/>
    <numFmt numFmtId="198" formatCode="d/m/yy"/>
    <numFmt numFmtId="199" formatCode="[Red]0%;[Red]\(0%\)"/>
    <numFmt numFmtId="200" formatCode="d/m/yy\ h:mm"/>
    <numFmt numFmtId="201" formatCode="0%;\(0%\)"/>
    <numFmt numFmtId="202" formatCode="%#,#00"/>
    <numFmt numFmtId="203" formatCode="#.##000"/>
    <numFmt numFmtId="204" formatCode="#,##0.000000"/>
    <numFmt numFmtId="205" formatCode="0.0000000"/>
    <numFmt numFmtId="206" formatCode="\ \ @"/>
    <numFmt numFmtId="207" formatCode="0.00000000"/>
    <numFmt numFmtId="208" formatCode="\ \ \ \ @"/>
    <numFmt numFmtId="209" formatCode="#.##0,"/>
    <numFmt numFmtId="210" formatCode="_-&quot;£&quot;* #,##0_-;\-&quot;£&quot;* #,##0_-;_-&quot;£&quot;* &quot;-&quot;_-;_-@_-"/>
    <numFmt numFmtId="211" formatCode="_-&quot;£&quot;* #,##0.00_-;\-&quot;£&quot;* #,##0.00_-;_-&quot;£&quot;* &quot;-&quot;??_-;_-@_-"/>
    <numFmt numFmtId="212" formatCode="&quot;Z$&quot;#,##0.00"/>
    <numFmt numFmtId="213" formatCode="0.0000%"/>
    <numFmt numFmtId="214" formatCode="_ * #,##0.0_ ;_ * \-#,##0.0_ ;_ * &quot;-&quot;??_ ;_ @_ "/>
    <numFmt numFmtId="215" formatCode="_ * #,##0.000_ ;_ * \-#,##0.000_ ;_ * &quot;-&quot;??_ ;_ @_ "/>
    <numFmt numFmtId="216" formatCode="_ * #,##0.0000_ ;_ * \-#,##0.0000_ ;_ * &quot;-&quot;??_ ;_ @_ "/>
    <numFmt numFmtId="217" formatCode="_ * #,##0.00000_ ;_ * \-#,##0.00000_ ;_ * &quot;-&quot;??_ ;_ @_ "/>
    <numFmt numFmtId="218" formatCode="_ * #,##0.000000_ ;_ * \-#,##0.000000_ ;_ * &quot;-&quot;??_ ;_ @_ "/>
    <numFmt numFmtId="219" formatCode="_ * #,##0.0000000_ ;_ * \-#,##0.0000000_ ;_ * &quot;-&quot;??_ ;_ @_ "/>
    <numFmt numFmtId="220" formatCode="_ * #,##0.00000000_ ;_ * \-#,##0.00000000_ ;_ * &quot;-&quot;??_ ;_ @_ "/>
    <numFmt numFmtId="221" formatCode="_ * #,##0.000000000_ ;_ * \-#,##0.000000000_ ;_ * &quot;-&quot;??_ ;_ @_ "/>
  </numFmts>
  <fonts count="95">
    <font>
      <sz val="11"/>
      <color theme="1"/>
      <name val="Calibri"/>
      <family val="2"/>
    </font>
    <font>
      <sz val="11"/>
      <color indexed="8"/>
      <name val="Calibri"/>
      <family val="2"/>
    </font>
    <font>
      <b/>
      <sz val="11"/>
      <color indexed="8"/>
      <name val="Calibri"/>
      <family val="2"/>
    </font>
    <font>
      <sz val="10"/>
      <name val="Arial"/>
      <family val="2"/>
    </font>
    <font>
      <sz val="8"/>
      <name val="Arial"/>
      <family val="2"/>
    </font>
    <font>
      <sz val="10"/>
      <name val="MS Sans Serif"/>
      <family val="2"/>
    </font>
    <font>
      <b/>
      <sz val="10"/>
      <name val="Arial"/>
      <family val="2"/>
    </font>
    <font>
      <i/>
      <sz val="10"/>
      <name val="Arial"/>
      <family val="2"/>
    </font>
    <font>
      <b/>
      <sz val="22"/>
      <name val="Arial"/>
      <family val="2"/>
    </font>
    <font>
      <b/>
      <sz val="18"/>
      <color indexed="8"/>
      <name val="Calibri"/>
      <family val="2"/>
    </font>
    <font>
      <sz val="10"/>
      <color indexed="8"/>
      <name val="Arial"/>
      <family val="2"/>
    </font>
    <font>
      <i/>
      <sz val="10"/>
      <color indexed="8"/>
      <name val="Arial"/>
      <family val="2"/>
    </font>
    <font>
      <b/>
      <sz val="10"/>
      <color indexed="8"/>
      <name val="Arial"/>
      <family val="2"/>
    </font>
    <font>
      <b/>
      <sz val="22"/>
      <color indexed="8"/>
      <name val="Arial"/>
      <family val="2"/>
    </font>
    <font>
      <b/>
      <sz val="22"/>
      <color indexed="8"/>
      <name val="Calibri"/>
      <family val="2"/>
    </font>
    <font>
      <sz val="10"/>
      <name val="Arial Narrow"/>
      <family val="2"/>
    </font>
    <font>
      <sz val="11"/>
      <color indexed="9"/>
      <name val="Calibri"/>
      <family val="2"/>
    </font>
    <font>
      <sz val="10"/>
      <name val="Times New Roman"/>
      <family val="1"/>
    </font>
    <font>
      <sz val="11"/>
      <color indexed="20"/>
      <name val="Calibri"/>
      <family val="2"/>
    </font>
    <font>
      <sz val="8"/>
      <name val="SwitzerlandLight"/>
      <family val="0"/>
    </font>
    <font>
      <sz val="7"/>
      <name val="Times New Roman"/>
      <family val="1"/>
    </font>
    <font>
      <sz val="1"/>
      <color indexed="8"/>
      <name val="Courier"/>
      <family val="3"/>
    </font>
    <font>
      <i/>
      <sz val="1"/>
      <color indexed="8"/>
      <name val="Courier"/>
      <family val="3"/>
    </font>
    <font>
      <b/>
      <sz val="11"/>
      <color indexed="52"/>
      <name val="Calibri"/>
      <family val="2"/>
    </font>
    <font>
      <b/>
      <sz val="11"/>
      <color indexed="9"/>
      <name val="Calibri"/>
      <family val="2"/>
    </font>
    <font>
      <sz val="12"/>
      <name val="Arial"/>
      <family val="2"/>
    </font>
    <font>
      <sz val="11"/>
      <color indexed="8"/>
      <name val="Serifa BT"/>
      <family val="2"/>
    </font>
    <font>
      <sz val="9"/>
      <name val="Arial"/>
      <family val="2"/>
    </font>
    <font>
      <sz val="9"/>
      <name val="Tms Rmn"/>
      <family val="0"/>
    </font>
    <font>
      <sz val="10"/>
      <color indexed="12"/>
      <name val="Arial"/>
      <family val="2"/>
    </font>
    <font>
      <i/>
      <sz val="11"/>
      <color indexed="23"/>
      <name val="Calibri"/>
      <family val="2"/>
    </font>
    <font>
      <sz val="1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sz val="11"/>
      <color indexed="17"/>
      <name val="Calibri"/>
      <family val="2"/>
    </font>
    <font>
      <b/>
      <sz val="12"/>
      <name val="Arial"/>
      <family val="2"/>
    </font>
    <font>
      <b/>
      <sz val="15"/>
      <color indexed="56"/>
      <name val="Calibri"/>
      <family val="2"/>
    </font>
    <font>
      <b/>
      <sz val="18"/>
      <name val="Arial"/>
      <family val="2"/>
    </font>
    <font>
      <b/>
      <sz val="13"/>
      <color indexed="56"/>
      <name val="Calibri"/>
      <family val="2"/>
    </font>
    <font>
      <b/>
      <sz val="11"/>
      <color indexed="56"/>
      <name val="Calibri"/>
      <family val="2"/>
    </font>
    <font>
      <u val="single"/>
      <sz val="11"/>
      <color indexed="12"/>
      <name val="Calibri"/>
      <family val="2"/>
    </font>
    <font>
      <u val="single"/>
      <sz val="12"/>
      <color indexed="12"/>
      <name val="Times New Roman"/>
      <family val="1"/>
    </font>
    <font>
      <u val="single"/>
      <sz val="10"/>
      <color indexed="12"/>
      <name val="Arial"/>
      <family val="2"/>
    </font>
    <font>
      <u val="single"/>
      <sz val="10"/>
      <color indexed="36"/>
      <name val="Arial"/>
      <family val="2"/>
    </font>
    <font>
      <sz val="9"/>
      <name val="Times New Roman"/>
      <family val="1"/>
    </font>
    <font>
      <sz val="11"/>
      <color indexed="62"/>
      <name val="Calibri"/>
      <family val="2"/>
    </font>
    <font>
      <sz val="10"/>
      <color indexed="14"/>
      <name val="Arial"/>
      <family val="2"/>
    </font>
    <font>
      <sz val="11"/>
      <color indexed="52"/>
      <name val="Calibri"/>
      <family val="2"/>
    </font>
    <font>
      <sz val="11"/>
      <color indexed="60"/>
      <name val="Calibri"/>
      <family val="2"/>
    </font>
    <font>
      <sz val="8"/>
      <name val="Arial Narrow"/>
      <family val="2"/>
    </font>
    <font>
      <b/>
      <sz val="14"/>
      <name val="Arial"/>
      <family val="2"/>
    </font>
    <font>
      <b/>
      <sz val="11"/>
      <color indexed="63"/>
      <name val="Calibri"/>
      <family val="2"/>
    </font>
    <font>
      <sz val="10"/>
      <color indexed="10"/>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56"/>
      <name val="Cambria"/>
      <family val="2"/>
    </font>
    <font>
      <b/>
      <sz val="1"/>
      <color indexed="8"/>
      <name val="Courier"/>
      <family val="3"/>
    </font>
    <font>
      <sz val="11"/>
      <color indexed="10"/>
      <name val="Calibri"/>
      <family val="2"/>
    </font>
    <font>
      <b/>
      <i/>
      <sz val="10"/>
      <name val="Arial"/>
      <family val="2"/>
    </font>
    <font>
      <b/>
      <i/>
      <sz val="10"/>
      <color indexed="8"/>
      <name val="Arial"/>
      <family val="2"/>
    </font>
    <font>
      <sz val="11"/>
      <name val="Calibri"/>
      <family val="2"/>
    </font>
    <font>
      <sz val="10"/>
      <color indexed="8"/>
      <name val="Calibri"/>
      <family val="2"/>
    </font>
    <font>
      <sz val="18"/>
      <color indexed="56"/>
      <name val="Cambria"/>
      <family val="2"/>
    </font>
    <font>
      <b/>
      <sz val="10"/>
      <color indexed="56"/>
      <name val="Arial"/>
      <family val="2"/>
    </font>
    <font>
      <b/>
      <sz val="10"/>
      <color indexed="17"/>
      <name val="Arial"/>
      <family val="2"/>
    </font>
    <font>
      <b/>
      <sz val="11"/>
      <color indexed="1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10"/>
      <color theme="1"/>
      <name val="Arial"/>
      <family val="2"/>
    </font>
    <font>
      <sz val="11"/>
      <color theme="1"/>
      <name val="Serifa BT"/>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10"/>
      <color theme="6" tint="-0.4999699890613556"/>
      <name val="Arial"/>
      <family val="2"/>
    </font>
    <font>
      <b/>
      <sz val="11"/>
      <color theme="6" tint="-0.4999699890613556"/>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15"/>
        <bgColor indexed="64"/>
      </patternFill>
    </fill>
    <fill>
      <patternFill patternType="solid">
        <fgColor indexed="58"/>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right style="thin"/>
      <top style="thin"/>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style="medium"/>
      <top/>
      <bottom/>
    </border>
    <border>
      <left/>
      <right/>
      <top style="thin">
        <color theme="4"/>
      </top>
      <bottom style="double">
        <color theme="4"/>
      </bottom>
    </border>
    <border>
      <left/>
      <right/>
      <top style="thin">
        <color indexed="62"/>
      </top>
      <bottom style="double">
        <color indexed="62"/>
      </bottom>
    </border>
    <border>
      <left/>
      <right/>
      <top style="thin">
        <color indexed="8"/>
      </top>
      <bottom style="double">
        <color indexed="8"/>
      </bottom>
    </border>
    <border>
      <left/>
      <right/>
      <top style="double"/>
      <bottom/>
    </border>
    <border>
      <left/>
      <right style="thin"/>
      <top/>
      <bottom/>
    </border>
    <border>
      <left/>
      <right/>
      <top style="thin"/>
      <bottom/>
    </border>
    <border>
      <left style="thin"/>
      <right style="thin"/>
      <top style="thin"/>
      <bottom/>
    </border>
    <border>
      <left/>
      <right/>
      <top/>
      <bottom style="thin"/>
    </border>
    <border>
      <left style="thin"/>
      <right/>
      <top/>
      <bottom style="thin"/>
    </border>
    <border>
      <left/>
      <right style="thin"/>
      <top/>
      <bottom style="thin"/>
    </border>
    <border>
      <left style="thin"/>
      <right/>
      <top/>
      <bottom/>
    </border>
    <border>
      <left/>
      <right style="thin"/>
      <top style="thin"/>
      <bottom/>
    </border>
    <border>
      <left/>
      <right style="hair"/>
      <top style="thin"/>
      <bottom/>
    </border>
    <border>
      <left style="hair"/>
      <right/>
      <top style="thin"/>
      <bottom/>
    </border>
    <border>
      <left/>
      <right style="thin"/>
      <top style="thin"/>
      <bottom style="thin"/>
    </border>
    <border>
      <left style="thin"/>
      <right/>
      <top style="thin"/>
      <bottom style="thin"/>
    </border>
    <border>
      <left style="medium"/>
      <right style="medium"/>
      <top style="medium"/>
      <bottom style="thin"/>
    </border>
    <border>
      <left style="medium"/>
      <right style="medium"/>
      <top/>
      <bottom/>
    </border>
    <border>
      <left style="medium"/>
      <right style="medium"/>
      <top style="thin"/>
      <bottom style="thin"/>
    </border>
    <border>
      <left style="medium"/>
      <right style="medium"/>
      <top style="thin"/>
      <bottom/>
    </border>
    <border>
      <left style="thin"/>
      <right style="thin"/>
      <top/>
      <bottom style="thin"/>
    </border>
    <border>
      <left style="thin"/>
      <right style="thin"/>
      <top/>
      <bottom/>
    </border>
    <border>
      <left style="thin"/>
      <right/>
      <top style="thin"/>
      <bottom/>
    </border>
    <border>
      <left/>
      <right/>
      <top/>
      <bottom style="double"/>
    </border>
    <border>
      <left/>
      <right/>
      <top style="thin"/>
      <bottom style="double"/>
    </border>
    <border>
      <left style="thin"/>
      <right style="thin"/>
      <top style="thin"/>
      <bottom style="double"/>
    </border>
    <border>
      <left/>
      <right style="medium"/>
      <top style="thin"/>
      <bottom/>
    </border>
    <border>
      <left/>
      <right style="medium"/>
      <top style="thin"/>
      <bottom style="thin"/>
    </border>
    <border>
      <left style="medium"/>
      <right style="medium"/>
      <top/>
      <bottom style="double"/>
    </border>
    <border>
      <left style="medium"/>
      <right style="medium"/>
      <top/>
      <bottom style="thin"/>
    </border>
  </borders>
  <cellStyleXfs count="15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1"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71" fillId="2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71" fillId="2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71"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71"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71"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71"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71"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71"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71" fillId="4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71" fillId="4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71"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0" borderId="0" applyNumberFormat="0" applyFill="0" applyBorder="0" applyAlignment="0" applyProtection="0"/>
    <xf numFmtId="0" fontId="72" fillId="4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77" fontId="19" fillId="0" borderId="0">
      <alignment vertical="top"/>
      <protection/>
    </xf>
    <xf numFmtId="177" fontId="20" fillId="0" borderId="0">
      <alignment horizontal="right"/>
      <protection/>
    </xf>
    <xf numFmtId="2" fontId="21" fillId="0" borderId="0">
      <alignment/>
      <protection locked="0"/>
    </xf>
    <xf numFmtId="2" fontId="22" fillId="0" borderId="0">
      <alignment/>
      <protection locked="0"/>
    </xf>
    <xf numFmtId="178" fontId="3" fillId="0" borderId="0" applyFill="0" applyBorder="0" applyAlignment="0">
      <protection/>
    </xf>
    <xf numFmtId="178" fontId="3" fillId="0" borderId="0" applyFill="0" applyBorder="0" applyAlignment="0">
      <protection/>
    </xf>
    <xf numFmtId="179" fontId="10" fillId="0" borderId="0" applyFill="0" applyBorder="0" applyAlignment="0">
      <protection/>
    </xf>
    <xf numFmtId="177" fontId="3" fillId="0" borderId="0" applyFill="0" applyBorder="0" applyAlignment="0">
      <protection/>
    </xf>
    <xf numFmtId="177" fontId="3" fillId="0" borderId="0" applyFill="0" applyBorder="0" applyAlignment="0">
      <protection/>
    </xf>
    <xf numFmtId="180" fontId="10" fillId="0" borderId="0" applyFill="0" applyBorder="0" applyAlignment="0">
      <protection/>
    </xf>
    <xf numFmtId="181" fontId="3" fillId="0" borderId="0" applyFill="0" applyBorder="0" applyAlignment="0">
      <protection/>
    </xf>
    <xf numFmtId="181" fontId="3" fillId="0" borderId="0" applyFill="0" applyBorder="0" applyAlignment="0">
      <protection/>
    </xf>
    <xf numFmtId="182" fontId="10" fillId="0" borderId="0" applyFill="0" applyBorder="0" applyAlignment="0">
      <protection/>
    </xf>
    <xf numFmtId="183" fontId="3" fillId="0" borderId="0" applyFill="0" applyBorder="0" applyAlignment="0">
      <protection/>
    </xf>
    <xf numFmtId="183" fontId="3" fillId="0" borderId="0" applyFill="0" applyBorder="0" applyAlignment="0">
      <protection/>
    </xf>
    <xf numFmtId="184" fontId="10" fillId="0" borderId="0" applyFill="0" applyBorder="0" applyAlignment="0">
      <protection/>
    </xf>
    <xf numFmtId="185" fontId="3" fillId="0" borderId="0" applyFill="0" applyBorder="0" applyAlignment="0">
      <protection/>
    </xf>
    <xf numFmtId="185" fontId="3" fillId="0" borderId="0" applyFill="0" applyBorder="0" applyAlignment="0">
      <protection/>
    </xf>
    <xf numFmtId="186" fontId="10" fillId="0" borderId="0" applyFill="0" applyBorder="0" applyAlignment="0">
      <protection/>
    </xf>
    <xf numFmtId="178" fontId="3" fillId="0" borderId="0" applyFill="0" applyBorder="0" applyAlignment="0">
      <protection/>
    </xf>
    <xf numFmtId="178" fontId="3" fillId="0" borderId="0" applyFill="0" applyBorder="0" applyAlignment="0">
      <protection/>
    </xf>
    <xf numFmtId="179" fontId="10" fillId="0" borderId="0" applyFill="0" applyBorder="0" applyAlignment="0">
      <protection/>
    </xf>
    <xf numFmtId="187" fontId="3" fillId="0" borderId="0" applyFill="0" applyBorder="0" applyAlignment="0">
      <protection/>
    </xf>
    <xf numFmtId="187" fontId="3" fillId="0" borderId="0" applyFill="0" applyBorder="0" applyAlignment="0">
      <protection/>
    </xf>
    <xf numFmtId="188" fontId="10" fillId="0" borderId="0" applyFill="0" applyBorder="0" applyAlignment="0">
      <protection/>
    </xf>
    <xf numFmtId="177" fontId="3" fillId="0" borderId="0" applyFill="0" applyBorder="0" applyAlignment="0">
      <protection/>
    </xf>
    <xf numFmtId="177" fontId="3" fillId="0" borderId="0" applyFill="0" applyBorder="0" applyAlignment="0">
      <protection/>
    </xf>
    <xf numFmtId="180" fontId="10" fillId="0" borderId="0" applyFill="0" applyBorder="0" applyAlignment="0">
      <protection/>
    </xf>
    <xf numFmtId="0" fontId="73" fillId="45" borderId="1" applyNumberFormat="0" applyAlignment="0" applyProtection="0"/>
    <xf numFmtId="0" fontId="23" fillId="46" borderId="2" applyNumberFormat="0" applyAlignment="0" applyProtection="0"/>
    <xf numFmtId="0" fontId="23" fillId="46" borderId="2" applyNumberFormat="0" applyAlignment="0" applyProtection="0"/>
    <xf numFmtId="0" fontId="23" fillId="46" borderId="2" applyNumberFormat="0" applyAlignment="0" applyProtection="0"/>
    <xf numFmtId="0" fontId="73" fillId="45" borderId="1" applyNumberFormat="0" applyAlignment="0" applyProtection="0"/>
    <xf numFmtId="0" fontId="73" fillId="45" borderId="1" applyNumberFormat="0" applyAlignment="0" applyProtection="0"/>
    <xf numFmtId="0" fontId="23" fillId="46" borderId="2" applyNumberFormat="0" applyAlignment="0" applyProtection="0"/>
    <xf numFmtId="0" fontId="23" fillId="46" borderId="2" applyNumberFormat="0" applyAlignment="0" applyProtection="0"/>
    <xf numFmtId="0" fontId="23" fillId="46" borderId="2" applyNumberFormat="0" applyAlignment="0" applyProtection="0"/>
    <xf numFmtId="0" fontId="23" fillId="46" borderId="2" applyNumberFormat="0" applyAlignment="0" applyProtection="0"/>
    <xf numFmtId="0" fontId="23" fillId="46" borderId="2" applyNumberFormat="0" applyAlignment="0" applyProtection="0"/>
    <xf numFmtId="0" fontId="23" fillId="46" borderId="2" applyNumberFormat="0" applyAlignment="0" applyProtection="0"/>
    <xf numFmtId="0" fontId="23" fillId="46" borderId="2" applyNumberFormat="0" applyAlignment="0" applyProtection="0"/>
    <xf numFmtId="0" fontId="23" fillId="46" borderId="2" applyNumberFormat="0" applyAlignment="0" applyProtection="0"/>
    <xf numFmtId="0" fontId="74" fillId="47" borderId="3"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74" fillId="47" borderId="3" applyNumberFormat="0" applyAlignment="0" applyProtection="0"/>
    <xf numFmtId="0" fontId="74" fillId="47" borderId="3"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25"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5"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3" fontId="1" fillId="0" borderId="0" applyFont="0" applyFill="0" applyBorder="0" applyAlignment="0" applyProtection="0"/>
    <xf numFmtId="171" fontId="1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173" fontId="10" fillId="0" borderId="0" applyFont="0" applyFill="0" applyBorder="0" applyAlignment="0" applyProtection="0"/>
    <xf numFmtId="171" fontId="15"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43" fontId="26" fillId="0" borderId="0" applyFont="0" applyFill="0" applyBorder="0" applyAlignment="0" applyProtection="0"/>
    <xf numFmtId="173" fontId="10"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3" fillId="0" borderId="0" applyFont="0" applyFill="0" applyBorder="0" applyAlignment="0" applyProtection="0"/>
    <xf numFmtId="43" fontId="25"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1" fontId="25" fillId="0" borderId="0" applyFont="0" applyFill="0" applyBorder="0" applyAlignment="0" applyProtection="0"/>
    <xf numFmtId="173" fontId="1" fillId="0" borderId="0" applyFont="0" applyFill="0" applyBorder="0" applyAlignment="0" applyProtection="0"/>
    <xf numFmtId="173" fontId="3" fillId="0" borderId="0" applyFont="0" applyFill="0" applyBorder="0" applyAlignment="0" applyProtection="0"/>
    <xf numFmtId="171" fontId="1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1" fontId="15" fillId="0" borderId="0" applyFont="0" applyFill="0" applyBorder="0" applyAlignment="0" applyProtection="0"/>
    <xf numFmtId="173" fontId="27"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1" fontId="15"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1" fontId="15" fillId="0" borderId="0" applyFont="0" applyFill="0" applyBorder="0" applyAlignment="0" applyProtection="0"/>
    <xf numFmtId="171" fontId="3"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49" borderId="0" applyFont="0" applyFill="0" applyBorder="0" applyAlignment="0" applyProtection="0"/>
    <xf numFmtId="3" fontId="3" fillId="0" borderId="0" applyFont="0" applyFill="0" applyBorder="0" applyAlignment="0" applyProtection="0"/>
    <xf numFmtId="189"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80"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190" fontId="3" fillId="49"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3"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2" fontId="21" fillId="0" borderId="0">
      <alignment/>
      <protection locked="0"/>
    </xf>
    <xf numFmtId="0" fontId="3" fillId="0" borderId="0" applyFont="0" applyFill="0" applyBorder="0" applyAlignment="0" applyProtection="0"/>
    <xf numFmtId="0" fontId="3" fillId="0" borderId="0" applyFont="0" applyFill="0" applyBorder="0" applyAlignment="0" applyProtection="0"/>
    <xf numFmtId="0" fontId="25" fillId="0" borderId="0" applyFill="0" applyBorder="0" applyAlignment="0" applyProtection="0"/>
    <xf numFmtId="0" fontId="3" fillId="0" borderId="0" applyFont="0" applyFill="0" applyBorder="0" applyAlignment="0" applyProtection="0"/>
    <xf numFmtId="0" fontId="25" fillId="49" borderId="0" applyFill="0" applyBorder="0" applyAlignment="0" applyProtection="0"/>
    <xf numFmtId="14" fontId="10" fillId="0" borderId="0" applyFill="0" applyBorder="0" applyAlignment="0">
      <protection/>
    </xf>
    <xf numFmtId="0"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92" fontId="28" fillId="0" borderId="0">
      <alignment/>
      <protection/>
    </xf>
    <xf numFmtId="178" fontId="3" fillId="0" borderId="0" applyFill="0" applyBorder="0" applyAlignment="0">
      <protection/>
    </xf>
    <xf numFmtId="178" fontId="3" fillId="0" borderId="0" applyFill="0" applyBorder="0" applyAlignment="0">
      <protection/>
    </xf>
    <xf numFmtId="179" fontId="29" fillId="0" borderId="0" applyFill="0" applyBorder="0" applyAlignment="0">
      <protection/>
    </xf>
    <xf numFmtId="177" fontId="3" fillId="0" borderId="0" applyFill="0" applyBorder="0" applyAlignment="0">
      <protection/>
    </xf>
    <xf numFmtId="177" fontId="3" fillId="0" borderId="0" applyFill="0" applyBorder="0" applyAlignment="0">
      <protection/>
    </xf>
    <xf numFmtId="180" fontId="29" fillId="0" borderId="0" applyFill="0" applyBorder="0" applyAlignment="0">
      <protection/>
    </xf>
    <xf numFmtId="178" fontId="3" fillId="0" borderId="0" applyFill="0" applyBorder="0" applyAlignment="0">
      <protection/>
    </xf>
    <xf numFmtId="178" fontId="3" fillId="0" borderId="0" applyFill="0" applyBorder="0" applyAlignment="0">
      <protection/>
    </xf>
    <xf numFmtId="179" fontId="29" fillId="0" borderId="0" applyFill="0" applyBorder="0" applyAlignment="0">
      <protection/>
    </xf>
    <xf numFmtId="187" fontId="3" fillId="0" borderId="0" applyFill="0" applyBorder="0" applyAlignment="0">
      <protection/>
    </xf>
    <xf numFmtId="187" fontId="3" fillId="0" borderId="0" applyFill="0" applyBorder="0" applyAlignment="0">
      <protection/>
    </xf>
    <xf numFmtId="188" fontId="29" fillId="0" borderId="0" applyFill="0" applyBorder="0" applyAlignment="0">
      <protection/>
    </xf>
    <xf numFmtId="177" fontId="3" fillId="0" borderId="0" applyFill="0" applyBorder="0" applyAlignment="0">
      <protection/>
    </xf>
    <xf numFmtId="177" fontId="3" fillId="0" borderId="0" applyFill="0" applyBorder="0" applyAlignment="0">
      <protection/>
    </xf>
    <xf numFmtId="180" fontId="29" fillId="0" borderId="0" applyFill="0" applyBorder="0" applyAlignment="0">
      <protection/>
    </xf>
    <xf numFmtId="193" fontId="27" fillId="0" borderId="0" applyFont="0" applyFill="0" applyBorder="0" applyAlignment="0" applyProtection="0"/>
    <xf numFmtId="0" fontId="7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Protection="0">
      <alignment/>
    </xf>
    <xf numFmtId="0" fontId="4" fillId="0" borderId="0" applyProtection="0">
      <alignment/>
    </xf>
    <xf numFmtId="0" fontId="4" fillId="0" borderId="0" applyProtection="0">
      <alignment/>
    </xf>
    <xf numFmtId="0" fontId="32" fillId="0" borderId="0" applyProtection="0">
      <alignment/>
    </xf>
    <xf numFmtId="0" fontId="32" fillId="0" borderId="0" applyProtection="0">
      <alignment/>
    </xf>
    <xf numFmtId="0" fontId="33" fillId="0" borderId="0" applyProtection="0">
      <alignment/>
    </xf>
    <xf numFmtId="0" fontId="34" fillId="0" borderId="0" applyProtection="0">
      <alignment/>
    </xf>
    <xf numFmtId="0" fontId="35" fillId="0" borderId="0" applyProtection="0">
      <alignment/>
    </xf>
    <xf numFmtId="0" fontId="36" fillId="0" borderId="0" applyProtection="0">
      <alignment/>
    </xf>
    <xf numFmtId="2" fontId="3" fillId="0" borderId="0" applyFont="0" applyFill="0" applyBorder="0" applyAlignment="0" applyProtection="0"/>
    <xf numFmtId="2" fontId="3" fillId="0" borderId="0" applyFont="0" applyFill="0" applyBorder="0" applyAlignment="0" applyProtection="0"/>
    <xf numFmtId="2" fontId="25" fillId="0" borderId="0" applyFill="0" applyBorder="0" applyAlignment="0" applyProtection="0"/>
    <xf numFmtId="2" fontId="3" fillId="0" borderId="0" applyFont="0" applyFill="0" applyBorder="0" applyAlignment="0" applyProtection="0"/>
    <xf numFmtId="2" fontId="25" fillId="49" borderId="0" applyFill="0" applyBorder="0" applyAlignment="0" applyProtection="0"/>
    <xf numFmtId="194" fontId="21" fillId="0" borderId="0">
      <alignment/>
      <protection locked="0"/>
    </xf>
    <xf numFmtId="0" fontId="76" fillId="50"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38" fontId="4" fillId="46" borderId="0" applyNumberFormat="0" applyBorder="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5" applyNumberFormat="0" applyAlignment="0" applyProtection="0"/>
    <xf numFmtId="0" fontId="38" fillId="0" borderId="6">
      <alignment horizontal="left" vertical="center"/>
      <protection/>
    </xf>
    <xf numFmtId="0" fontId="38" fillId="0" borderId="6">
      <alignment horizontal="left" vertical="center"/>
      <protection/>
    </xf>
    <xf numFmtId="0" fontId="38" fillId="0" borderId="6">
      <alignment horizontal="left" vertical="center"/>
      <protection/>
    </xf>
    <xf numFmtId="0" fontId="38" fillId="0" borderId="6">
      <alignment horizontal="left" vertical="center"/>
      <protection/>
    </xf>
    <xf numFmtId="0" fontId="38" fillId="0" borderId="6">
      <alignment horizontal="left" vertical="center"/>
      <protection/>
    </xf>
    <xf numFmtId="0" fontId="38" fillId="0" borderId="6">
      <alignment horizontal="left" vertical="center"/>
      <protection/>
    </xf>
    <xf numFmtId="0" fontId="38" fillId="0" borderId="6">
      <alignment horizontal="left" vertical="center"/>
      <protection/>
    </xf>
    <xf numFmtId="0" fontId="38" fillId="0" borderId="6">
      <alignment horizontal="left" vertical="center"/>
      <protection/>
    </xf>
    <xf numFmtId="0" fontId="38" fillId="0" borderId="6">
      <alignment horizontal="left" vertical="center"/>
      <protection/>
    </xf>
    <xf numFmtId="0" fontId="38" fillId="0" borderId="6">
      <alignment horizontal="left" vertical="center"/>
      <protection/>
    </xf>
    <xf numFmtId="0" fontId="77" fillId="0" borderId="7"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77" fillId="0" borderId="7" applyNumberFormat="0" applyFill="0" applyAlignment="0" applyProtection="0"/>
    <xf numFmtId="0" fontId="77" fillId="0" borderId="7" applyNumberFormat="0" applyFill="0" applyAlignment="0" applyProtection="0"/>
    <xf numFmtId="0" fontId="40" fillId="0" borderId="0" applyNumberForma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78" fillId="0" borderId="9"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38" fillId="0" borderId="0" applyNumberFormat="0" applyFill="0" applyBorder="0" applyAlignment="0" applyProtection="0"/>
    <xf numFmtId="0" fontId="38" fillId="49" borderId="0" applyNumberFormat="0" applyFill="0" applyBorder="0" applyAlignment="0" applyProtection="0"/>
    <xf numFmtId="0" fontId="41" fillId="0" borderId="10" applyNumberFormat="0" applyFill="0" applyAlignment="0" applyProtection="0"/>
    <xf numFmtId="0" fontId="38"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79" fillId="0" borderId="11"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79" fillId="0" borderId="11" applyNumberFormat="0" applyFill="0" applyAlignment="0" applyProtection="0"/>
    <xf numFmtId="0" fontId="79" fillId="0" borderId="11"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7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0" fillId="49" borderId="0" applyNumberFormat="0" applyFill="0" applyBorder="0" applyAlignment="0" applyProtection="0"/>
    <xf numFmtId="0" fontId="40" fillId="49" borderId="0" applyNumberFormat="0" applyFill="0" applyBorder="0" applyAlignment="0" applyProtection="0"/>
    <xf numFmtId="0" fontId="38" fillId="49" borderId="0" applyNumberFormat="0" applyFill="0" applyBorder="0" applyAlignment="0" applyProtection="0"/>
    <xf numFmtId="0" fontId="38" fillId="49" borderId="0" applyNumberFormat="0" applyFill="0" applyBorder="0" applyAlignment="0" applyProtection="0"/>
    <xf numFmtId="0" fontId="38" fillId="0" borderId="0" applyNumberFormat="0" applyFill="0" applyBorder="0" applyAlignment="0" applyProtection="0"/>
    <xf numFmtId="0" fontId="38" fillId="49" borderId="0" applyNumberFormat="0" applyFill="0" applyBorder="0" applyAlignment="0" applyProtection="0"/>
    <xf numFmtId="0" fontId="80"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3" fontId="47" fillId="0" borderId="0" applyFont="0" applyFill="0" applyBorder="0" applyAlignment="0" applyProtection="0"/>
    <xf numFmtId="0" fontId="81" fillId="51" borderId="1" applyNumberFormat="0" applyAlignment="0" applyProtection="0"/>
    <xf numFmtId="10" fontId="4" fillId="52" borderId="13" applyNumberFormat="0" applyBorder="0" applyAlignment="0" applyProtection="0"/>
    <xf numFmtId="10" fontId="4" fillId="52" borderId="13" applyNumberFormat="0" applyBorder="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81" fillId="51" borderId="1" applyNumberFormat="0" applyAlignment="0" applyProtection="0"/>
    <xf numFmtId="0" fontId="81" fillId="51" borderId="1"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178" fontId="3" fillId="0" borderId="0" applyFill="0" applyBorder="0" applyAlignment="0">
      <protection/>
    </xf>
    <xf numFmtId="178" fontId="3" fillId="0" borderId="0" applyFill="0" applyBorder="0" applyAlignment="0">
      <protection/>
    </xf>
    <xf numFmtId="179" fontId="49" fillId="0" borderId="0" applyFill="0" applyBorder="0" applyAlignment="0">
      <protection/>
    </xf>
    <xf numFmtId="177" fontId="3" fillId="0" borderId="0" applyFill="0" applyBorder="0" applyAlignment="0">
      <protection/>
    </xf>
    <xf numFmtId="177" fontId="3" fillId="0" borderId="0" applyFill="0" applyBorder="0" applyAlignment="0">
      <protection/>
    </xf>
    <xf numFmtId="180" fontId="49" fillId="0" borderId="0" applyFill="0" applyBorder="0" applyAlignment="0">
      <protection/>
    </xf>
    <xf numFmtId="178" fontId="3" fillId="0" borderId="0" applyFill="0" applyBorder="0" applyAlignment="0">
      <protection/>
    </xf>
    <xf numFmtId="178" fontId="3" fillId="0" borderId="0" applyFill="0" applyBorder="0" applyAlignment="0">
      <protection/>
    </xf>
    <xf numFmtId="179" fontId="49" fillId="0" borderId="0" applyFill="0" applyBorder="0" applyAlignment="0">
      <protection/>
    </xf>
    <xf numFmtId="187" fontId="3" fillId="0" borderId="0" applyFill="0" applyBorder="0" applyAlignment="0">
      <protection/>
    </xf>
    <xf numFmtId="187" fontId="3" fillId="0" borderId="0" applyFill="0" applyBorder="0" applyAlignment="0">
      <protection/>
    </xf>
    <xf numFmtId="188" fontId="49" fillId="0" borderId="0" applyFill="0" applyBorder="0" applyAlignment="0">
      <protection/>
    </xf>
    <xf numFmtId="177" fontId="3" fillId="0" borderId="0" applyFill="0" applyBorder="0" applyAlignment="0">
      <protection/>
    </xf>
    <xf numFmtId="177" fontId="3" fillId="0" borderId="0" applyFill="0" applyBorder="0" applyAlignment="0">
      <protection/>
    </xf>
    <xf numFmtId="180" fontId="49" fillId="0" borderId="0" applyFill="0" applyBorder="0" applyAlignment="0">
      <protection/>
    </xf>
    <xf numFmtId="0" fontId="82" fillId="0" borderId="14"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82" fillId="0" borderId="14" applyNumberFormat="0" applyFill="0" applyAlignment="0" applyProtection="0"/>
    <xf numFmtId="0" fontId="82" fillId="0" borderId="14"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195" fontId="3" fillId="0" borderId="0" applyFont="0" applyFill="0" applyBorder="0" applyAlignment="0" applyProtection="0"/>
    <xf numFmtId="196" fontId="3" fillId="0" borderId="0" applyFont="0" applyFill="0" applyBorder="0" applyAlignment="0" applyProtection="0"/>
    <xf numFmtId="197" fontId="21" fillId="0" borderId="0">
      <alignment/>
      <protection locked="0"/>
    </xf>
    <xf numFmtId="0" fontId="3" fillId="0" borderId="0" applyFont="0" applyFill="0" applyBorder="0" applyAlignment="0" applyProtection="0"/>
    <xf numFmtId="170" fontId="3" fillId="0" borderId="0" applyFont="0" applyFill="0" applyBorder="0" applyAlignment="0" applyProtection="0"/>
    <xf numFmtId="0" fontId="83"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198" fontId="3" fillId="0" borderId="0">
      <alignment/>
      <protection/>
    </xf>
    <xf numFmtId="198" fontId="3" fillId="0" borderId="0">
      <alignment/>
      <protection/>
    </xf>
    <xf numFmtId="199" fontId="52" fillId="0" borderId="0">
      <alignment/>
      <protection/>
    </xf>
    <xf numFmtId="199" fontId="52" fillId="0" borderId="0">
      <alignment/>
      <protection/>
    </xf>
    <xf numFmtId="0" fontId="0" fillId="0" borderId="0">
      <alignment/>
      <protection/>
    </xf>
    <xf numFmtId="0" fontId="3" fillId="0" borderId="0">
      <alignment/>
      <protection/>
    </xf>
    <xf numFmtId="0" fontId="0" fillId="0" borderId="0">
      <alignment/>
      <protection/>
    </xf>
    <xf numFmtId="0" fontId="15" fillId="0" borderId="0" applyFont="0">
      <alignment/>
      <protection/>
    </xf>
    <xf numFmtId="0" fontId="0" fillId="0" borderId="0">
      <alignment/>
      <protection/>
    </xf>
    <xf numFmtId="0" fontId="15" fillId="0" borderId="0">
      <alignment/>
      <protection/>
    </xf>
    <xf numFmtId="0" fontId="15" fillId="0" borderId="0">
      <alignment/>
      <protection/>
    </xf>
    <xf numFmtId="0" fontId="15" fillId="0" borderId="0" applyFont="0">
      <alignment/>
      <protection/>
    </xf>
    <xf numFmtId="0" fontId="0" fillId="0" borderId="0">
      <alignment/>
      <protection/>
    </xf>
    <xf numFmtId="0" fontId="15" fillId="0" borderId="0">
      <alignment/>
      <protection/>
    </xf>
    <xf numFmtId="0" fontId="15" fillId="0" borderId="0">
      <alignment/>
      <protection/>
    </xf>
    <xf numFmtId="0" fontId="15" fillId="0" borderId="0" applyFont="0">
      <alignment/>
      <protection/>
    </xf>
    <xf numFmtId="0" fontId="0" fillId="0" borderId="0">
      <alignment/>
      <protection/>
    </xf>
    <xf numFmtId="0" fontId="15" fillId="0" borderId="0">
      <alignment/>
      <protection/>
    </xf>
    <xf numFmtId="0" fontId="15" fillId="0" borderId="0">
      <alignment/>
      <protection/>
    </xf>
    <xf numFmtId="0" fontId="15" fillId="0" borderId="0" applyFont="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3"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15" fillId="0" borderId="0">
      <alignment/>
      <protection/>
    </xf>
    <xf numFmtId="0" fontId="15" fillId="0" borderId="0">
      <alignment/>
      <protection/>
    </xf>
    <xf numFmtId="0" fontId="3"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top"/>
      <protection locked="0"/>
    </xf>
    <xf numFmtId="0" fontId="3" fillId="0" borderId="0">
      <alignment/>
      <protection/>
    </xf>
    <xf numFmtId="0" fontId="15" fillId="0" borderId="0">
      <alignment/>
      <protection/>
    </xf>
    <xf numFmtId="0" fontId="3" fillId="0" borderId="0">
      <alignment/>
      <protection/>
    </xf>
    <xf numFmtId="0" fontId="3" fillId="0" borderId="0">
      <alignment/>
      <protection/>
    </xf>
    <xf numFmtId="0" fontId="3" fillId="0" borderId="0">
      <alignment/>
      <protection/>
    </xf>
    <xf numFmtId="0" fontId="15" fillId="0" borderId="0">
      <alignment/>
      <protection/>
    </xf>
    <xf numFmtId="0" fontId="3" fillId="0" borderId="0">
      <alignment/>
      <protection/>
    </xf>
    <xf numFmtId="0" fontId="3" fillId="0" borderId="0">
      <alignment/>
      <protection/>
    </xf>
    <xf numFmtId="0" fontId="84" fillId="0" borderId="0">
      <alignment/>
      <protection/>
    </xf>
    <xf numFmtId="0" fontId="25" fillId="0" borderId="0">
      <alignment/>
      <protection/>
    </xf>
    <xf numFmtId="0" fontId="1" fillId="0" borderId="0">
      <alignment/>
      <protection/>
    </xf>
    <xf numFmtId="0" fontId="15" fillId="0" borderId="0">
      <alignment vertical="top"/>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5" fillId="0" borderId="0">
      <alignment/>
      <protection/>
    </xf>
    <xf numFmtId="0" fontId="85" fillId="0" borderId="0">
      <alignment/>
      <protection/>
    </xf>
    <xf numFmtId="0" fontId="15" fillId="0" borderId="0">
      <alignment/>
      <protection/>
    </xf>
    <xf numFmtId="0" fontId="84" fillId="0" borderId="0">
      <alignment/>
      <protection/>
    </xf>
    <xf numFmtId="0" fontId="27" fillId="0" borderId="0">
      <alignment/>
      <protection/>
    </xf>
    <xf numFmtId="0" fontId="0" fillId="0" borderId="0">
      <alignment/>
      <protection/>
    </xf>
    <xf numFmtId="0" fontId="0" fillId="0" borderId="0">
      <alignment/>
      <protection/>
    </xf>
    <xf numFmtId="0" fontId="1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5" fillId="0" borderId="0">
      <alignment/>
      <protection/>
    </xf>
    <xf numFmtId="0" fontId="15" fillId="0" borderId="0">
      <alignment/>
      <protection/>
    </xf>
    <xf numFmtId="0" fontId="1" fillId="0" borderId="0">
      <alignment/>
      <protection/>
    </xf>
    <xf numFmtId="0" fontId="15" fillId="0" borderId="0" applyFont="0">
      <alignment/>
      <protection/>
    </xf>
    <xf numFmtId="0" fontId="25" fillId="0" borderId="0">
      <alignment/>
      <protection/>
    </xf>
    <xf numFmtId="0" fontId="1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85" fillId="0" borderId="0">
      <alignment/>
      <protection/>
    </xf>
    <xf numFmtId="0" fontId="0" fillId="0" borderId="0">
      <alignment/>
      <protection/>
    </xf>
    <xf numFmtId="0" fontId="15" fillId="0" borderId="0" applyFont="0">
      <alignment/>
      <protection/>
    </xf>
    <xf numFmtId="0" fontId="0" fillId="0" borderId="0">
      <alignment/>
      <protection/>
    </xf>
    <xf numFmtId="0" fontId="86" fillId="0" borderId="0">
      <alignment/>
      <protection/>
    </xf>
    <xf numFmtId="0" fontId="86" fillId="0" borderId="0">
      <alignment/>
      <protection/>
    </xf>
    <xf numFmtId="0" fontId="25" fillId="0" borderId="0">
      <alignment/>
      <protection/>
    </xf>
    <xf numFmtId="0" fontId="3"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Font="0">
      <alignment/>
      <protection/>
    </xf>
    <xf numFmtId="0" fontId="3" fillId="0" borderId="0">
      <alignment/>
      <protection/>
    </xf>
    <xf numFmtId="0" fontId="3" fillId="0" borderId="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1" fillId="0" borderId="0">
      <alignment/>
      <protection/>
    </xf>
    <xf numFmtId="0" fontId="1" fillId="0" borderId="0">
      <alignment/>
      <protection/>
    </xf>
    <xf numFmtId="0" fontId="15" fillId="0" borderId="0" applyFont="0">
      <alignment/>
      <protection/>
    </xf>
    <xf numFmtId="0" fontId="53" fillId="0" borderId="0">
      <alignment vertical="top"/>
      <protection/>
    </xf>
    <xf numFmtId="0" fontId="53" fillId="0" borderId="0">
      <alignment vertical="top"/>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15" fillId="0" borderId="0" applyFont="0">
      <alignment/>
      <protection/>
    </xf>
    <xf numFmtId="0" fontId="0" fillId="0" borderId="0">
      <alignment/>
      <protection/>
    </xf>
    <xf numFmtId="0" fontId="0" fillId="0" borderId="0">
      <alignment/>
      <protection/>
    </xf>
    <xf numFmtId="0" fontId="15" fillId="0" borderId="0" applyFont="0">
      <alignment/>
      <protection/>
    </xf>
    <xf numFmtId="0" fontId="0" fillId="55" borderId="16" applyNumberFormat="0" applyFont="0" applyAlignment="0" applyProtection="0"/>
    <xf numFmtId="0" fontId="1" fillId="52" borderId="17" applyNumberFormat="0" applyFont="0" applyAlignment="0" applyProtection="0"/>
    <xf numFmtId="0" fontId="1" fillId="52" borderId="17"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2" borderId="17" applyNumberFormat="0" applyFont="0" applyAlignment="0" applyProtection="0"/>
    <xf numFmtId="0" fontId="1" fillId="52" borderId="17" applyNumberFormat="0" applyFont="0" applyAlignment="0" applyProtection="0"/>
    <xf numFmtId="0" fontId="1" fillId="52" borderId="17" applyNumberFormat="0" applyFont="0" applyAlignment="0" applyProtection="0"/>
    <xf numFmtId="0" fontId="1" fillId="52" borderId="17" applyNumberFormat="0" applyFont="0" applyAlignment="0" applyProtection="0"/>
    <xf numFmtId="0" fontId="1" fillId="52" borderId="17" applyNumberFormat="0" applyFont="0" applyAlignment="0" applyProtection="0"/>
    <xf numFmtId="0" fontId="27" fillId="52" borderId="17" applyNumberFormat="0" applyFont="0" applyAlignment="0" applyProtection="0"/>
    <xf numFmtId="0" fontId="27" fillId="52" borderId="17" applyNumberFormat="0" applyFont="0" applyAlignment="0" applyProtection="0"/>
    <xf numFmtId="0" fontId="1" fillId="52" borderId="17" applyNumberFormat="0" applyFont="0" applyAlignment="0" applyProtection="0"/>
    <xf numFmtId="0" fontId="1" fillId="52" borderId="17" applyNumberFormat="0" applyFont="0" applyAlignment="0" applyProtection="0"/>
    <xf numFmtId="0" fontId="1" fillId="52" borderId="17" applyNumberFormat="0" applyFont="0" applyAlignment="0" applyProtection="0"/>
    <xf numFmtId="0" fontId="1" fillId="52" borderId="17" applyNumberFormat="0" applyFont="0" applyAlignment="0" applyProtection="0"/>
    <xf numFmtId="0" fontId="87" fillId="45" borderId="18" applyNumberFormat="0" applyAlignment="0" applyProtection="0"/>
    <xf numFmtId="0" fontId="54" fillId="46" borderId="19" applyNumberFormat="0" applyAlignment="0" applyProtection="0"/>
    <xf numFmtId="0" fontId="54" fillId="46" borderId="19" applyNumberFormat="0" applyAlignment="0" applyProtection="0"/>
    <xf numFmtId="0" fontId="54" fillId="46" borderId="19" applyNumberFormat="0" applyAlignment="0" applyProtection="0"/>
    <xf numFmtId="0" fontId="87" fillId="45" borderId="18" applyNumberFormat="0" applyAlignment="0" applyProtection="0"/>
    <xf numFmtId="0" fontId="87" fillId="45" borderId="18" applyNumberFormat="0" applyAlignment="0" applyProtection="0"/>
    <xf numFmtId="0" fontId="54" fillId="46" borderId="19" applyNumberFormat="0" applyAlignment="0" applyProtection="0"/>
    <xf numFmtId="0" fontId="54" fillId="46" borderId="19" applyNumberFormat="0" applyAlignment="0" applyProtection="0"/>
    <xf numFmtId="0" fontId="54" fillId="46" borderId="19" applyNumberFormat="0" applyAlignment="0" applyProtection="0"/>
    <xf numFmtId="0" fontId="54" fillId="46" borderId="19" applyNumberFormat="0" applyAlignment="0" applyProtection="0"/>
    <xf numFmtId="0" fontId="54" fillId="46" borderId="19" applyNumberFormat="0" applyAlignment="0" applyProtection="0"/>
    <xf numFmtId="0" fontId="54" fillId="46" borderId="19" applyNumberFormat="0" applyAlignment="0" applyProtection="0"/>
    <xf numFmtId="0" fontId="54" fillId="46" borderId="19" applyNumberFormat="0" applyAlignment="0" applyProtection="0"/>
    <xf numFmtId="0" fontId="54" fillId="46" borderId="19" applyNumberFormat="0" applyAlignment="0" applyProtection="0"/>
    <xf numFmtId="9" fontId="0"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1"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15" fillId="0" borderId="0" applyFont="0" applyFill="0" applyBorder="0" applyAlignment="0" applyProtection="0"/>
    <xf numFmtId="9" fontId="27"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202" fontId="21" fillId="0" borderId="0">
      <alignment/>
      <protection locked="0"/>
    </xf>
    <xf numFmtId="203" fontId="21" fillId="0" borderId="0">
      <alignment/>
      <protection locked="0"/>
    </xf>
    <xf numFmtId="178" fontId="3" fillId="0" borderId="0" applyFont="0" applyFill="0" applyBorder="0" applyAlignment="0" applyProtection="0"/>
    <xf numFmtId="178" fontId="3" fillId="0" borderId="0" applyFill="0" applyBorder="0" applyAlignment="0">
      <protection/>
    </xf>
    <xf numFmtId="178" fontId="3" fillId="0" borderId="0" applyFill="0" applyBorder="0" applyAlignment="0">
      <protection/>
    </xf>
    <xf numFmtId="179" fontId="55" fillId="0" borderId="0" applyFill="0" applyBorder="0" applyAlignment="0">
      <protection/>
    </xf>
    <xf numFmtId="177" fontId="3" fillId="0" borderId="0" applyFill="0" applyBorder="0" applyAlignment="0">
      <protection/>
    </xf>
    <xf numFmtId="177" fontId="3" fillId="0" borderId="0" applyFill="0" applyBorder="0" applyAlignment="0">
      <protection/>
    </xf>
    <xf numFmtId="180" fontId="55" fillId="0" borderId="0" applyFill="0" applyBorder="0" applyAlignment="0">
      <protection/>
    </xf>
    <xf numFmtId="178" fontId="3" fillId="0" borderId="0" applyFill="0" applyBorder="0" applyAlignment="0">
      <protection/>
    </xf>
    <xf numFmtId="178" fontId="3" fillId="0" borderId="0" applyFill="0" applyBorder="0" applyAlignment="0">
      <protection/>
    </xf>
    <xf numFmtId="179" fontId="55" fillId="0" borderId="0" applyFill="0" applyBorder="0" applyAlignment="0">
      <protection/>
    </xf>
    <xf numFmtId="187" fontId="3" fillId="0" borderId="0" applyFill="0" applyBorder="0" applyAlignment="0">
      <protection/>
    </xf>
    <xf numFmtId="187" fontId="3" fillId="0" borderId="0" applyFill="0" applyBorder="0" applyAlignment="0">
      <protection/>
    </xf>
    <xf numFmtId="188" fontId="55" fillId="0" borderId="0" applyFill="0" applyBorder="0" applyAlignment="0">
      <protection/>
    </xf>
    <xf numFmtId="177" fontId="3" fillId="0" borderId="0" applyFill="0" applyBorder="0" applyAlignment="0">
      <protection/>
    </xf>
    <xf numFmtId="177" fontId="3" fillId="0" borderId="0" applyFill="0" applyBorder="0" applyAlignment="0">
      <protection/>
    </xf>
    <xf numFmtId="180" fontId="55" fillId="0" borderId="0" applyFill="0" applyBorder="0" applyAlignment="0">
      <protection/>
    </xf>
    <xf numFmtId="4" fontId="12" fillId="54" borderId="20" applyNumberFormat="0" applyProtection="0">
      <alignment vertical="center"/>
    </xf>
    <xf numFmtId="4" fontId="12" fillId="54" borderId="20" applyNumberFormat="0" applyProtection="0">
      <alignment vertical="center"/>
    </xf>
    <xf numFmtId="4" fontId="56" fillId="54" borderId="20" applyNumberFormat="0" applyProtection="0">
      <alignment vertical="center"/>
    </xf>
    <xf numFmtId="4" fontId="56" fillId="54" borderId="20" applyNumberFormat="0" applyProtection="0">
      <alignment vertical="center"/>
    </xf>
    <xf numFmtId="4" fontId="12" fillId="54" borderId="20" applyNumberFormat="0" applyProtection="0">
      <alignment horizontal="left" vertical="center" indent="1"/>
    </xf>
    <xf numFmtId="4" fontId="12" fillId="54" borderId="20" applyNumberFormat="0" applyProtection="0">
      <alignment horizontal="left" vertical="center" indent="1"/>
    </xf>
    <xf numFmtId="0" fontId="12" fillId="54" borderId="20" applyNumberFormat="0" applyProtection="0">
      <alignment horizontal="left" vertical="top" indent="1"/>
    </xf>
    <xf numFmtId="0" fontId="12" fillId="54" borderId="20" applyNumberFormat="0" applyProtection="0">
      <alignment horizontal="left" vertical="top" indent="1"/>
    </xf>
    <xf numFmtId="4" fontId="12" fillId="56" borderId="0" applyNumberFormat="0" applyProtection="0">
      <alignment horizontal="left" vertical="center" indent="1"/>
    </xf>
    <xf numFmtId="4" fontId="10" fillId="5" borderId="20" applyNumberFormat="0" applyProtection="0">
      <alignment horizontal="right" vertical="center"/>
    </xf>
    <xf numFmtId="4" fontId="10" fillId="5" borderId="20" applyNumberFormat="0" applyProtection="0">
      <alignment horizontal="right" vertical="center"/>
    </xf>
    <xf numFmtId="4" fontId="10" fillId="17" borderId="20" applyNumberFormat="0" applyProtection="0">
      <alignment horizontal="right" vertical="center"/>
    </xf>
    <xf numFmtId="4" fontId="10" fillId="17" borderId="20" applyNumberFormat="0" applyProtection="0">
      <alignment horizontal="right" vertical="center"/>
    </xf>
    <xf numFmtId="4" fontId="10" fillId="37" borderId="20" applyNumberFormat="0" applyProtection="0">
      <alignment horizontal="right" vertical="center"/>
    </xf>
    <xf numFmtId="4" fontId="10" fillId="37" borderId="20" applyNumberFormat="0" applyProtection="0">
      <alignment horizontal="right" vertical="center"/>
    </xf>
    <xf numFmtId="4" fontId="10" fillId="23" borderId="20" applyNumberFormat="0" applyProtection="0">
      <alignment horizontal="right" vertical="center"/>
    </xf>
    <xf numFmtId="4" fontId="10" fillId="23" borderId="20" applyNumberFormat="0" applyProtection="0">
      <alignment horizontal="right" vertical="center"/>
    </xf>
    <xf numFmtId="4" fontId="10" fillId="33" borderId="20" applyNumberFormat="0" applyProtection="0">
      <alignment horizontal="right" vertical="center"/>
    </xf>
    <xf numFmtId="4" fontId="10" fillId="33" borderId="20" applyNumberFormat="0" applyProtection="0">
      <alignment horizontal="right" vertical="center"/>
    </xf>
    <xf numFmtId="4" fontId="10" fillId="43" borderId="20" applyNumberFormat="0" applyProtection="0">
      <alignment horizontal="right" vertical="center"/>
    </xf>
    <xf numFmtId="4" fontId="10" fillId="43" borderId="20" applyNumberFormat="0" applyProtection="0">
      <alignment horizontal="right" vertical="center"/>
    </xf>
    <xf numFmtId="4" fontId="10" fillId="39" borderId="20" applyNumberFormat="0" applyProtection="0">
      <alignment horizontal="right" vertical="center"/>
    </xf>
    <xf numFmtId="4" fontId="10" fillId="39" borderId="20" applyNumberFormat="0" applyProtection="0">
      <alignment horizontal="right" vertical="center"/>
    </xf>
    <xf numFmtId="4" fontId="10" fillId="57" borderId="20" applyNumberFormat="0" applyProtection="0">
      <alignment horizontal="right" vertical="center"/>
    </xf>
    <xf numFmtId="4" fontId="10" fillId="57" borderId="20" applyNumberFormat="0" applyProtection="0">
      <alignment horizontal="right" vertical="center"/>
    </xf>
    <xf numFmtId="4" fontId="10" fillId="19" borderId="20" applyNumberFormat="0" applyProtection="0">
      <alignment horizontal="right" vertical="center"/>
    </xf>
    <xf numFmtId="4" fontId="10" fillId="19" borderId="20" applyNumberFormat="0" applyProtection="0">
      <alignment horizontal="right" vertical="center"/>
    </xf>
    <xf numFmtId="4" fontId="12" fillId="58" borderId="21" applyNumberFormat="0" applyProtection="0">
      <alignment horizontal="left" vertical="center" indent="1"/>
    </xf>
    <xf numFmtId="4" fontId="12" fillId="58" borderId="21" applyNumberFormat="0" applyProtection="0">
      <alignment horizontal="left" vertical="center" indent="1"/>
    </xf>
    <xf numFmtId="4" fontId="12" fillId="58" borderId="21" applyNumberFormat="0" applyProtection="0">
      <alignment horizontal="left" vertical="center" indent="1"/>
    </xf>
    <xf numFmtId="4" fontId="12" fillId="58" borderId="21" applyNumberFormat="0" applyProtection="0">
      <alignment horizontal="left" vertical="center" indent="1"/>
    </xf>
    <xf numFmtId="4" fontId="12" fillId="58" borderId="21" applyNumberFormat="0" applyProtection="0">
      <alignment horizontal="left" vertical="center" indent="1"/>
    </xf>
    <xf numFmtId="4" fontId="12" fillId="58" borderId="21" applyNumberFormat="0" applyProtection="0">
      <alignment horizontal="left" vertical="center" indent="1"/>
    </xf>
    <xf numFmtId="4" fontId="12" fillId="58" borderId="21" applyNumberFormat="0" applyProtection="0">
      <alignment horizontal="left" vertical="center" indent="1"/>
    </xf>
    <xf numFmtId="4" fontId="12" fillId="58" borderId="21" applyNumberFormat="0" applyProtection="0">
      <alignment horizontal="left" vertical="center" indent="1"/>
    </xf>
    <xf numFmtId="4" fontId="10" fillId="59" borderId="0" applyNumberFormat="0" applyProtection="0">
      <alignment horizontal="left" vertical="center" indent="1"/>
    </xf>
    <xf numFmtId="4" fontId="57" fillId="60" borderId="0" applyNumberFormat="0" applyProtection="0">
      <alignment horizontal="left" vertical="center" indent="1"/>
    </xf>
    <xf numFmtId="4" fontId="10" fillId="56" borderId="20" applyNumberFormat="0" applyProtection="0">
      <alignment horizontal="right" vertical="center"/>
    </xf>
    <xf numFmtId="4" fontId="10" fillId="56" borderId="20" applyNumberFormat="0" applyProtection="0">
      <alignment horizontal="right" vertical="center"/>
    </xf>
    <xf numFmtId="4" fontId="10" fillId="59" borderId="0" applyNumberFormat="0" applyProtection="0">
      <alignment horizontal="left" vertical="center" indent="1"/>
    </xf>
    <xf numFmtId="4" fontId="10" fillId="56" borderId="0" applyNumberFormat="0" applyProtection="0">
      <alignment horizontal="left" vertical="center" indent="1"/>
    </xf>
    <xf numFmtId="0" fontId="3" fillId="60" borderId="20" applyNumberFormat="0" applyProtection="0">
      <alignment horizontal="left" vertical="center" indent="1"/>
    </xf>
    <xf numFmtId="0" fontId="3" fillId="60" borderId="20" applyNumberFormat="0" applyProtection="0">
      <alignment horizontal="left" vertical="center" indent="1"/>
    </xf>
    <xf numFmtId="0" fontId="3" fillId="60" borderId="20" applyNumberFormat="0" applyProtection="0">
      <alignment horizontal="left" vertical="center" indent="1"/>
    </xf>
    <xf numFmtId="0" fontId="3" fillId="60" borderId="20" applyNumberFormat="0" applyProtection="0">
      <alignment horizontal="left" vertical="center" indent="1"/>
    </xf>
    <xf numFmtId="0" fontId="3" fillId="60" borderId="20" applyNumberFormat="0" applyProtection="0">
      <alignment horizontal="left" vertical="top" indent="1"/>
    </xf>
    <xf numFmtId="0" fontId="3" fillId="60" borderId="20" applyNumberFormat="0" applyProtection="0">
      <alignment horizontal="left" vertical="top" indent="1"/>
    </xf>
    <xf numFmtId="0" fontId="3" fillId="60" borderId="20" applyNumberFormat="0" applyProtection="0">
      <alignment horizontal="left" vertical="top" indent="1"/>
    </xf>
    <xf numFmtId="0" fontId="3" fillId="60" borderId="20" applyNumberFormat="0" applyProtection="0">
      <alignment horizontal="left" vertical="top" indent="1"/>
    </xf>
    <xf numFmtId="0" fontId="3" fillId="56" borderId="20" applyNumberFormat="0" applyProtection="0">
      <alignment horizontal="left" vertical="center" indent="1"/>
    </xf>
    <xf numFmtId="0" fontId="3" fillId="56" borderId="20" applyNumberFormat="0" applyProtection="0">
      <alignment horizontal="left" vertical="center" indent="1"/>
    </xf>
    <xf numFmtId="0" fontId="3" fillId="56" borderId="20" applyNumberFormat="0" applyProtection="0">
      <alignment horizontal="left" vertical="center" indent="1"/>
    </xf>
    <xf numFmtId="0" fontId="3" fillId="56" borderId="20" applyNumberFormat="0" applyProtection="0">
      <alignment horizontal="left" vertical="center" indent="1"/>
    </xf>
    <xf numFmtId="0" fontId="3" fillId="56" borderId="20" applyNumberFormat="0" applyProtection="0">
      <alignment horizontal="left" vertical="top" indent="1"/>
    </xf>
    <xf numFmtId="0" fontId="3" fillId="56" borderId="20" applyNumberFormat="0" applyProtection="0">
      <alignment horizontal="left" vertical="top" indent="1"/>
    </xf>
    <xf numFmtId="0" fontId="3" fillId="56" borderId="20" applyNumberFormat="0" applyProtection="0">
      <alignment horizontal="left" vertical="top" indent="1"/>
    </xf>
    <xf numFmtId="0" fontId="3" fillId="56" borderId="20" applyNumberFormat="0" applyProtection="0">
      <alignment horizontal="left" vertical="top" indent="1"/>
    </xf>
    <xf numFmtId="0" fontId="3" fillId="15" borderId="20" applyNumberFormat="0" applyProtection="0">
      <alignment horizontal="left" vertical="center" indent="1"/>
    </xf>
    <xf numFmtId="0" fontId="3" fillId="15" borderId="20" applyNumberFormat="0" applyProtection="0">
      <alignment horizontal="left" vertical="center" indent="1"/>
    </xf>
    <xf numFmtId="0" fontId="3" fillId="15" borderId="20" applyNumberFormat="0" applyProtection="0">
      <alignment horizontal="left" vertical="center" indent="1"/>
    </xf>
    <xf numFmtId="0" fontId="3" fillId="15" borderId="20" applyNumberFormat="0" applyProtection="0">
      <alignment horizontal="left" vertical="center" indent="1"/>
    </xf>
    <xf numFmtId="0" fontId="3" fillId="15" borderId="20" applyNumberFormat="0" applyProtection="0">
      <alignment horizontal="left" vertical="top" indent="1"/>
    </xf>
    <xf numFmtId="0" fontId="3" fillId="15" borderId="20" applyNumberFormat="0" applyProtection="0">
      <alignment horizontal="left" vertical="top" indent="1"/>
    </xf>
    <xf numFmtId="0" fontId="3" fillId="15" borderId="20" applyNumberFormat="0" applyProtection="0">
      <alignment horizontal="left" vertical="top" indent="1"/>
    </xf>
    <xf numFmtId="0" fontId="3" fillId="15" borderId="20" applyNumberFormat="0" applyProtection="0">
      <alignment horizontal="left" vertical="top" indent="1"/>
    </xf>
    <xf numFmtId="0" fontId="3" fillId="59" borderId="20" applyNumberFormat="0" applyProtection="0">
      <alignment horizontal="left" vertical="center" indent="1"/>
    </xf>
    <xf numFmtId="0" fontId="3" fillId="59" borderId="20" applyNumberFormat="0" applyProtection="0">
      <alignment horizontal="left" vertical="center" indent="1"/>
    </xf>
    <xf numFmtId="0" fontId="3" fillId="59" borderId="20" applyNumberFormat="0" applyProtection="0">
      <alignment horizontal="left" vertical="center" indent="1"/>
    </xf>
    <xf numFmtId="0" fontId="3" fillId="59" borderId="20" applyNumberFormat="0" applyProtection="0">
      <alignment horizontal="left" vertical="center" indent="1"/>
    </xf>
    <xf numFmtId="0" fontId="3" fillId="59" borderId="20" applyNumberFormat="0" applyProtection="0">
      <alignment horizontal="left" vertical="top" indent="1"/>
    </xf>
    <xf numFmtId="0" fontId="3" fillId="59" borderId="20" applyNumberFormat="0" applyProtection="0">
      <alignment horizontal="left" vertical="top" indent="1"/>
    </xf>
    <xf numFmtId="0" fontId="3" fillId="59" borderId="20" applyNumberFormat="0" applyProtection="0">
      <alignment horizontal="left" vertical="top" indent="1"/>
    </xf>
    <xf numFmtId="0" fontId="3" fillId="59" borderId="20" applyNumberFormat="0" applyProtection="0">
      <alignment horizontal="left" vertical="top" indent="1"/>
    </xf>
    <xf numFmtId="4" fontId="10" fillId="52" borderId="20" applyNumberFormat="0" applyProtection="0">
      <alignment vertical="center"/>
    </xf>
    <xf numFmtId="4" fontId="10" fillId="52" borderId="20" applyNumberFormat="0" applyProtection="0">
      <alignment vertical="center"/>
    </xf>
    <xf numFmtId="4" fontId="58" fillId="52" borderId="20" applyNumberFormat="0" applyProtection="0">
      <alignment vertical="center"/>
    </xf>
    <xf numFmtId="4" fontId="58" fillId="52" borderId="20" applyNumberFormat="0" applyProtection="0">
      <alignment vertical="center"/>
    </xf>
    <xf numFmtId="4" fontId="10" fillId="52" borderId="20" applyNumberFormat="0" applyProtection="0">
      <alignment horizontal="left" vertical="center" indent="1"/>
    </xf>
    <xf numFmtId="4" fontId="10" fillId="52" borderId="20" applyNumberFormat="0" applyProtection="0">
      <alignment horizontal="left" vertical="center" indent="1"/>
    </xf>
    <xf numFmtId="0" fontId="10" fillId="52" borderId="20" applyNumberFormat="0" applyProtection="0">
      <alignment horizontal="left" vertical="top" indent="1"/>
    </xf>
    <xf numFmtId="0" fontId="10" fillId="52" borderId="20" applyNumberFormat="0" applyProtection="0">
      <alignment horizontal="left" vertical="top" indent="1"/>
    </xf>
    <xf numFmtId="4" fontId="10" fillId="59" borderId="20" applyNumberFormat="0" applyProtection="0">
      <alignment horizontal="right" vertical="center"/>
    </xf>
    <xf numFmtId="4" fontId="10" fillId="59" borderId="20" applyNumberFormat="0" applyProtection="0">
      <alignment horizontal="right" vertical="center"/>
    </xf>
    <xf numFmtId="4" fontId="58" fillId="59" borderId="20" applyNumberFormat="0" applyProtection="0">
      <alignment horizontal="right" vertical="center"/>
    </xf>
    <xf numFmtId="4" fontId="58" fillId="59" borderId="20" applyNumberFormat="0" applyProtection="0">
      <alignment horizontal="right" vertical="center"/>
    </xf>
    <xf numFmtId="4" fontId="10" fillId="56" borderId="20" applyNumberFormat="0" applyProtection="0">
      <alignment horizontal="left" vertical="center" indent="1"/>
    </xf>
    <xf numFmtId="4" fontId="10" fillId="56" borderId="20" applyNumberFormat="0" applyProtection="0">
      <alignment horizontal="left" vertical="center" indent="1"/>
    </xf>
    <xf numFmtId="0" fontId="10" fillId="56" borderId="20" applyNumberFormat="0" applyProtection="0">
      <alignment horizontal="left" vertical="top" indent="1"/>
    </xf>
    <xf numFmtId="0" fontId="10" fillId="56" borderId="20" applyNumberFormat="0" applyProtection="0">
      <alignment horizontal="left" vertical="top" indent="1"/>
    </xf>
    <xf numFmtId="4" fontId="59" fillId="61" borderId="0" applyNumberFormat="0" applyProtection="0">
      <alignment horizontal="left" vertical="center" indent="1"/>
    </xf>
    <xf numFmtId="4" fontId="55" fillId="59" borderId="20" applyNumberFormat="0" applyProtection="0">
      <alignment horizontal="right" vertical="center"/>
    </xf>
    <xf numFmtId="4" fontId="55" fillId="59" borderId="20" applyNumberFormat="0" applyProtection="0">
      <alignment horizontal="right" vertical="center"/>
    </xf>
    <xf numFmtId="38" fontId="5" fillId="0" borderId="22">
      <alignment/>
      <protection/>
    </xf>
    <xf numFmtId="204" fontId="3" fillId="0" borderId="0">
      <alignment/>
      <protection locked="0"/>
    </xf>
    <xf numFmtId="169" fontId="3" fillId="0" borderId="0" applyFont="0" applyFill="0" applyBorder="0" applyAlignment="0" applyProtection="0"/>
    <xf numFmtId="171" fontId="3" fillId="0" borderId="0" applyFont="0" applyFill="0" applyBorder="0" applyAlignment="0" applyProtection="0"/>
    <xf numFmtId="0" fontId="3" fillId="62" borderId="0">
      <alignment/>
      <protection/>
    </xf>
    <xf numFmtId="0" fontId="4" fillId="0" borderId="0" applyNumberFormat="0" applyFont="0" applyAlignment="0">
      <protection/>
    </xf>
    <xf numFmtId="49" fontId="10" fillId="0" borderId="0" applyFill="0" applyBorder="0" applyAlignment="0">
      <protection/>
    </xf>
    <xf numFmtId="205" fontId="3" fillId="0" borderId="0" applyFill="0" applyBorder="0" applyAlignment="0">
      <protection/>
    </xf>
    <xf numFmtId="205" fontId="3" fillId="0" borderId="0" applyFill="0" applyBorder="0" applyAlignment="0">
      <protection/>
    </xf>
    <xf numFmtId="206" fontId="10" fillId="0" borderId="0" applyFill="0" applyBorder="0" applyAlignment="0">
      <protection/>
    </xf>
    <xf numFmtId="207" fontId="3" fillId="0" borderId="0" applyFill="0" applyBorder="0" applyAlignment="0">
      <protection/>
    </xf>
    <xf numFmtId="207" fontId="3" fillId="0" borderId="0" applyFill="0" applyBorder="0" applyAlignment="0">
      <protection/>
    </xf>
    <xf numFmtId="208" fontId="10" fillId="0" borderId="0" applyFill="0" applyBorder="0" applyAlignment="0">
      <protection/>
    </xf>
    <xf numFmtId="0" fontId="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2" fontId="61" fillId="0" borderId="0">
      <alignment/>
      <protection locked="0"/>
    </xf>
    <xf numFmtId="2" fontId="61" fillId="0" borderId="0">
      <alignment/>
      <protection locked="0"/>
    </xf>
    <xf numFmtId="0" fontId="90" fillId="0" borderId="23" applyNumberFormat="0" applyFill="0" applyAlignment="0" applyProtection="0"/>
    <xf numFmtId="0" fontId="2" fillId="0" borderId="24" applyNumberFormat="0" applyFill="0" applyAlignment="0" applyProtection="0"/>
    <xf numFmtId="0" fontId="25" fillId="0" borderId="25" applyNumberFormat="0" applyFill="0" applyAlignment="0" applyProtection="0"/>
    <xf numFmtId="0" fontId="2" fillId="0" borderId="24" applyNumberFormat="0" applyFill="0" applyAlignment="0" applyProtection="0"/>
    <xf numFmtId="0" fontId="2" fillId="0" borderId="24"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3" fillId="0" borderId="26" applyNumberFormat="0" applyFont="0" applyFill="0" applyAlignment="0" applyProtection="0"/>
    <xf numFmtId="0" fontId="3" fillId="0" borderId="26" applyNumberFormat="0" applyFont="0" applyFill="0" applyAlignment="0" applyProtection="0"/>
    <xf numFmtId="0" fontId="3" fillId="0" borderId="26" applyNumberFormat="0" applyFont="0" applyFill="0" applyAlignment="0" applyProtection="0"/>
    <xf numFmtId="0" fontId="3" fillId="0" borderId="26" applyNumberFormat="0" applyFont="0" applyFill="0" applyAlignment="0" applyProtection="0"/>
    <xf numFmtId="0" fontId="3" fillId="0" borderId="26" applyNumberFormat="0" applyFont="0" applyFill="0" applyAlignment="0" applyProtection="0"/>
    <xf numFmtId="0" fontId="3" fillId="0" borderId="26" applyNumberFormat="0" applyFont="0" applyFill="0" applyAlignment="0" applyProtection="0"/>
    <xf numFmtId="0" fontId="3" fillId="0" borderId="26" applyNumberFormat="0" applyFont="0" applyFill="0" applyAlignment="0" applyProtection="0"/>
    <xf numFmtId="0" fontId="25" fillId="0" borderId="25" applyNumberFormat="0" applyFill="0" applyAlignment="0" applyProtection="0"/>
    <xf numFmtId="0" fontId="2" fillId="0" borderId="24" applyNumberFormat="0" applyFill="0" applyAlignment="0" applyProtection="0"/>
    <xf numFmtId="0" fontId="2" fillId="0" borderId="24" applyNumberFormat="0" applyFill="0" applyAlignment="0" applyProtection="0"/>
    <xf numFmtId="0" fontId="3" fillId="0" borderId="26" applyNumberFormat="0" applyFont="0" applyFill="0" applyAlignment="0" applyProtection="0"/>
    <xf numFmtId="0" fontId="2" fillId="0" borderId="24" applyNumberFormat="0" applyFill="0" applyAlignment="0" applyProtection="0"/>
    <xf numFmtId="0" fontId="2" fillId="0" borderId="24" applyNumberFormat="0" applyFill="0" applyAlignment="0" applyProtection="0"/>
    <xf numFmtId="0" fontId="2" fillId="0" borderId="24" applyNumberFormat="0" applyFill="0" applyAlignment="0" applyProtection="0"/>
    <xf numFmtId="0" fontId="2" fillId="0" borderId="24" applyNumberFormat="0" applyFill="0" applyAlignment="0" applyProtection="0"/>
    <xf numFmtId="0" fontId="2" fillId="0" borderId="24" applyNumberFormat="0" applyFill="0" applyAlignment="0" applyProtection="0"/>
    <xf numFmtId="0" fontId="2" fillId="0" borderId="24" applyNumberFormat="0" applyFill="0" applyAlignment="0" applyProtection="0"/>
    <xf numFmtId="203" fontId="21" fillId="0" borderId="0">
      <alignment/>
      <protection locked="0"/>
    </xf>
    <xf numFmtId="209" fontId="21" fillId="0" borderId="0">
      <alignment/>
      <protection locked="0"/>
    </xf>
    <xf numFmtId="4" fontId="3" fillId="0" borderId="0" applyFont="0" applyFill="0" applyBorder="0" applyAlignment="0" applyProtection="0"/>
    <xf numFmtId="210" fontId="3" fillId="0" borderId="0" applyFont="0" applyFill="0" applyBorder="0" applyAlignment="0" applyProtection="0"/>
    <xf numFmtId="211" fontId="3" fillId="0" borderId="0" applyFont="0" applyFill="0" applyBorder="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366">
    <xf numFmtId="0" fontId="0" fillId="0" borderId="0" xfId="0" applyFont="1" applyAlignment="1">
      <alignment/>
    </xf>
    <xf numFmtId="0" fontId="14" fillId="27" borderId="0" xfId="0" applyFont="1" applyFill="1" applyAlignment="1">
      <alignment/>
    </xf>
    <xf numFmtId="0" fontId="0" fillId="27" borderId="0" xfId="0" applyFill="1" applyAlignment="1">
      <alignment/>
    </xf>
    <xf numFmtId="0" fontId="0" fillId="27" borderId="0" xfId="0" applyFill="1" applyAlignment="1">
      <alignment vertical="center" wrapText="1"/>
    </xf>
    <xf numFmtId="0" fontId="0" fillId="27" borderId="0" xfId="0" applyFill="1" applyAlignment="1">
      <alignment vertical="center"/>
    </xf>
    <xf numFmtId="0" fontId="2" fillId="27" borderId="0" xfId="0" applyFont="1" applyFill="1" applyAlignment="1">
      <alignment horizontal="center" vertical="center"/>
    </xf>
    <xf numFmtId="174" fontId="3" fillId="0" borderId="0" xfId="615" applyNumberFormat="1" applyFont="1" applyFill="1" applyBorder="1" applyAlignment="1">
      <alignment horizontal="center"/>
    </xf>
    <xf numFmtId="0" fontId="0" fillId="0" borderId="0" xfId="0"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174" fontId="6" fillId="0" borderId="0" xfId="615" applyNumberFormat="1" applyFont="1" applyFill="1" applyBorder="1" applyAlignment="1">
      <alignment horizontal="center"/>
    </xf>
    <xf numFmtId="174" fontId="6" fillId="0" borderId="0" xfId="615" applyNumberFormat="1" applyFont="1" applyFill="1" applyBorder="1" applyAlignment="1" applyProtection="1">
      <alignment horizontal="center"/>
      <protection/>
    </xf>
    <xf numFmtId="173" fontId="6" fillId="0" borderId="0" xfId="615" applyFont="1" applyFill="1" applyBorder="1" applyAlignment="1" applyProtection="1">
      <alignment horizontal="center"/>
      <protection/>
    </xf>
    <xf numFmtId="174" fontId="6" fillId="0" borderId="27" xfId="615" applyNumberFormat="1" applyFont="1" applyFill="1" applyBorder="1" applyAlignment="1" applyProtection="1">
      <alignment horizontal="center"/>
      <protection/>
    </xf>
    <xf numFmtId="174" fontId="3" fillId="0" borderId="0" xfId="615" applyNumberFormat="1" applyFont="1" applyFill="1" applyBorder="1" applyAlignment="1" applyProtection="1">
      <alignment horizontal="center"/>
      <protection/>
    </xf>
    <xf numFmtId="173" fontId="3" fillId="0" borderId="0" xfId="615" applyFont="1" applyFill="1" applyBorder="1" applyAlignment="1" applyProtection="1">
      <alignment horizontal="center"/>
      <protection/>
    </xf>
    <xf numFmtId="0" fontId="10" fillId="0" borderId="0" xfId="0" applyFont="1" applyAlignment="1">
      <alignment/>
    </xf>
    <xf numFmtId="0" fontId="7" fillId="0" borderId="28" xfId="0" applyFont="1" applyFill="1" applyBorder="1" applyAlignment="1">
      <alignment horizontal="center" vertical="center" wrapText="1"/>
    </xf>
    <xf numFmtId="174" fontId="7" fillId="0" borderId="29" xfId="615" applyNumberFormat="1" applyFont="1" applyFill="1" applyBorder="1" applyAlignment="1" applyProtection="1">
      <alignment horizontal="center" vertical="center" wrapText="1"/>
      <protection/>
    </xf>
    <xf numFmtId="174" fontId="7" fillId="0" borderId="28" xfId="615" applyNumberFormat="1" applyFont="1" applyFill="1" applyBorder="1" applyAlignment="1" applyProtection="1">
      <alignment horizontal="center" vertical="center" wrapText="1"/>
      <protection/>
    </xf>
    <xf numFmtId="174" fontId="7" fillId="0" borderId="0" xfId="615" applyNumberFormat="1" applyFont="1" applyFill="1" applyBorder="1" applyAlignment="1" applyProtection="1">
      <alignment horizontal="center" vertical="center" wrapText="1"/>
      <protection/>
    </xf>
    <xf numFmtId="174" fontId="6" fillId="0" borderId="30" xfId="615" applyNumberFormat="1" applyFont="1" applyFill="1" applyBorder="1" applyAlignment="1">
      <alignment horizontal="center"/>
    </xf>
    <xf numFmtId="174" fontId="6" fillId="0" borderId="30" xfId="615" applyNumberFormat="1" applyFont="1" applyFill="1" applyBorder="1" applyAlignment="1" applyProtection="1">
      <alignment horizontal="center"/>
      <protection/>
    </xf>
    <xf numFmtId="174" fontId="6" fillId="0" borderId="31" xfId="615" applyNumberFormat="1" applyFont="1" applyFill="1" applyBorder="1" applyAlignment="1" applyProtection="1">
      <alignment horizontal="center"/>
      <protection/>
    </xf>
    <xf numFmtId="174" fontId="6" fillId="0" borderId="32" xfId="615" applyNumberFormat="1" applyFont="1" applyFill="1" applyBorder="1" applyAlignment="1" applyProtection="1">
      <alignment horizontal="center"/>
      <protection/>
    </xf>
    <xf numFmtId="0" fontId="11" fillId="0" borderId="28" xfId="0" applyFont="1" applyFill="1" applyBorder="1" applyAlignment="1">
      <alignment horizontal="center" vertical="center" wrapText="1"/>
    </xf>
    <xf numFmtId="174" fontId="11" fillId="0" borderId="28" xfId="615" applyNumberFormat="1" applyFont="1" applyFill="1" applyBorder="1" applyAlignment="1">
      <alignment horizontal="center" vertical="center" wrapText="1"/>
    </xf>
    <xf numFmtId="174" fontId="11" fillId="0" borderId="0" xfId="615" applyNumberFormat="1" applyFont="1" applyFill="1" applyBorder="1" applyAlignment="1">
      <alignment horizontal="center" vertical="center" wrapText="1"/>
    </xf>
    <xf numFmtId="174" fontId="3" fillId="0" borderId="27" xfId="615" applyNumberFormat="1" applyFont="1" applyFill="1" applyBorder="1" applyAlignment="1" applyProtection="1">
      <alignment horizontal="center"/>
      <protection/>
    </xf>
    <xf numFmtId="174" fontId="3" fillId="0" borderId="33" xfId="615" applyNumberFormat="1" applyFont="1" applyFill="1" applyBorder="1" applyAlignment="1" applyProtection="1">
      <alignment horizontal="center"/>
      <protection/>
    </xf>
    <xf numFmtId="173" fontId="3" fillId="0" borderId="33" xfId="615" applyNumberFormat="1" applyFont="1" applyFill="1" applyBorder="1" applyAlignment="1" applyProtection="1">
      <alignment horizontal="center"/>
      <protection/>
    </xf>
    <xf numFmtId="0" fontId="6" fillId="0" borderId="28" xfId="0" applyFont="1" applyFill="1" applyBorder="1" applyAlignment="1">
      <alignment horizontal="center" vertical="center"/>
    </xf>
    <xf numFmtId="174" fontId="6" fillId="0" borderId="34" xfId="615" applyNumberFormat="1" applyFont="1" applyFill="1" applyBorder="1" applyAlignment="1" applyProtection="1">
      <alignment horizontal="center" vertical="center" wrapText="1"/>
      <protection/>
    </xf>
    <xf numFmtId="174" fontId="6" fillId="0" borderId="29" xfId="615" applyNumberFormat="1" applyFont="1" applyFill="1" applyBorder="1" applyAlignment="1" applyProtection="1">
      <alignment horizontal="center" vertical="center" wrapText="1"/>
      <protection/>
    </xf>
    <xf numFmtId="0" fontId="12" fillId="0" borderId="28" xfId="0" applyFont="1" applyBorder="1" applyAlignment="1">
      <alignment horizontal="center" vertical="center" wrapText="1"/>
    </xf>
    <xf numFmtId="0" fontId="12" fillId="0" borderId="35" xfId="0" applyFont="1" applyBorder="1" applyAlignment="1">
      <alignment horizontal="center" vertical="center" wrapText="1"/>
    </xf>
    <xf numFmtId="174" fontId="6" fillId="0" borderId="36" xfId="615" applyNumberFormat="1" applyFont="1" applyFill="1" applyBorder="1" applyAlignment="1" applyProtection="1">
      <alignment horizontal="center" vertical="center" wrapText="1"/>
      <protection/>
    </xf>
    <xf numFmtId="174" fontId="6" fillId="0" borderId="28" xfId="615" applyNumberFormat="1" applyFont="1" applyFill="1" applyBorder="1" applyAlignment="1" applyProtection="1">
      <alignment horizontal="center" vertical="center" wrapText="1"/>
      <protection/>
    </xf>
    <xf numFmtId="173" fontId="6" fillId="0" borderId="28" xfId="615" applyFont="1" applyFill="1" applyBorder="1" applyAlignment="1" applyProtection="1">
      <alignment horizontal="center" vertical="center" wrapText="1"/>
      <protection/>
    </xf>
    <xf numFmtId="174" fontId="6" fillId="0" borderId="6" xfId="615" applyNumberFormat="1" applyFont="1" applyFill="1" applyBorder="1" applyAlignment="1" applyProtection="1">
      <alignment horizontal="center" vertical="center" wrapText="1"/>
      <protection/>
    </xf>
    <xf numFmtId="173" fontId="6" fillId="0" borderId="35" xfId="615" applyNumberFormat="1" applyFont="1" applyFill="1" applyBorder="1" applyAlignment="1" applyProtection="1">
      <alignment horizontal="center" vertical="center" wrapText="1"/>
      <protection/>
    </xf>
    <xf numFmtId="0" fontId="2" fillId="0" borderId="0" xfId="0" applyFont="1" applyAlignment="1">
      <alignment/>
    </xf>
    <xf numFmtId="0" fontId="12" fillId="0" borderId="0" xfId="0" applyFont="1" applyAlignment="1">
      <alignment/>
    </xf>
    <xf numFmtId="174" fontId="7" fillId="0" borderId="37" xfId="615" applyNumberFormat="1" applyFont="1" applyFill="1" applyBorder="1" applyAlignment="1" applyProtection="1">
      <alignment horizontal="center" vertical="center" wrapText="1"/>
      <protection/>
    </xf>
    <xf numFmtId="174" fontId="7" fillId="0" borderId="6" xfId="615" applyNumberFormat="1" applyFont="1" applyFill="1" applyBorder="1" applyAlignment="1" applyProtection="1">
      <alignment horizontal="center" vertical="center" wrapText="1"/>
      <protection/>
    </xf>
    <xf numFmtId="0" fontId="6" fillId="0" borderId="3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174" fontId="6" fillId="0" borderId="6" xfId="615" applyNumberFormat="1" applyFont="1" applyFill="1" applyBorder="1" applyAlignment="1">
      <alignment horizontal="center" vertical="center" wrapText="1"/>
    </xf>
    <xf numFmtId="174" fontId="6" fillId="0" borderId="37" xfId="615" applyNumberFormat="1" applyFont="1" applyFill="1" applyBorder="1" applyAlignment="1" applyProtection="1">
      <alignment horizontal="center" vertical="center" wrapText="1"/>
      <protection/>
    </xf>
    <xf numFmtId="174" fontId="12" fillId="0" borderId="6" xfId="615" applyNumberFormat="1" applyFont="1" applyBorder="1" applyAlignment="1">
      <alignment horizontal="center" vertical="center" wrapText="1"/>
    </xf>
    <xf numFmtId="0" fontId="7" fillId="0" borderId="28" xfId="615" applyNumberFormat="1" applyFont="1" applyFill="1" applyBorder="1" applyAlignment="1" applyProtection="1">
      <alignment horizontal="center" vertical="center" wrapText="1"/>
      <protection/>
    </xf>
    <xf numFmtId="0" fontId="7" fillId="0" borderId="33" xfId="0" applyFont="1" applyFill="1" applyBorder="1" applyAlignment="1">
      <alignment horizontal="center" vertical="center" wrapText="1"/>
    </xf>
    <xf numFmtId="0" fontId="7" fillId="0" borderId="0" xfId="0" applyFont="1" applyFill="1" applyBorder="1" applyAlignment="1">
      <alignment horizontal="center" vertical="center" wrapText="1"/>
    </xf>
    <xf numFmtId="174" fontId="7" fillId="0" borderId="27" xfId="615" applyNumberFormat="1" applyFont="1" applyFill="1" applyBorder="1" applyAlignment="1" applyProtection="1">
      <alignment horizontal="center" vertical="center" wrapText="1"/>
      <protection/>
    </xf>
    <xf numFmtId="0" fontId="13" fillId="0" borderId="13" xfId="0" applyFont="1" applyBorder="1" applyAlignment="1">
      <alignment horizontal="center"/>
    </xf>
    <xf numFmtId="174" fontId="13" fillId="0" borderId="13" xfId="615" applyNumberFormat="1" applyFont="1" applyBorder="1" applyAlignment="1">
      <alignment horizontal="center"/>
    </xf>
    <xf numFmtId="174" fontId="13" fillId="0" borderId="13" xfId="615" applyNumberFormat="1" applyFont="1" applyBorder="1" applyAlignment="1">
      <alignment/>
    </xf>
    <xf numFmtId="174" fontId="8" fillId="0" borderId="13" xfId="615" applyNumberFormat="1" applyFont="1" applyFill="1" applyBorder="1" applyAlignment="1">
      <alignment horizontal="center"/>
    </xf>
    <xf numFmtId="173" fontId="13" fillId="0" borderId="13" xfId="615" applyNumberFormat="1" applyFont="1" applyBorder="1" applyAlignment="1">
      <alignment horizontal="center"/>
    </xf>
    <xf numFmtId="174" fontId="6" fillId="0" borderId="33" xfId="615" applyNumberFormat="1" applyFont="1" applyFill="1" applyBorder="1" applyAlignment="1" applyProtection="1">
      <alignment horizontal="center"/>
      <protection/>
    </xf>
    <xf numFmtId="173" fontId="6" fillId="0" borderId="33" xfId="615" applyNumberFormat="1" applyFont="1" applyFill="1" applyBorder="1" applyAlignment="1" applyProtection="1">
      <alignment horizontal="center"/>
      <protection/>
    </xf>
    <xf numFmtId="173" fontId="6" fillId="0" borderId="30" xfId="615" applyFont="1" applyFill="1" applyBorder="1" applyAlignment="1" applyProtection="1">
      <alignment horizontal="center"/>
      <protection/>
    </xf>
    <xf numFmtId="173" fontId="6" fillId="0" borderId="31" xfId="615" applyNumberFormat="1" applyFont="1" applyFill="1" applyBorder="1" applyAlignment="1" applyProtection="1">
      <alignment horizontal="center"/>
      <protection/>
    </xf>
    <xf numFmtId="174" fontId="7" fillId="0" borderId="0" xfId="615" applyNumberFormat="1" applyFont="1" applyFill="1" applyBorder="1" applyAlignment="1">
      <alignment horizontal="center" vertical="center" wrapText="1"/>
    </xf>
    <xf numFmtId="174" fontId="11" fillId="0" borderId="0" xfId="615" applyNumberFormat="1" applyFont="1" applyFill="1" applyBorder="1" applyAlignment="1">
      <alignment horizontal="center" vertical="center"/>
    </xf>
    <xf numFmtId="0" fontId="2" fillId="0" borderId="0" xfId="0" applyFont="1" applyBorder="1" applyAlignment="1">
      <alignment/>
    </xf>
    <xf numFmtId="174" fontId="7" fillId="0" borderId="0" xfId="615" applyNumberFormat="1" applyFont="1" applyFill="1" applyBorder="1" applyAlignment="1">
      <alignment horizontal="center" vertical="center"/>
    </xf>
    <xf numFmtId="173" fontId="7" fillId="0" borderId="0" xfId="615" applyFont="1" applyFill="1" applyBorder="1" applyAlignment="1" applyProtection="1">
      <alignment horizontal="center" vertical="center" wrapText="1"/>
      <protection/>
    </xf>
    <xf numFmtId="174" fontId="7" fillId="0" borderId="27" xfId="615"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174" fontId="7" fillId="0" borderId="6" xfId="615" applyNumberFormat="1" applyFont="1" applyFill="1" applyBorder="1" applyAlignment="1">
      <alignment horizontal="center" vertical="center" wrapText="1"/>
    </xf>
    <xf numFmtId="174" fontId="11" fillId="0" borderId="33" xfId="615" applyNumberFormat="1" applyFont="1" applyFill="1" applyBorder="1" applyAlignment="1">
      <alignment horizontal="center" vertical="center"/>
    </xf>
    <xf numFmtId="174" fontId="11" fillId="0" borderId="27" xfId="615" applyNumberFormat="1" applyFont="1" applyFill="1" applyBorder="1" applyAlignment="1">
      <alignment horizontal="center" vertical="center"/>
    </xf>
    <xf numFmtId="174" fontId="11" fillId="0" borderId="27" xfId="615" applyNumberFormat="1" applyFont="1" applyFill="1" applyBorder="1" applyAlignment="1">
      <alignment horizontal="center" vertical="center" wrapText="1"/>
    </xf>
    <xf numFmtId="173" fontId="11" fillId="0" borderId="33" xfId="615" applyNumberFormat="1" applyFont="1" applyFill="1" applyBorder="1" applyAlignment="1">
      <alignment horizontal="center" vertical="center" wrapText="1"/>
    </xf>
    <xf numFmtId="0" fontId="6" fillId="0" borderId="3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7" fillId="63" borderId="6" xfId="0" applyFont="1" applyFill="1" applyBorder="1" applyAlignment="1">
      <alignment horizontal="center" vertical="center" wrapText="1"/>
    </xf>
    <xf numFmtId="174" fontId="7" fillId="63" borderId="6" xfId="615" applyNumberFormat="1" applyFont="1" applyFill="1" applyBorder="1" applyAlignment="1">
      <alignment horizontal="center" vertical="center" wrapText="1"/>
    </xf>
    <xf numFmtId="174" fontId="7" fillId="63" borderId="37" xfId="615" applyNumberFormat="1" applyFont="1" applyFill="1" applyBorder="1" applyAlignment="1" applyProtection="1">
      <alignment horizontal="center" vertical="center" wrapText="1"/>
      <protection/>
    </xf>
    <xf numFmtId="173" fontId="11" fillId="0" borderId="33" xfId="615" applyNumberFormat="1" applyFont="1" applyFill="1" applyBorder="1" applyAlignment="1">
      <alignment horizontal="center" vertical="center"/>
    </xf>
    <xf numFmtId="174" fontId="10" fillId="0" borderId="0" xfId="615" applyNumberFormat="1" applyFont="1" applyFill="1" applyBorder="1" applyAlignment="1">
      <alignment horizontal="center" vertical="center"/>
    </xf>
    <xf numFmtId="173" fontId="11" fillId="0" borderId="0" xfId="615" applyNumberFormat="1" applyFont="1" applyFill="1" applyBorder="1" applyAlignment="1">
      <alignment horizontal="center" vertical="center"/>
    </xf>
    <xf numFmtId="174" fontId="13" fillId="48" borderId="39" xfId="615" applyNumberFormat="1" applyFont="1" applyFill="1" applyBorder="1" applyAlignment="1">
      <alignment horizontal="center"/>
    </xf>
    <xf numFmtId="174" fontId="6" fillId="46" borderId="40" xfId="615" applyNumberFormat="1" applyFont="1" applyFill="1" applyBorder="1" applyAlignment="1" applyProtection="1">
      <alignment horizontal="center"/>
      <protection/>
    </xf>
    <xf numFmtId="174" fontId="3" fillId="46" borderId="40" xfId="615" applyNumberFormat="1" applyFont="1" applyFill="1" applyBorder="1" applyAlignment="1" applyProtection="1">
      <alignment horizontal="center"/>
      <protection/>
    </xf>
    <xf numFmtId="174" fontId="64" fillId="46" borderId="40" xfId="615" applyNumberFormat="1" applyFont="1" applyFill="1" applyBorder="1" applyAlignment="1">
      <alignment horizontal="center" vertical="center"/>
    </xf>
    <xf numFmtId="174" fontId="11" fillId="46" borderId="40" xfId="615" applyNumberFormat="1" applyFont="1" applyFill="1" applyBorder="1" applyAlignment="1">
      <alignment horizontal="center" vertical="center"/>
    </xf>
    <xf numFmtId="174" fontId="11" fillId="46" borderId="41" xfId="615" applyNumberFormat="1" applyFont="1" applyFill="1" applyBorder="1" applyAlignment="1">
      <alignment horizontal="center" vertical="center"/>
    </xf>
    <xf numFmtId="174" fontId="7" fillId="46" borderId="42" xfId="615" applyNumberFormat="1" applyFont="1" applyFill="1" applyBorder="1" applyAlignment="1" applyProtection="1">
      <alignment horizontal="center" vertical="center" wrapText="1"/>
      <protection/>
    </xf>
    <xf numFmtId="174" fontId="6" fillId="46" borderId="42" xfId="615" applyNumberFormat="1" applyFont="1" applyFill="1" applyBorder="1" applyAlignment="1" applyProtection="1">
      <alignment horizontal="center" vertical="center" wrapText="1"/>
      <protection/>
    </xf>
    <xf numFmtId="174" fontId="2" fillId="0" borderId="30" xfId="662" applyNumberFormat="1" applyFont="1" applyFill="1" applyBorder="1" applyAlignment="1">
      <alignment/>
    </xf>
    <xf numFmtId="0" fontId="2" fillId="0" borderId="30" xfId="0" applyFont="1" applyFill="1" applyBorder="1" applyAlignment="1">
      <alignment horizontal="center"/>
    </xf>
    <xf numFmtId="0" fontId="2" fillId="0" borderId="33" xfId="0" applyFont="1" applyFill="1" applyBorder="1" applyAlignment="1">
      <alignment/>
    </xf>
    <xf numFmtId="0" fontId="0" fillId="0" borderId="33" xfId="0" applyFont="1" applyFill="1" applyBorder="1" applyAlignment="1">
      <alignment/>
    </xf>
    <xf numFmtId="0" fontId="0" fillId="0" borderId="0" xfId="0" applyFont="1" applyFill="1" applyBorder="1" applyAlignment="1">
      <alignment horizontal="center"/>
    </xf>
    <xf numFmtId="174" fontId="2" fillId="0" borderId="0" xfId="647" applyNumberFormat="1" applyFont="1" applyFill="1" applyBorder="1" applyAlignment="1">
      <alignment/>
    </xf>
    <xf numFmtId="0" fontId="2" fillId="0" borderId="0" xfId="0" applyFont="1" applyFill="1" applyBorder="1" applyAlignment="1">
      <alignment horizontal="center"/>
    </xf>
    <xf numFmtId="0" fontId="2" fillId="0" borderId="33" xfId="0" applyFont="1" applyFill="1" applyBorder="1" applyAlignment="1">
      <alignment horizontal="left" vertical="center"/>
    </xf>
    <xf numFmtId="173" fontId="64" fillId="0" borderId="30" xfId="615" applyNumberFormat="1" applyFont="1" applyFill="1" applyBorder="1" applyAlignment="1">
      <alignment horizontal="center" vertical="center"/>
    </xf>
    <xf numFmtId="173" fontId="64" fillId="0" borderId="31" xfId="615" applyNumberFormat="1" applyFont="1" applyFill="1" applyBorder="1" applyAlignment="1">
      <alignment horizontal="center" vertical="center"/>
    </xf>
    <xf numFmtId="174" fontId="64" fillId="0" borderId="30" xfId="615" applyNumberFormat="1" applyFont="1" applyFill="1" applyBorder="1" applyAlignment="1">
      <alignment horizontal="center" vertical="center"/>
    </xf>
    <xf numFmtId="174" fontId="3" fillId="0" borderId="43" xfId="615" applyNumberFormat="1" applyFont="1" applyFill="1" applyBorder="1" applyAlignment="1" applyProtection="1">
      <alignment horizontal="center"/>
      <protection/>
    </xf>
    <xf numFmtId="173" fontId="11" fillId="0" borderId="38" xfId="615" applyNumberFormat="1" applyFont="1" applyFill="1" applyBorder="1" applyAlignment="1">
      <alignment horizontal="center" vertical="center" wrapText="1"/>
    </xf>
    <xf numFmtId="174" fontId="11" fillId="0" borderId="13" xfId="615" applyNumberFormat="1" applyFont="1" applyFill="1" applyBorder="1" applyAlignment="1">
      <alignment horizontal="center" vertical="center" wrapText="1"/>
    </xf>
    <xf numFmtId="174" fontId="11" fillId="0" borderId="37" xfId="615" applyNumberFormat="1" applyFont="1" applyFill="1" applyBorder="1" applyAlignment="1">
      <alignment horizontal="center" vertical="center" wrapText="1"/>
    </xf>
    <xf numFmtId="174" fontId="11" fillId="0" borderId="13" xfId="615" applyNumberFormat="1" applyFont="1" applyFill="1" applyBorder="1" applyAlignment="1">
      <alignment horizontal="center" vertical="center"/>
    </xf>
    <xf numFmtId="174" fontId="11" fillId="0" borderId="37" xfId="615" applyNumberFormat="1" applyFont="1" applyFill="1" applyBorder="1" applyAlignment="1">
      <alignment horizontal="center" vertical="center"/>
    </xf>
    <xf numFmtId="174" fontId="11" fillId="0" borderId="6" xfId="615" applyNumberFormat="1" applyFont="1" applyFill="1" applyBorder="1" applyAlignment="1">
      <alignment horizontal="center" vertical="center"/>
    </xf>
    <xf numFmtId="174" fontId="7" fillId="0" borderId="13" xfId="615" applyNumberFormat="1" applyFont="1" applyFill="1" applyBorder="1" applyAlignment="1">
      <alignment horizontal="center" vertical="center" wrapText="1"/>
    </xf>
    <xf numFmtId="173" fontId="7" fillId="0" borderId="6" xfId="615" applyFont="1" applyFill="1" applyBorder="1" applyAlignment="1" applyProtection="1">
      <alignment horizontal="center" vertical="center" wrapText="1"/>
      <protection/>
    </xf>
    <xf numFmtId="174" fontId="7" fillId="0" borderId="6" xfId="615" applyNumberFormat="1" applyFont="1" applyFill="1" applyBorder="1" applyAlignment="1">
      <alignment horizontal="center" vertical="center"/>
    </xf>
    <xf numFmtId="174" fontId="1" fillId="0" borderId="0" xfId="647" applyNumberFormat="1" applyFont="1" applyFill="1" applyBorder="1" applyAlignment="1">
      <alignment/>
    </xf>
    <xf numFmtId="174" fontId="6" fillId="0" borderId="44" xfId="615" applyNumberFormat="1" applyFont="1" applyFill="1" applyBorder="1" applyAlignment="1" applyProtection="1">
      <alignment horizontal="center"/>
      <protection/>
    </xf>
    <xf numFmtId="174" fontId="3" fillId="0" borderId="44" xfId="615" applyNumberFormat="1" applyFont="1" applyFill="1" applyBorder="1" applyAlignment="1" applyProtection="1">
      <alignment horizontal="center"/>
      <protection/>
    </xf>
    <xf numFmtId="173" fontId="64" fillId="0" borderId="33" xfId="615" applyNumberFormat="1" applyFont="1" applyFill="1" applyBorder="1" applyAlignment="1">
      <alignment horizontal="center" vertical="center" wrapText="1"/>
    </xf>
    <xf numFmtId="174" fontId="12" fillId="0" borderId="0" xfId="615" applyNumberFormat="1" applyFont="1" applyFill="1" applyBorder="1" applyAlignment="1">
      <alignment horizontal="center" vertical="center"/>
    </xf>
    <xf numFmtId="173" fontId="64" fillId="0" borderId="33" xfId="615" applyNumberFormat="1" applyFont="1" applyFill="1" applyBorder="1" applyAlignment="1">
      <alignment horizontal="center" vertical="center"/>
    </xf>
    <xf numFmtId="174" fontId="64" fillId="0" borderId="27" xfId="615" applyNumberFormat="1" applyFont="1" applyFill="1" applyBorder="1" applyAlignment="1">
      <alignment horizontal="center" vertical="center"/>
    </xf>
    <xf numFmtId="174" fontId="64" fillId="0" borderId="0" xfId="615" applyNumberFormat="1" applyFont="1" applyFill="1" applyBorder="1" applyAlignment="1">
      <alignment horizontal="center" vertical="center"/>
    </xf>
    <xf numFmtId="174" fontId="64" fillId="0" borderId="33" xfId="615" applyNumberFormat="1" applyFont="1" applyFill="1" applyBorder="1" applyAlignment="1">
      <alignment horizontal="center" vertical="center"/>
    </xf>
    <xf numFmtId="174" fontId="63" fillId="0" borderId="27" xfId="615" applyNumberFormat="1" applyFont="1" applyFill="1" applyBorder="1" applyAlignment="1">
      <alignment horizontal="center" vertical="center" wrapText="1"/>
    </xf>
    <xf numFmtId="173" fontId="63" fillId="0" borderId="0" xfId="615" applyFont="1" applyFill="1" applyBorder="1" applyAlignment="1" applyProtection="1">
      <alignment horizontal="center" vertical="center" wrapText="1"/>
      <protection/>
    </xf>
    <xf numFmtId="174" fontId="63" fillId="0" borderId="0" xfId="615" applyNumberFormat="1" applyFont="1" applyFill="1" applyBorder="1" applyAlignment="1">
      <alignment horizontal="center" vertical="center"/>
    </xf>
    <xf numFmtId="174" fontId="63" fillId="0" borderId="0" xfId="615" applyNumberFormat="1" applyFont="1" applyFill="1" applyBorder="1" applyAlignment="1" applyProtection="1">
      <alignment horizontal="center" vertical="center" wrapText="1"/>
      <protection/>
    </xf>
    <xf numFmtId="174" fontId="63" fillId="0" borderId="27" xfId="615" applyNumberFormat="1" applyFont="1" applyFill="1" applyBorder="1" applyAlignment="1" applyProtection="1">
      <alignment horizontal="center" vertical="center" wrapText="1"/>
      <protection/>
    </xf>
    <xf numFmtId="174" fontId="63" fillId="0" borderId="0" xfId="615"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7" fillId="0" borderId="6"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3" xfId="0" applyFont="1" applyFill="1" applyBorder="1" applyAlignment="1">
      <alignment horizontal="center" vertical="center"/>
    </xf>
    <xf numFmtId="0" fontId="11" fillId="0" borderId="33" xfId="0" applyFont="1" applyFill="1" applyBorder="1" applyAlignment="1">
      <alignment horizontal="center" vertical="center" wrapText="1"/>
    </xf>
    <xf numFmtId="0" fontId="7"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6" fillId="0" borderId="31" xfId="0" applyFont="1" applyFill="1" applyBorder="1" applyAlignment="1">
      <alignment/>
    </xf>
    <xf numFmtId="0" fontId="6" fillId="0" borderId="33" xfId="0" applyFont="1" applyFill="1" applyBorder="1" applyAlignment="1">
      <alignment/>
    </xf>
    <xf numFmtId="0" fontId="3" fillId="0" borderId="33" xfId="0" applyFont="1" applyFill="1" applyBorder="1" applyAlignment="1">
      <alignment/>
    </xf>
    <xf numFmtId="0" fontId="6" fillId="0" borderId="30" xfId="0" applyFont="1" applyFill="1" applyBorder="1" applyAlignment="1">
      <alignment/>
    </xf>
    <xf numFmtId="174" fontId="64" fillId="0" borderId="27" xfId="615" applyNumberFormat="1" applyFont="1" applyFill="1" applyBorder="1" applyAlignment="1">
      <alignment horizontal="center" vertical="center" wrapText="1"/>
    </xf>
    <xf numFmtId="173" fontId="64" fillId="0" borderId="0" xfId="615" applyNumberFormat="1" applyFont="1" applyFill="1" applyBorder="1" applyAlignment="1">
      <alignment horizontal="center" vertical="center"/>
    </xf>
    <xf numFmtId="174" fontId="64" fillId="0" borderId="0" xfId="615" applyNumberFormat="1" applyFont="1" applyFill="1" applyBorder="1" applyAlignment="1">
      <alignment horizontal="center" vertical="center" wrapText="1"/>
    </xf>
    <xf numFmtId="0" fontId="3" fillId="0" borderId="0" xfId="0" applyFont="1" applyFill="1" applyBorder="1" applyAlignment="1">
      <alignment/>
    </xf>
    <xf numFmtId="174" fontId="7" fillId="0" borderId="37" xfId="615" applyNumberFormat="1" applyFont="1" applyFill="1" applyBorder="1" applyAlignment="1">
      <alignment horizontal="center" vertical="center" wrapText="1"/>
    </xf>
    <xf numFmtId="0" fontId="3" fillId="0" borderId="0" xfId="0" applyFont="1" applyFill="1" applyBorder="1" applyAlignment="1">
      <alignment horizontal="center"/>
    </xf>
    <xf numFmtId="174" fontId="2" fillId="0" borderId="0" xfId="662" applyNumberFormat="1" applyFont="1" applyFill="1" applyAlignment="1">
      <alignment/>
    </xf>
    <xf numFmtId="174" fontId="1" fillId="0" borderId="0" xfId="662" applyNumberFormat="1" applyFont="1" applyFill="1" applyAlignment="1">
      <alignment/>
    </xf>
    <xf numFmtId="174" fontId="2" fillId="0" borderId="0" xfId="0" applyNumberFormat="1" applyFont="1" applyAlignment="1">
      <alignment/>
    </xf>
    <xf numFmtId="0" fontId="0" fillId="0" borderId="0" xfId="0" applyAlignment="1">
      <alignment/>
    </xf>
    <xf numFmtId="0" fontId="12" fillId="0" borderId="0" xfId="0" applyFont="1" applyFill="1" applyBorder="1" applyAlignment="1">
      <alignment/>
    </xf>
    <xf numFmtId="0" fontId="13" fillId="0" borderId="0" xfId="0" applyFont="1" applyFill="1" applyBorder="1" applyAlignment="1">
      <alignment horizontal="center"/>
    </xf>
    <xf numFmtId="0" fontId="12" fillId="0" borderId="37" xfId="0" applyFont="1" applyFill="1" applyBorder="1" applyAlignment="1">
      <alignment/>
    </xf>
    <xf numFmtId="0" fontId="12" fillId="0" borderId="0" xfId="0" applyFont="1" applyFill="1" applyBorder="1" applyAlignment="1">
      <alignment horizontal="center"/>
    </xf>
    <xf numFmtId="0" fontId="12" fillId="0" borderId="38" xfId="0" applyFont="1" applyFill="1" applyBorder="1" applyAlignment="1">
      <alignment horizontal="center" vertical="center"/>
    </xf>
    <xf numFmtId="0" fontId="6" fillId="0" borderId="37" xfId="0" applyFont="1" applyFill="1" applyBorder="1" applyAlignment="1">
      <alignment horizontal="center" vertical="center" wrapText="1"/>
    </xf>
    <xf numFmtId="174" fontId="6" fillId="0" borderId="0" xfId="672" applyNumberFormat="1" applyFont="1" applyFill="1" applyBorder="1" applyAlignment="1" applyProtection="1">
      <alignment horizontal="center" vertical="center" wrapText="1"/>
      <protection/>
    </xf>
    <xf numFmtId="174" fontId="6" fillId="0" borderId="38" xfId="672" applyNumberFormat="1" applyFont="1" applyFill="1" applyBorder="1" applyAlignment="1">
      <alignment horizontal="center" vertical="center" wrapText="1"/>
    </xf>
    <xf numFmtId="174" fontId="6" fillId="0" borderId="34" xfId="672" applyNumberFormat="1" applyFont="1" applyFill="1" applyBorder="1" applyAlignment="1" applyProtection="1">
      <alignment horizontal="center" vertical="center" wrapText="1"/>
      <protection/>
    </xf>
    <xf numFmtId="174" fontId="6" fillId="0" borderId="38" xfId="672" applyNumberFormat="1" applyFont="1" applyFill="1" applyBorder="1" applyAlignment="1" applyProtection="1">
      <alignment horizontal="center" vertical="center" wrapText="1"/>
      <protection/>
    </xf>
    <xf numFmtId="174" fontId="6" fillId="0" borderId="6" xfId="672" applyNumberFormat="1" applyFont="1" applyFill="1" applyBorder="1" applyAlignment="1" applyProtection="1">
      <alignment horizontal="center" vertical="center" wrapText="1"/>
      <protection/>
    </xf>
    <xf numFmtId="174" fontId="6" fillId="0" borderId="37" xfId="672" applyNumberFormat="1" applyFont="1" applyFill="1" applyBorder="1" applyAlignment="1" applyProtection="1">
      <alignment horizontal="center" vertical="center" wrapText="1"/>
      <protection/>
    </xf>
    <xf numFmtId="0" fontId="12" fillId="0" borderId="38" xfId="0" applyFont="1" applyFill="1" applyBorder="1" applyAlignment="1">
      <alignment horizontal="center" vertical="center" wrapText="1"/>
    </xf>
    <xf numFmtId="174" fontId="6" fillId="0" borderId="6" xfId="672" applyNumberFormat="1" applyFont="1" applyFill="1" applyBorder="1" applyAlignment="1">
      <alignment horizontal="center" vertical="center" wrapText="1"/>
    </xf>
    <xf numFmtId="174" fontId="6" fillId="0" borderId="13" xfId="672" applyNumberFormat="1" applyFont="1" applyFill="1" applyBorder="1" applyAlignment="1" applyProtection="1">
      <alignment horizontal="center" vertical="center" wrapText="1"/>
      <protection/>
    </xf>
    <xf numFmtId="0" fontId="3" fillId="0" borderId="45" xfId="0" applyFont="1" applyFill="1" applyBorder="1" applyAlignment="1">
      <alignment horizontal="center" vertical="center"/>
    </xf>
    <xf numFmtId="0" fontId="3" fillId="0" borderId="28" xfId="0" applyFont="1" applyFill="1" applyBorder="1" applyAlignment="1">
      <alignment horizontal="center" vertical="center"/>
    </xf>
    <xf numFmtId="0" fontId="7" fillId="0" borderId="37" xfId="0" applyFont="1" applyFill="1" applyBorder="1" applyAlignment="1">
      <alignment horizontal="center" vertical="center" wrapText="1"/>
    </xf>
    <xf numFmtId="174" fontId="7" fillId="0" borderId="0" xfId="672" applyNumberFormat="1" applyFont="1" applyFill="1" applyBorder="1" applyAlignment="1" applyProtection="1">
      <alignment horizontal="center" vertical="center" wrapText="1"/>
      <protection/>
    </xf>
    <xf numFmtId="174" fontId="7" fillId="0" borderId="45" xfId="672" applyNumberFormat="1" applyFont="1" applyFill="1" applyBorder="1" applyAlignment="1">
      <alignment horizontal="center" vertical="center" wrapText="1"/>
    </xf>
    <xf numFmtId="174" fontId="7" fillId="0" borderId="34" xfId="672" applyNumberFormat="1" applyFont="1" applyFill="1" applyBorder="1" applyAlignment="1" applyProtection="1">
      <alignment horizontal="center" vertical="center" wrapText="1"/>
      <protection/>
    </xf>
    <xf numFmtId="174" fontId="7" fillId="0" borderId="45" xfId="672" applyNumberFormat="1" applyFont="1" applyFill="1" applyBorder="1" applyAlignment="1" applyProtection="1">
      <alignment horizontal="center" vertical="center" wrapText="1"/>
      <protection/>
    </xf>
    <xf numFmtId="174" fontId="7" fillId="0" borderId="28" xfId="672" applyNumberFormat="1" applyFont="1" applyFill="1" applyBorder="1" applyAlignment="1" applyProtection="1">
      <alignment horizontal="center" vertical="center" wrapText="1"/>
      <protection/>
    </xf>
    <xf numFmtId="0" fontId="11" fillId="0" borderId="0" xfId="0" applyFont="1" applyFill="1" applyBorder="1" applyAlignment="1">
      <alignment horizontal="center"/>
    </xf>
    <xf numFmtId="0" fontId="11" fillId="0" borderId="45" xfId="0" applyFont="1" applyFill="1" applyBorder="1" applyAlignment="1">
      <alignment horizontal="center" vertical="center" wrapText="1"/>
    </xf>
    <xf numFmtId="174" fontId="7" fillId="0" borderId="28" xfId="672" applyNumberFormat="1" applyFont="1" applyFill="1" applyBorder="1" applyAlignment="1">
      <alignment horizontal="center" vertical="center" wrapText="1"/>
    </xf>
    <xf numFmtId="174" fontId="7" fillId="0" borderId="33" xfId="672" applyNumberFormat="1" applyFont="1" applyFill="1" applyBorder="1" applyAlignment="1" applyProtection="1">
      <alignment horizontal="center" vertical="center" wrapText="1"/>
      <protection/>
    </xf>
    <xf numFmtId="0" fontId="11" fillId="0" borderId="29" xfId="0" applyFont="1" applyFill="1" applyBorder="1" applyAlignment="1">
      <alignment horizontal="center"/>
    </xf>
    <xf numFmtId="0" fontId="7" fillId="0" borderId="34" xfId="0" applyFont="1" applyFill="1" applyBorder="1" applyAlignment="1">
      <alignment horizontal="center" vertical="center" wrapText="1"/>
    </xf>
    <xf numFmtId="174" fontId="3" fillId="0" borderId="45" xfId="672" applyNumberFormat="1" applyFont="1" applyFill="1" applyBorder="1" applyAlignment="1">
      <alignment horizontal="center" vertical="center" wrapText="1"/>
    </xf>
    <xf numFmtId="174" fontId="3" fillId="0" borderId="28" xfId="672"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7" fillId="0" borderId="27" xfId="0" applyFont="1" applyFill="1" applyBorder="1" applyAlignment="1">
      <alignment horizontal="center" vertical="center" wrapText="1"/>
    </xf>
    <xf numFmtId="174" fontId="3" fillId="0" borderId="33" xfId="672" applyNumberFormat="1" applyFont="1" applyFill="1" applyBorder="1" applyAlignment="1">
      <alignment horizontal="center" vertical="center" wrapText="1"/>
    </xf>
    <xf numFmtId="174" fontId="3" fillId="0" borderId="0" xfId="672" applyNumberFormat="1" applyFont="1" applyFill="1" applyBorder="1" applyAlignment="1">
      <alignment horizontal="center" vertical="center" wrapText="1"/>
    </xf>
    <xf numFmtId="0" fontId="11" fillId="0" borderId="44" xfId="0" applyFont="1" applyFill="1" applyBorder="1" applyAlignment="1">
      <alignment horizontal="center"/>
    </xf>
    <xf numFmtId="0" fontId="3" fillId="0" borderId="33" xfId="0" applyFont="1" applyFill="1" applyBorder="1" applyAlignment="1">
      <alignment horizontal="center" vertical="center"/>
    </xf>
    <xf numFmtId="0" fontId="12" fillId="0" borderId="33" xfId="0" applyFont="1" applyFill="1" applyBorder="1" applyAlignment="1">
      <alignment horizontal="left" vertical="center"/>
    </xf>
    <xf numFmtId="0" fontId="6" fillId="0" borderId="27" xfId="0" applyFont="1" applyFill="1" applyBorder="1" applyAlignment="1">
      <alignment horizontal="center" vertical="center" wrapText="1"/>
    </xf>
    <xf numFmtId="174" fontId="6" fillId="0" borderId="33" xfId="672" applyNumberFormat="1" applyFont="1" applyFill="1" applyBorder="1" applyAlignment="1">
      <alignment horizontal="center" vertical="center" wrapText="1"/>
    </xf>
    <xf numFmtId="174" fontId="6" fillId="0" borderId="27" xfId="672" applyNumberFormat="1" applyFont="1" applyFill="1" applyBorder="1" applyAlignment="1" applyProtection="1">
      <alignment horizontal="center" vertical="center" wrapText="1"/>
      <protection/>
    </xf>
    <xf numFmtId="174" fontId="6" fillId="0" borderId="0" xfId="672" applyNumberFormat="1" applyFont="1" applyFill="1" applyBorder="1" applyAlignment="1">
      <alignment horizontal="center" vertical="center" wrapText="1"/>
    </xf>
    <xf numFmtId="174" fontId="6" fillId="0" borderId="27" xfId="672" applyNumberFormat="1" applyFont="1" applyFill="1" applyBorder="1" applyAlignment="1" applyProtection="1">
      <alignment horizontal="center"/>
      <protection/>
    </xf>
    <xf numFmtId="10" fontId="12" fillId="0" borderId="33" xfId="1271" applyNumberFormat="1" applyFont="1" applyFill="1" applyBorder="1" applyAlignment="1">
      <alignment horizontal="center" vertical="center" wrapText="1"/>
    </xf>
    <xf numFmtId="174" fontId="6" fillId="0" borderId="44" xfId="672" applyNumberFormat="1" applyFont="1" applyFill="1" applyBorder="1" applyAlignment="1" applyProtection="1">
      <alignment horizontal="center"/>
      <protection/>
    </xf>
    <xf numFmtId="0" fontId="3" fillId="0" borderId="27" xfId="0" applyFont="1" applyFill="1" applyBorder="1" applyAlignment="1">
      <alignment horizontal="center"/>
    </xf>
    <xf numFmtId="3" fontId="3" fillId="0" borderId="0" xfId="672" applyNumberFormat="1" applyFont="1" applyFill="1" applyBorder="1" applyAlignment="1" applyProtection="1">
      <alignment horizontal="center"/>
      <protection/>
    </xf>
    <xf numFmtId="174" fontId="3" fillId="0" borderId="33" xfId="672" applyNumberFormat="1" applyFont="1" applyFill="1" applyBorder="1" applyAlignment="1">
      <alignment horizontal="center"/>
    </xf>
    <xf numFmtId="174" fontId="3" fillId="0" borderId="0" xfId="672" applyNumberFormat="1" applyFont="1" applyFill="1" applyBorder="1" applyAlignment="1" applyProtection="1">
      <alignment horizontal="center"/>
      <protection/>
    </xf>
    <xf numFmtId="174" fontId="3" fillId="0" borderId="27" xfId="672" applyNumberFormat="1" applyFont="1" applyFill="1" applyBorder="1" applyAlignment="1" applyProtection="1">
      <alignment horizontal="center"/>
      <protection/>
    </xf>
    <xf numFmtId="174" fontId="10" fillId="0" borderId="0" xfId="672" applyNumberFormat="1" applyFont="1" applyFill="1" applyBorder="1" applyAlignment="1">
      <alignment horizontal="center"/>
    </xf>
    <xf numFmtId="174" fontId="3" fillId="0" borderId="0" xfId="672" applyNumberFormat="1" applyFont="1" applyFill="1" applyBorder="1" applyAlignment="1">
      <alignment horizontal="center"/>
    </xf>
    <xf numFmtId="10" fontId="10" fillId="0" borderId="33" xfId="1271" applyNumberFormat="1" applyFont="1" applyFill="1" applyBorder="1" applyAlignment="1">
      <alignment horizontal="center" vertical="center"/>
    </xf>
    <xf numFmtId="174" fontId="3" fillId="0" borderId="44" xfId="672" applyNumberFormat="1" applyFont="1" applyFill="1" applyBorder="1" applyAlignment="1" applyProtection="1">
      <alignment horizontal="center"/>
      <protection/>
    </xf>
    <xf numFmtId="0" fontId="6" fillId="0" borderId="27" xfId="0" applyFont="1" applyFill="1" applyBorder="1" applyAlignment="1">
      <alignment horizontal="center"/>
    </xf>
    <xf numFmtId="3" fontId="6" fillId="0" borderId="0" xfId="672" applyNumberFormat="1" applyFont="1" applyFill="1" applyBorder="1" applyAlignment="1" applyProtection="1">
      <alignment horizontal="center"/>
      <protection/>
    </xf>
    <xf numFmtId="174" fontId="6" fillId="0" borderId="33" xfId="672" applyNumberFormat="1" applyFont="1" applyFill="1" applyBorder="1" applyAlignment="1">
      <alignment horizontal="center"/>
    </xf>
    <xf numFmtId="174" fontId="6" fillId="0" borderId="0" xfId="672" applyNumberFormat="1" applyFont="1" applyFill="1" applyBorder="1" applyAlignment="1" applyProtection="1">
      <alignment horizontal="center"/>
      <protection/>
    </xf>
    <xf numFmtId="174" fontId="12" fillId="0" borderId="0" xfId="672" applyNumberFormat="1" applyFont="1" applyFill="1" applyBorder="1" applyAlignment="1">
      <alignment horizontal="center"/>
    </xf>
    <xf numFmtId="174" fontId="6" fillId="0" borderId="0" xfId="672" applyNumberFormat="1" applyFont="1" applyFill="1" applyBorder="1" applyAlignment="1">
      <alignment horizontal="center"/>
    </xf>
    <xf numFmtId="10" fontId="12" fillId="0" borderId="33" xfId="1271" applyNumberFormat="1" applyFont="1" applyFill="1" applyBorder="1" applyAlignment="1">
      <alignment horizontal="center" vertical="center"/>
    </xf>
    <xf numFmtId="0" fontId="10" fillId="0" borderId="33" xfId="0" applyFont="1" applyFill="1" applyBorder="1" applyAlignment="1">
      <alignment/>
    </xf>
    <xf numFmtId="0" fontId="12" fillId="0" borderId="33" xfId="0" applyFont="1" applyFill="1" applyBorder="1" applyAlignment="1">
      <alignment/>
    </xf>
    <xf numFmtId="0" fontId="6" fillId="0" borderId="32" xfId="0" applyFont="1" applyFill="1" applyBorder="1" applyAlignment="1">
      <alignment horizontal="center"/>
    </xf>
    <xf numFmtId="3" fontId="6" fillId="0" borderId="30" xfId="672" applyNumberFormat="1" applyFont="1" applyFill="1" applyBorder="1" applyAlignment="1" applyProtection="1">
      <alignment horizontal="center"/>
      <protection/>
    </xf>
    <xf numFmtId="174" fontId="6" fillId="0" borderId="31" xfId="672" applyNumberFormat="1" applyFont="1" applyFill="1" applyBorder="1" applyAlignment="1">
      <alignment horizontal="center"/>
    </xf>
    <xf numFmtId="174" fontId="6" fillId="0" borderId="30" xfId="672" applyNumberFormat="1" applyFont="1" applyFill="1" applyBorder="1" applyAlignment="1" applyProtection="1">
      <alignment horizontal="center"/>
      <protection/>
    </xf>
    <xf numFmtId="174" fontId="6" fillId="0" borderId="32" xfId="672" applyNumberFormat="1" applyFont="1" applyFill="1" applyBorder="1" applyAlignment="1" applyProtection="1">
      <alignment horizontal="center"/>
      <protection/>
    </xf>
    <xf numFmtId="174" fontId="12" fillId="0" borderId="30" xfId="672" applyNumberFormat="1" applyFont="1" applyFill="1" applyBorder="1" applyAlignment="1">
      <alignment horizontal="center"/>
    </xf>
    <xf numFmtId="174" fontId="6" fillId="0" borderId="30" xfId="672" applyNumberFormat="1" applyFont="1" applyFill="1" applyBorder="1" applyAlignment="1">
      <alignment horizontal="center"/>
    </xf>
    <xf numFmtId="10" fontId="12" fillId="0" borderId="31" xfId="1271" applyNumberFormat="1" applyFont="1" applyFill="1" applyBorder="1" applyAlignment="1">
      <alignment horizontal="center" vertical="center"/>
    </xf>
    <xf numFmtId="174" fontId="6" fillId="0" borderId="43" xfId="672" applyNumberFormat="1" applyFont="1" applyFill="1" applyBorder="1" applyAlignment="1" applyProtection="1">
      <alignment horizontal="center"/>
      <protection/>
    </xf>
    <xf numFmtId="0" fontId="6" fillId="0" borderId="28" xfId="0" applyFont="1" applyFill="1" applyBorder="1" applyAlignment="1">
      <alignment/>
    </xf>
    <xf numFmtId="0" fontId="6" fillId="0" borderId="28" xfId="0" applyFont="1" applyFill="1" applyBorder="1" applyAlignment="1">
      <alignment horizontal="center"/>
    </xf>
    <xf numFmtId="3" fontId="6" fillId="0" borderId="28" xfId="672" applyNumberFormat="1" applyFont="1" applyFill="1" applyBorder="1" applyAlignment="1" applyProtection="1">
      <alignment horizontal="center"/>
      <protection/>
    </xf>
    <xf numFmtId="174" fontId="6" fillId="0" borderId="28" xfId="672" applyNumberFormat="1" applyFont="1" applyFill="1" applyBorder="1" applyAlignment="1">
      <alignment horizontal="center"/>
    </xf>
    <xf numFmtId="174" fontId="6" fillId="0" borderId="28" xfId="672" applyNumberFormat="1" applyFont="1" applyFill="1" applyBorder="1" applyAlignment="1" applyProtection="1">
      <alignment horizontal="center"/>
      <protection/>
    </xf>
    <xf numFmtId="174" fontId="12" fillId="0" borderId="28" xfId="672" applyNumberFormat="1" applyFont="1" applyFill="1" applyBorder="1" applyAlignment="1">
      <alignment horizontal="center"/>
    </xf>
    <xf numFmtId="10" fontId="10" fillId="0" borderId="28" xfId="1271" applyNumberFormat="1" applyFont="1" applyFill="1" applyBorder="1" applyAlignment="1">
      <alignment horizontal="center" vertical="center"/>
    </xf>
    <xf numFmtId="10" fontId="10" fillId="0" borderId="0" xfId="1271" applyNumberFormat="1" applyFont="1" applyFill="1" applyBorder="1" applyAlignment="1">
      <alignment horizontal="center" vertical="center"/>
    </xf>
    <xf numFmtId="10" fontId="12" fillId="0" borderId="0" xfId="1271" applyNumberFormat="1" applyFont="1" applyFill="1" applyBorder="1" applyAlignment="1">
      <alignment horizontal="center" vertical="center"/>
    </xf>
    <xf numFmtId="176" fontId="3" fillId="0" borderId="0" xfId="539" applyNumberFormat="1" applyFont="1" applyFill="1" applyBorder="1" applyAlignment="1" applyProtection="1">
      <alignment horizontal="center"/>
      <protection/>
    </xf>
    <xf numFmtId="212" fontId="6" fillId="0" borderId="0" xfId="539" applyNumberFormat="1" applyFont="1" applyFill="1" applyBorder="1" applyAlignment="1" applyProtection="1">
      <alignment horizontal="center"/>
      <protection/>
    </xf>
    <xf numFmtId="0" fontId="1" fillId="0" borderId="0" xfId="0" applyFont="1" applyBorder="1" applyAlignment="1">
      <alignment/>
    </xf>
    <xf numFmtId="0" fontId="1" fillId="0" borderId="0" xfId="0" applyFont="1" applyFill="1" applyBorder="1" applyAlignment="1">
      <alignment horizontal="center"/>
    </xf>
    <xf numFmtId="174" fontId="1" fillId="0" borderId="0" xfId="0" applyNumberFormat="1" applyFont="1" applyAlignment="1">
      <alignment/>
    </xf>
    <xf numFmtId="0" fontId="1" fillId="0" borderId="0" xfId="0" applyFont="1" applyAlignment="1">
      <alignment/>
    </xf>
    <xf numFmtId="0" fontId="90" fillId="0" borderId="0" xfId="0" applyFont="1" applyBorder="1" applyAlignment="1">
      <alignment/>
    </xf>
    <xf numFmtId="0" fontId="90" fillId="0" borderId="0" xfId="0" applyFont="1" applyFill="1" applyBorder="1" applyAlignment="1">
      <alignment horizontal="center"/>
    </xf>
    <xf numFmtId="0" fontId="90" fillId="0" borderId="0" xfId="0" applyFont="1" applyAlignment="1">
      <alignment/>
    </xf>
    <xf numFmtId="174" fontId="6" fillId="0" borderId="0" xfId="615" applyNumberFormat="1" applyFont="1" applyFill="1" applyBorder="1" applyAlignment="1" applyProtection="1">
      <alignment horizontal="center" vertical="center" wrapText="1"/>
      <protection/>
    </xf>
    <xf numFmtId="175" fontId="2" fillId="0" borderId="0" xfId="1256" applyNumberFormat="1" applyFont="1" applyFill="1" applyAlignment="1">
      <alignment/>
    </xf>
    <xf numFmtId="175" fontId="1" fillId="0" borderId="0" xfId="1256" applyNumberFormat="1" applyFont="1" applyFill="1" applyAlignment="1">
      <alignment/>
    </xf>
    <xf numFmtId="175" fontId="2" fillId="0" borderId="30" xfId="1256" applyNumberFormat="1" applyFont="1" applyFill="1" applyBorder="1" applyAlignment="1">
      <alignment/>
    </xf>
    <xf numFmtId="3" fontId="2" fillId="0" borderId="0" xfId="0" applyNumberFormat="1" applyFont="1" applyAlignment="1">
      <alignment/>
    </xf>
    <xf numFmtId="3" fontId="0" fillId="0" borderId="0" xfId="0" applyNumberFormat="1" applyAlignment="1">
      <alignment/>
    </xf>
    <xf numFmtId="3" fontId="1" fillId="0" borderId="0" xfId="0" applyNumberFormat="1" applyFont="1" applyAlignment="1">
      <alignment/>
    </xf>
    <xf numFmtId="3" fontId="90" fillId="0" borderId="0" xfId="0" applyNumberFormat="1" applyFont="1" applyAlignment="1">
      <alignment/>
    </xf>
    <xf numFmtId="3" fontId="0" fillId="0" borderId="0" xfId="0" applyNumberFormat="1" applyFont="1" applyAlignment="1">
      <alignment/>
    </xf>
    <xf numFmtId="3" fontId="2" fillId="0" borderId="32" xfId="0" applyNumberFormat="1" applyFont="1" applyBorder="1" applyAlignment="1">
      <alignment/>
    </xf>
    <xf numFmtId="2" fontId="64" fillId="0" borderId="33" xfId="0" applyNumberFormat="1" applyFont="1" applyFill="1" applyBorder="1" applyAlignment="1">
      <alignment horizontal="center" vertical="center" wrapText="1"/>
    </xf>
    <xf numFmtId="2" fontId="64" fillId="0" borderId="0" xfId="0" applyNumberFormat="1" applyFont="1" applyFill="1" applyBorder="1" applyAlignment="1">
      <alignment horizontal="center" vertical="center" wrapText="1"/>
    </xf>
    <xf numFmtId="2" fontId="11" fillId="0" borderId="33"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2" fontId="64" fillId="0" borderId="31" xfId="0" applyNumberFormat="1" applyFont="1" applyFill="1" applyBorder="1" applyAlignment="1">
      <alignment horizontal="center" vertical="center" wrapText="1"/>
    </xf>
    <xf numFmtId="2" fontId="64" fillId="0" borderId="30" xfId="0" applyNumberFormat="1" applyFont="1" applyFill="1" applyBorder="1" applyAlignment="1">
      <alignment horizontal="center" vertical="center" wrapText="1"/>
    </xf>
    <xf numFmtId="174" fontId="1" fillId="0" borderId="30" xfId="647" applyNumberFormat="1" applyFont="1" applyFill="1" applyBorder="1" applyAlignment="1">
      <alignment/>
    </xf>
    <xf numFmtId="0" fontId="0" fillId="0" borderId="0" xfId="0" applyFill="1" applyAlignment="1">
      <alignment/>
    </xf>
    <xf numFmtId="174" fontId="7" fillId="0" borderId="27" xfId="672" applyNumberFormat="1" applyFont="1" applyFill="1" applyBorder="1" applyAlignment="1" applyProtection="1">
      <alignment horizontal="center" vertical="center" wrapText="1"/>
      <protection/>
    </xf>
    <xf numFmtId="174" fontId="6" fillId="0" borderId="46" xfId="615" applyNumberFormat="1" applyFont="1" applyFill="1" applyBorder="1" applyAlignment="1">
      <alignment horizontal="center"/>
    </xf>
    <xf numFmtId="174" fontId="6" fillId="0" borderId="46" xfId="615" applyNumberFormat="1" applyFont="1" applyFill="1" applyBorder="1" applyAlignment="1" applyProtection="1">
      <alignment horizontal="center"/>
      <protection/>
    </xf>
    <xf numFmtId="173" fontId="6" fillId="0" borderId="46" xfId="615" applyFont="1" applyFill="1" applyBorder="1" applyAlignment="1" applyProtection="1">
      <alignment horizontal="center"/>
      <protection/>
    </xf>
    <xf numFmtId="173" fontId="6" fillId="0" borderId="46" xfId="615" applyNumberFormat="1" applyFont="1" applyFill="1" applyBorder="1" applyAlignment="1" applyProtection="1">
      <alignment horizontal="center"/>
      <protection/>
    </xf>
    <xf numFmtId="175" fontId="6" fillId="0" borderId="46" xfId="1256" applyNumberFormat="1" applyFont="1" applyFill="1" applyBorder="1" applyAlignment="1" applyProtection="1">
      <alignment horizontal="right"/>
      <protection/>
    </xf>
    <xf numFmtId="0" fontId="90" fillId="0" borderId="47" xfId="0" applyFont="1" applyBorder="1" applyAlignment="1">
      <alignment/>
    </xf>
    <xf numFmtId="0" fontId="6" fillId="0" borderId="47" xfId="0" applyFont="1" applyFill="1" applyBorder="1" applyAlignment="1">
      <alignment/>
    </xf>
    <xf numFmtId="0" fontId="6" fillId="0" borderId="47" xfId="0" applyFont="1" applyFill="1" applyBorder="1" applyAlignment="1">
      <alignment horizontal="center"/>
    </xf>
    <xf numFmtId="174" fontId="6" fillId="0" borderId="48" xfId="615" applyNumberFormat="1" applyFont="1" applyFill="1" applyBorder="1" applyAlignment="1" applyProtection="1">
      <alignment horizontal="center"/>
      <protection/>
    </xf>
    <xf numFmtId="0" fontId="0" fillId="0" borderId="0" xfId="0" applyFill="1" applyBorder="1" applyAlignment="1">
      <alignment/>
    </xf>
    <xf numFmtId="174" fontId="11" fillId="0" borderId="44" xfId="615" applyNumberFormat="1" applyFont="1" applyFill="1" applyBorder="1" applyAlignment="1">
      <alignment horizontal="center" vertical="center"/>
    </xf>
    <xf numFmtId="174" fontId="64" fillId="0" borderId="44" xfId="615" applyNumberFormat="1" applyFont="1" applyFill="1" applyBorder="1" applyAlignment="1">
      <alignment horizontal="center" vertical="center"/>
    </xf>
    <xf numFmtId="174" fontId="6" fillId="0" borderId="43" xfId="615" applyNumberFormat="1" applyFont="1" applyFill="1" applyBorder="1" applyAlignment="1" applyProtection="1">
      <alignment horizontal="center"/>
      <protection/>
    </xf>
    <xf numFmtId="174" fontId="11" fillId="0" borderId="28" xfId="615" applyNumberFormat="1" applyFont="1" applyFill="1" applyBorder="1" applyAlignment="1">
      <alignment horizontal="center" vertical="center"/>
    </xf>
    <xf numFmtId="174" fontId="11" fillId="0" borderId="49" xfId="615" applyNumberFormat="1" applyFont="1" applyFill="1" applyBorder="1" applyAlignment="1">
      <alignment horizontal="center" vertical="center"/>
    </xf>
    <xf numFmtId="174" fontId="7" fillId="0" borderId="50" xfId="615" applyNumberFormat="1" applyFont="1" applyFill="1" applyBorder="1" applyAlignment="1" applyProtection="1">
      <alignment horizontal="center" vertical="center" wrapText="1"/>
      <protection/>
    </xf>
    <xf numFmtId="174" fontId="6" fillId="46" borderId="51" xfId="615" applyNumberFormat="1" applyFont="1" applyFill="1" applyBorder="1" applyAlignment="1" applyProtection="1">
      <alignment horizontal="center"/>
      <protection/>
    </xf>
    <xf numFmtId="174" fontId="6" fillId="46" borderId="52" xfId="615" applyNumberFormat="1" applyFont="1" applyFill="1" applyBorder="1" applyAlignment="1" applyProtection="1">
      <alignment horizontal="center"/>
      <protection/>
    </xf>
    <xf numFmtId="2" fontId="64" fillId="0" borderId="46" xfId="0" applyNumberFormat="1" applyFont="1" applyFill="1" applyBorder="1" applyAlignment="1">
      <alignment horizontal="center" vertical="center" wrapText="1"/>
    </xf>
    <xf numFmtId="213" fontId="2" fillId="0" borderId="0" xfId="1256" applyNumberFormat="1" applyFont="1" applyFill="1" applyAlignment="1">
      <alignment/>
    </xf>
    <xf numFmtId="213" fontId="1" fillId="0" borderId="0" xfId="1256" applyNumberFormat="1" applyFont="1" applyFill="1" applyAlignment="1">
      <alignment/>
    </xf>
    <xf numFmtId="213" fontId="2" fillId="0" borderId="30" xfId="1256" applyNumberFormat="1" applyFont="1" applyFill="1" applyBorder="1" applyAlignment="1">
      <alignment/>
    </xf>
    <xf numFmtId="213" fontId="6" fillId="0" borderId="46" xfId="1256" applyNumberFormat="1" applyFont="1" applyFill="1" applyBorder="1" applyAlignment="1" applyProtection="1">
      <alignment horizontal="right"/>
      <protection/>
    </xf>
    <xf numFmtId="0" fontId="11" fillId="0" borderId="13" xfId="0" applyFont="1" applyFill="1" applyBorder="1" applyAlignment="1">
      <alignment horizontal="center" vertical="center" wrapText="1"/>
    </xf>
    <xf numFmtId="174" fontId="6" fillId="0" borderId="44" xfId="672" applyNumberFormat="1" applyFont="1" applyFill="1" applyBorder="1" applyAlignment="1" applyProtection="1">
      <alignment horizontal="center" vertical="center" wrapText="1"/>
      <protection/>
    </xf>
    <xf numFmtId="0" fontId="11" fillId="0" borderId="33" xfId="0" applyFont="1" applyFill="1" applyBorder="1" applyAlignment="1">
      <alignment horizontal="center"/>
    </xf>
    <xf numFmtId="0" fontId="12" fillId="0" borderId="38" xfId="0" applyFont="1" applyFill="1" applyBorder="1" applyAlignment="1">
      <alignment/>
    </xf>
    <xf numFmtId="10" fontId="12" fillId="0" borderId="33" xfId="1256" applyNumberFormat="1" applyFont="1" applyFill="1" applyBorder="1" applyAlignment="1">
      <alignment horizontal="center"/>
    </xf>
    <xf numFmtId="10" fontId="10" fillId="0" borderId="33" xfId="1256" applyNumberFormat="1" applyFont="1" applyFill="1" applyBorder="1" applyAlignment="1">
      <alignment horizontal="center"/>
    </xf>
    <xf numFmtId="10" fontId="12" fillId="0" borderId="31" xfId="1256" applyNumberFormat="1" applyFont="1" applyFill="1" applyBorder="1" applyAlignment="1">
      <alignment horizontal="center"/>
    </xf>
    <xf numFmtId="175" fontId="65" fillId="0" borderId="0" xfId="1256" applyNumberFormat="1" applyFont="1" applyFill="1" applyAlignment="1">
      <alignment/>
    </xf>
    <xf numFmtId="174" fontId="7" fillId="64" borderId="34" xfId="672" applyNumberFormat="1" applyFont="1" applyFill="1" applyBorder="1" applyAlignment="1" applyProtection="1">
      <alignment horizontal="center" vertical="center" wrapText="1"/>
      <protection/>
    </xf>
    <xf numFmtId="174" fontId="7" fillId="64" borderId="6" xfId="615" applyNumberFormat="1" applyFont="1" applyFill="1" applyBorder="1" applyAlignment="1" applyProtection="1">
      <alignment horizontal="center" vertical="center" wrapText="1"/>
      <protection/>
    </xf>
    <xf numFmtId="174" fontId="11" fillId="64" borderId="28" xfId="615" applyNumberFormat="1" applyFont="1" applyFill="1" applyBorder="1" applyAlignment="1">
      <alignment horizontal="center" vertical="center"/>
    </xf>
    <xf numFmtId="9" fontId="63" fillId="0" borderId="0" xfId="1256" applyNumberFormat="1" applyFont="1" applyFill="1" applyBorder="1" applyAlignment="1">
      <alignment horizontal="right" vertical="center" wrapText="1"/>
    </xf>
    <xf numFmtId="9" fontId="63" fillId="0" borderId="0" xfId="1256" applyFont="1" applyFill="1" applyBorder="1" applyAlignment="1">
      <alignment horizontal="right" vertical="center" wrapText="1"/>
    </xf>
    <xf numFmtId="9" fontId="7" fillId="0" borderId="0" xfId="1256" applyFont="1" applyFill="1" applyBorder="1" applyAlignment="1">
      <alignment horizontal="right" vertical="center" wrapText="1"/>
    </xf>
    <xf numFmtId="9" fontId="3" fillId="0" borderId="0" xfId="1256" applyFont="1" applyFill="1" applyBorder="1" applyAlignment="1">
      <alignment horizontal="right"/>
    </xf>
    <xf numFmtId="9" fontId="6" fillId="0" borderId="0" xfId="1256" applyFont="1" applyFill="1" applyBorder="1" applyAlignment="1">
      <alignment horizontal="right"/>
    </xf>
    <xf numFmtId="9" fontId="6" fillId="0" borderId="0" xfId="1256" applyFont="1" applyFill="1" applyBorder="1" applyAlignment="1">
      <alignment/>
    </xf>
    <xf numFmtId="9" fontId="3" fillId="0" borderId="0" xfId="1256" applyFont="1" applyFill="1" applyBorder="1" applyAlignment="1">
      <alignment/>
    </xf>
    <xf numFmtId="173" fontId="6" fillId="0" borderId="30" xfId="1256" applyNumberFormat="1" applyFont="1" applyFill="1" applyBorder="1" applyAlignment="1">
      <alignment horizontal="right"/>
    </xf>
    <xf numFmtId="174" fontId="6" fillId="65" borderId="29" xfId="615" applyNumberFormat="1" applyFont="1" applyFill="1" applyBorder="1" applyAlignment="1" applyProtection="1">
      <alignment horizontal="center" vertical="center" wrapText="1"/>
      <protection/>
    </xf>
    <xf numFmtId="174" fontId="7" fillId="65" borderId="13" xfId="615" applyNumberFormat="1" applyFont="1" applyFill="1" applyBorder="1" applyAlignment="1" applyProtection="1">
      <alignment horizontal="center" vertical="center" wrapText="1"/>
      <protection/>
    </xf>
    <xf numFmtId="174" fontId="11" fillId="65" borderId="37" xfId="615" applyNumberFormat="1" applyFont="1" applyFill="1" applyBorder="1" applyAlignment="1">
      <alignment horizontal="center" vertical="center"/>
    </xf>
    <xf numFmtId="174" fontId="11" fillId="65" borderId="27" xfId="615" applyNumberFormat="1" applyFont="1" applyFill="1" applyBorder="1" applyAlignment="1">
      <alignment horizontal="center" vertical="center"/>
    </xf>
    <xf numFmtId="174" fontId="64" fillId="65" borderId="27" xfId="615" applyNumberFormat="1" applyFont="1" applyFill="1" applyBorder="1" applyAlignment="1">
      <alignment horizontal="center" vertical="center"/>
    </xf>
    <xf numFmtId="174" fontId="3" fillId="65" borderId="27" xfId="615" applyNumberFormat="1" applyFont="1" applyFill="1" applyBorder="1" applyAlignment="1" applyProtection="1">
      <alignment horizontal="center"/>
      <protection/>
    </xf>
    <xf numFmtId="174" fontId="6" fillId="65" borderId="27" xfId="615" applyNumberFormat="1" applyFont="1" applyFill="1" applyBorder="1" applyAlignment="1" applyProtection="1">
      <alignment horizontal="center"/>
      <protection/>
    </xf>
    <xf numFmtId="174" fontId="6" fillId="65" borderId="32" xfId="615" applyNumberFormat="1" applyFont="1" applyFill="1" applyBorder="1" applyAlignment="1" applyProtection="1">
      <alignment horizontal="center"/>
      <protection/>
    </xf>
    <xf numFmtId="174" fontId="6" fillId="65" borderId="46" xfId="615" applyNumberFormat="1" applyFont="1" applyFill="1" applyBorder="1" applyAlignment="1" applyProtection="1">
      <alignment horizontal="center"/>
      <protection/>
    </xf>
    <xf numFmtId="174" fontId="6" fillId="0" borderId="28" xfId="672" applyNumberFormat="1" applyFont="1" applyFill="1" applyBorder="1" applyAlignment="1">
      <alignment horizontal="center" vertical="center" wrapText="1"/>
    </xf>
    <xf numFmtId="173" fontId="6" fillId="0" borderId="0" xfId="672" applyNumberFormat="1" applyFont="1" applyFill="1" applyBorder="1" applyAlignment="1">
      <alignment horizontal="center" vertical="center" wrapText="1"/>
    </xf>
    <xf numFmtId="173" fontId="63" fillId="0" borderId="6" xfId="615" applyNumberFormat="1" applyFont="1" applyFill="1" applyBorder="1" applyAlignment="1">
      <alignment horizontal="center" vertical="center"/>
    </xf>
    <xf numFmtId="174" fontId="64" fillId="0" borderId="38" xfId="615" applyNumberFormat="1" applyFont="1" applyFill="1" applyBorder="1" applyAlignment="1">
      <alignment horizontal="center" vertical="center"/>
    </xf>
    <xf numFmtId="173" fontId="64" fillId="0" borderId="38" xfId="615" applyNumberFormat="1" applyFont="1" applyFill="1" applyBorder="1" applyAlignment="1">
      <alignment horizontal="center" vertical="center"/>
    </xf>
    <xf numFmtId="174" fontId="11" fillId="0" borderId="44" xfId="0" applyNumberFormat="1" applyFont="1" applyFill="1" applyBorder="1" applyAlignment="1">
      <alignment horizontal="center"/>
    </xf>
    <xf numFmtId="221" fontId="3" fillId="0" borderId="0" xfId="672" applyNumberFormat="1" applyFont="1" applyFill="1" applyBorder="1" applyAlignment="1">
      <alignment horizontal="center" vertical="center" wrapText="1"/>
    </xf>
    <xf numFmtId="0" fontId="11" fillId="0" borderId="38" xfId="0" applyFont="1" applyFill="1" applyBorder="1" applyAlignment="1">
      <alignment horizontal="center" vertical="center" wrapText="1"/>
    </xf>
    <xf numFmtId="174" fontId="6" fillId="0" borderId="33" xfId="672" applyNumberFormat="1" applyFont="1" applyFill="1" applyBorder="1" applyAlignment="1" applyProtection="1">
      <alignment horizontal="center"/>
      <protection/>
    </xf>
    <xf numFmtId="174" fontId="6" fillId="0" borderId="33" xfId="672" applyNumberFormat="1" applyFont="1" applyFill="1" applyBorder="1" applyAlignment="1" applyProtection="1">
      <alignment horizontal="center" vertical="center" wrapText="1"/>
      <protection/>
    </xf>
    <xf numFmtId="174" fontId="3" fillId="0" borderId="33" xfId="672" applyNumberFormat="1" applyFont="1" applyFill="1" applyBorder="1" applyAlignment="1" applyProtection="1">
      <alignment horizontal="center"/>
      <protection/>
    </xf>
    <xf numFmtId="174" fontId="6" fillId="0" borderId="31" xfId="672" applyNumberFormat="1" applyFont="1" applyFill="1" applyBorder="1" applyAlignment="1" applyProtection="1">
      <alignment horizontal="center"/>
      <protection/>
    </xf>
    <xf numFmtId="174" fontId="92" fillId="0" borderId="0" xfId="672" applyNumberFormat="1" applyFont="1" applyFill="1" applyBorder="1" applyAlignment="1">
      <alignment horizontal="center"/>
    </xf>
    <xf numFmtId="0" fontId="93" fillId="0" borderId="0" xfId="0" applyFont="1" applyFill="1" applyBorder="1" applyAlignment="1">
      <alignment horizontal="center"/>
    </xf>
    <xf numFmtId="3" fontId="93" fillId="0" borderId="0" xfId="672" applyNumberFormat="1" applyFont="1" applyFill="1" applyBorder="1" applyAlignment="1" applyProtection="1">
      <alignment horizontal="center"/>
      <protection/>
    </xf>
    <xf numFmtId="174" fontId="93" fillId="0" borderId="0" xfId="672" applyNumberFormat="1" applyFont="1" applyFill="1" applyBorder="1" applyAlignment="1">
      <alignment horizontal="center"/>
    </xf>
    <xf numFmtId="174" fontId="93" fillId="0" borderId="0" xfId="672" applyNumberFormat="1" applyFont="1" applyFill="1" applyBorder="1" applyAlignment="1" applyProtection="1">
      <alignment horizontal="center"/>
      <protection/>
    </xf>
    <xf numFmtId="10" fontId="93" fillId="0" borderId="0" xfId="1271" applyNumberFormat="1" applyFont="1" applyFill="1" applyBorder="1" applyAlignment="1">
      <alignment horizontal="center" vertical="center"/>
    </xf>
    <xf numFmtId="174" fontId="93" fillId="0" borderId="0" xfId="1256" applyNumberFormat="1" applyFont="1" applyFill="1" applyBorder="1" applyAlignment="1">
      <alignment horizontal="center"/>
    </xf>
    <xf numFmtId="0" fontId="94" fillId="0" borderId="0" xfId="0" applyFont="1" applyBorder="1" applyAlignment="1">
      <alignment/>
    </xf>
    <xf numFmtId="174" fontId="94" fillId="0" borderId="0" xfId="0" applyNumberFormat="1" applyFont="1" applyBorder="1" applyAlignment="1">
      <alignment/>
    </xf>
    <xf numFmtId="174" fontId="94" fillId="0" borderId="0" xfId="0" applyNumberFormat="1" applyFont="1" applyFill="1" applyBorder="1" applyAlignment="1">
      <alignment/>
    </xf>
    <xf numFmtId="0" fontId="94" fillId="0" borderId="0" xfId="0" applyFont="1" applyAlignment="1">
      <alignment/>
    </xf>
    <xf numFmtId="174" fontId="64" fillId="0" borderId="6" xfId="615" applyNumberFormat="1" applyFont="1" applyFill="1" applyBorder="1" applyAlignment="1">
      <alignment horizontal="center" vertical="center"/>
    </xf>
    <xf numFmtId="0" fontId="0" fillId="27" borderId="0" xfId="0" applyFill="1" applyAlignment="1">
      <alignment horizontal="center" vertical="center" wrapText="1"/>
    </xf>
    <xf numFmtId="0" fontId="80" fillId="27" borderId="0" xfId="846" applyFill="1" applyAlignment="1">
      <alignment horizontal="center" vertical="center"/>
    </xf>
    <xf numFmtId="0" fontId="2" fillId="27" borderId="0" xfId="0" applyFont="1" applyFill="1" applyAlignment="1">
      <alignment horizontal="center" vertical="center"/>
    </xf>
    <xf numFmtId="174" fontId="13" fillId="23" borderId="6" xfId="615" applyNumberFormat="1" applyFont="1" applyFill="1" applyBorder="1" applyAlignment="1">
      <alignment horizontal="center"/>
    </xf>
    <xf numFmtId="174" fontId="13" fillId="23" borderId="50" xfId="615" applyNumberFormat="1" applyFont="1" applyFill="1" applyBorder="1" applyAlignment="1">
      <alignment horizontal="center"/>
    </xf>
    <xf numFmtId="0" fontId="8" fillId="54" borderId="45" xfId="0" applyFont="1" applyFill="1" applyBorder="1" applyAlignment="1">
      <alignment horizontal="center"/>
    </xf>
    <xf numFmtId="0" fontId="8" fillId="54" borderId="28" xfId="0" applyFont="1" applyFill="1" applyBorder="1" applyAlignment="1">
      <alignment horizontal="center"/>
    </xf>
    <xf numFmtId="0" fontId="8" fillId="54" borderId="34" xfId="0" applyFont="1" applyFill="1" applyBorder="1" applyAlignment="1">
      <alignment horizontal="center"/>
    </xf>
    <xf numFmtId="174" fontId="8" fillId="5" borderId="6" xfId="615" applyNumberFormat="1" applyFont="1" applyFill="1" applyBorder="1" applyAlignment="1">
      <alignment horizontal="center"/>
    </xf>
    <xf numFmtId="0" fontId="13" fillId="19" borderId="6" xfId="0" applyFont="1" applyFill="1" applyBorder="1" applyAlignment="1">
      <alignment horizontal="center"/>
    </xf>
    <xf numFmtId="174" fontId="13" fillId="9" borderId="6" xfId="615" applyNumberFormat="1" applyFont="1" applyFill="1" applyBorder="1" applyAlignment="1">
      <alignment horizontal="center"/>
    </xf>
    <xf numFmtId="173" fontId="13" fillId="15" borderId="38" xfId="615" applyNumberFormat="1" applyFont="1" applyFill="1" applyBorder="1" applyAlignment="1">
      <alignment horizontal="center"/>
    </xf>
    <xf numFmtId="173" fontId="13" fillId="15" borderId="6" xfId="615" applyNumberFormat="1" applyFont="1" applyFill="1" applyBorder="1" applyAlignment="1">
      <alignment horizontal="center"/>
    </xf>
    <xf numFmtId="0" fontId="8" fillId="54" borderId="45" xfId="0" applyFont="1" applyFill="1" applyBorder="1" applyAlignment="1">
      <alignment horizontal="center" vertical="center"/>
    </xf>
    <xf numFmtId="0" fontId="8" fillId="54" borderId="28" xfId="0" applyFont="1" applyFill="1" applyBorder="1" applyAlignment="1">
      <alignment horizontal="center" vertical="center"/>
    </xf>
    <xf numFmtId="0" fontId="8" fillId="54" borderId="34" xfId="0" applyFont="1" applyFill="1" applyBorder="1" applyAlignment="1">
      <alignment horizontal="center" vertical="center"/>
    </xf>
    <xf numFmtId="0" fontId="8" fillId="54" borderId="31" xfId="0" applyFont="1" applyFill="1" applyBorder="1" applyAlignment="1">
      <alignment horizontal="center" vertical="center"/>
    </xf>
    <xf numFmtId="0" fontId="8" fillId="54" borderId="30" xfId="0" applyFont="1" applyFill="1" applyBorder="1" applyAlignment="1">
      <alignment horizontal="center" vertical="center"/>
    </xf>
    <xf numFmtId="0" fontId="8" fillId="54" borderId="32" xfId="0" applyFont="1" applyFill="1" applyBorder="1" applyAlignment="1">
      <alignment horizontal="center" vertical="center"/>
    </xf>
    <xf numFmtId="0" fontId="13" fillId="17" borderId="38" xfId="0" applyFont="1" applyFill="1" applyBorder="1" applyAlignment="1">
      <alignment horizontal="center"/>
    </xf>
    <xf numFmtId="0" fontId="13" fillId="17" borderId="6" xfId="0" applyFont="1" applyFill="1" applyBorder="1" applyAlignment="1">
      <alignment horizontal="center"/>
    </xf>
    <xf numFmtId="0" fontId="13" fillId="17" borderId="37" xfId="0" applyFont="1" applyFill="1" applyBorder="1" applyAlignment="1">
      <alignment horizontal="center"/>
    </xf>
    <xf numFmtId="0" fontId="13" fillId="9" borderId="38" xfId="0" applyFont="1" applyFill="1" applyBorder="1" applyAlignment="1">
      <alignment horizontal="center"/>
    </xf>
    <xf numFmtId="0" fontId="13" fillId="9" borderId="6" xfId="0" applyFont="1" applyFill="1" applyBorder="1" applyAlignment="1">
      <alignment horizontal="center"/>
    </xf>
    <xf numFmtId="0" fontId="13" fillId="9" borderId="37" xfId="0" applyFont="1" applyFill="1" applyBorder="1" applyAlignment="1">
      <alignment horizontal="center"/>
    </xf>
    <xf numFmtId="0" fontId="6" fillId="0" borderId="38" xfId="0" applyFont="1" applyFill="1" applyBorder="1" applyAlignment="1">
      <alignment horizontal="center"/>
    </xf>
    <xf numFmtId="0" fontId="6" fillId="0" borderId="6" xfId="0" applyFont="1" applyFill="1" applyBorder="1" applyAlignment="1">
      <alignment horizontal="center"/>
    </xf>
    <xf numFmtId="0" fontId="6" fillId="0" borderId="37" xfId="0" applyFont="1" applyFill="1" applyBorder="1" applyAlignment="1">
      <alignment horizontal="center"/>
    </xf>
    <xf numFmtId="0" fontId="12" fillId="0" borderId="38" xfId="0" applyFont="1" applyFill="1" applyBorder="1" applyAlignment="1">
      <alignment horizontal="center"/>
    </xf>
    <xf numFmtId="0" fontId="12" fillId="0" borderId="6" xfId="0" applyFont="1" applyFill="1" applyBorder="1" applyAlignment="1">
      <alignment horizontal="center"/>
    </xf>
    <xf numFmtId="0" fontId="13" fillId="19" borderId="38" xfId="0" applyFont="1" applyFill="1" applyBorder="1" applyAlignment="1">
      <alignment horizontal="center"/>
    </xf>
    <xf numFmtId="0" fontId="13" fillId="19" borderId="37" xfId="0" applyFont="1" applyFill="1" applyBorder="1" applyAlignment="1">
      <alignment horizontal="center"/>
    </xf>
  </cellXfs>
  <cellStyles count="1511">
    <cellStyle name="Normal" xfId="0"/>
    <cellStyle name="20% - Accent1" xfId="15"/>
    <cellStyle name="20% - Accent1 2" xfId="16"/>
    <cellStyle name="20% - Accent1 2 2" xfId="17"/>
    <cellStyle name="20% - Accent1 2 3" xfId="18"/>
    <cellStyle name="20% - Accent1 2 3 2" xfId="19"/>
    <cellStyle name="20% - Accent1 2 3 2 2" xfId="20"/>
    <cellStyle name="20% - Accent1 2 3 2 2 2" xfId="21"/>
    <cellStyle name="20% - Accent1 2 3 2 3" xfId="22"/>
    <cellStyle name="20% - Accent1 2 3 3" xfId="23"/>
    <cellStyle name="20% - Accent1 2 3 3 2" xfId="24"/>
    <cellStyle name="20% - Accent1 2 3 4" xfId="25"/>
    <cellStyle name="20% - Accent1 2 3 5" xfId="26"/>
    <cellStyle name="20% - Accent1 2 4" xfId="27"/>
    <cellStyle name="20% - Accent1 2 4 2" xfId="28"/>
    <cellStyle name="20% - Accent1 2 4 2 2" xfId="29"/>
    <cellStyle name="20% - Accent1 2 4 3" xfId="30"/>
    <cellStyle name="20% - Accent1 2 5" xfId="31"/>
    <cellStyle name="20% - Accent1 2 5 2" xfId="32"/>
    <cellStyle name="20% - Accent1 2 6" xfId="33"/>
    <cellStyle name="20% - Accent1 2 7" xfId="34"/>
    <cellStyle name="20% - Accent1 2 8" xfId="35"/>
    <cellStyle name="20% - Accent1 3" xfId="36"/>
    <cellStyle name="20% - Accent1 4" xfId="37"/>
    <cellStyle name="20% - Accent1 5" xfId="38"/>
    <cellStyle name="20% - Accent1 6" xfId="39"/>
    <cellStyle name="20% - Accent2" xfId="40"/>
    <cellStyle name="20% - Accent2 2" xfId="41"/>
    <cellStyle name="20% - Accent2 2 2" xfId="42"/>
    <cellStyle name="20% - Accent2 2 3" xfId="43"/>
    <cellStyle name="20% - Accent2 2 3 2" xfId="44"/>
    <cellStyle name="20% - Accent2 2 3 2 2" xfId="45"/>
    <cellStyle name="20% - Accent2 2 3 2 2 2" xfId="46"/>
    <cellStyle name="20% - Accent2 2 3 2 3" xfId="47"/>
    <cellStyle name="20% - Accent2 2 3 3" xfId="48"/>
    <cellStyle name="20% - Accent2 2 3 3 2" xfId="49"/>
    <cellStyle name="20% - Accent2 2 3 4" xfId="50"/>
    <cellStyle name="20% - Accent2 2 3 5" xfId="51"/>
    <cellStyle name="20% - Accent2 2 4" xfId="52"/>
    <cellStyle name="20% - Accent2 2 4 2" xfId="53"/>
    <cellStyle name="20% - Accent2 2 4 2 2" xfId="54"/>
    <cellStyle name="20% - Accent2 2 4 3" xfId="55"/>
    <cellStyle name="20% - Accent2 2 5" xfId="56"/>
    <cellStyle name="20% - Accent2 2 5 2" xfId="57"/>
    <cellStyle name="20% - Accent2 2 6" xfId="58"/>
    <cellStyle name="20% - Accent2 2 7" xfId="59"/>
    <cellStyle name="20% - Accent2 2 8" xfId="60"/>
    <cellStyle name="20% - Accent2 3" xfId="61"/>
    <cellStyle name="20% - Accent2 4" xfId="62"/>
    <cellStyle name="20% - Accent2 5" xfId="63"/>
    <cellStyle name="20% - Accent2 6" xfId="64"/>
    <cellStyle name="20% - Accent3" xfId="65"/>
    <cellStyle name="20% - Accent3 2" xfId="66"/>
    <cellStyle name="20% - Accent3 2 2" xfId="67"/>
    <cellStyle name="20% - Accent3 2 3" xfId="68"/>
    <cellStyle name="20% - Accent3 2 3 2" xfId="69"/>
    <cellStyle name="20% - Accent3 2 3 2 2" xfId="70"/>
    <cellStyle name="20% - Accent3 2 3 2 2 2" xfId="71"/>
    <cellStyle name="20% - Accent3 2 3 2 3" xfId="72"/>
    <cellStyle name="20% - Accent3 2 3 3" xfId="73"/>
    <cellStyle name="20% - Accent3 2 3 3 2" xfId="74"/>
    <cellStyle name="20% - Accent3 2 3 4" xfId="75"/>
    <cellStyle name="20% - Accent3 2 3 5" xfId="76"/>
    <cellStyle name="20% - Accent3 2 4" xfId="77"/>
    <cellStyle name="20% - Accent3 2 4 2" xfId="78"/>
    <cellStyle name="20% - Accent3 2 4 2 2" xfId="79"/>
    <cellStyle name="20% - Accent3 2 4 3" xfId="80"/>
    <cellStyle name="20% - Accent3 2 5" xfId="81"/>
    <cellStyle name="20% - Accent3 2 5 2" xfId="82"/>
    <cellStyle name="20% - Accent3 2 6" xfId="83"/>
    <cellStyle name="20% - Accent3 2 7" xfId="84"/>
    <cellStyle name="20% - Accent3 2 8" xfId="85"/>
    <cellStyle name="20% - Accent3 3" xfId="86"/>
    <cellStyle name="20% - Accent3 4" xfId="87"/>
    <cellStyle name="20% - Accent3 5" xfId="88"/>
    <cellStyle name="20% - Accent3 6" xfId="89"/>
    <cellStyle name="20% - Accent4" xfId="90"/>
    <cellStyle name="20% - Accent4 2" xfId="91"/>
    <cellStyle name="20% - Accent4 2 2" xfId="92"/>
    <cellStyle name="20% - Accent4 2 3" xfId="93"/>
    <cellStyle name="20% - Accent4 2 3 2" xfId="94"/>
    <cellStyle name="20% - Accent4 2 3 2 2" xfId="95"/>
    <cellStyle name="20% - Accent4 2 3 2 2 2" xfId="96"/>
    <cellStyle name="20% - Accent4 2 3 2 3" xfId="97"/>
    <cellStyle name="20% - Accent4 2 3 3" xfId="98"/>
    <cellStyle name="20% - Accent4 2 3 3 2" xfId="99"/>
    <cellStyle name="20% - Accent4 2 3 4" xfId="100"/>
    <cellStyle name="20% - Accent4 2 3 5" xfId="101"/>
    <cellStyle name="20% - Accent4 2 4" xfId="102"/>
    <cellStyle name="20% - Accent4 2 4 2" xfId="103"/>
    <cellStyle name="20% - Accent4 2 4 2 2" xfId="104"/>
    <cellStyle name="20% - Accent4 2 4 3" xfId="105"/>
    <cellStyle name="20% - Accent4 2 5" xfId="106"/>
    <cellStyle name="20% - Accent4 2 5 2" xfId="107"/>
    <cellStyle name="20% - Accent4 2 6" xfId="108"/>
    <cellStyle name="20% - Accent4 2 7" xfId="109"/>
    <cellStyle name="20% - Accent4 2 8" xfId="110"/>
    <cellStyle name="20% - Accent4 3" xfId="111"/>
    <cellStyle name="20% - Accent4 4" xfId="112"/>
    <cellStyle name="20% - Accent4 5" xfId="113"/>
    <cellStyle name="20% - Accent4 6" xfId="114"/>
    <cellStyle name="20% - Accent5" xfId="115"/>
    <cellStyle name="20% - Accent5 2" xfId="116"/>
    <cellStyle name="20% - Accent5 2 2" xfId="117"/>
    <cellStyle name="20% - Accent5 2 3" xfId="118"/>
    <cellStyle name="20% - Accent5 2 3 2" xfId="119"/>
    <cellStyle name="20% - Accent5 2 3 2 2" xfId="120"/>
    <cellStyle name="20% - Accent5 2 3 2 2 2" xfId="121"/>
    <cellStyle name="20% - Accent5 2 3 2 3" xfId="122"/>
    <cellStyle name="20% - Accent5 2 3 3" xfId="123"/>
    <cellStyle name="20% - Accent5 2 3 3 2" xfId="124"/>
    <cellStyle name="20% - Accent5 2 3 4" xfId="125"/>
    <cellStyle name="20% - Accent5 2 3 5" xfId="126"/>
    <cellStyle name="20% - Accent5 2 4" xfId="127"/>
    <cellStyle name="20% - Accent5 2 4 2" xfId="128"/>
    <cellStyle name="20% - Accent5 2 4 2 2" xfId="129"/>
    <cellStyle name="20% - Accent5 2 4 3" xfId="130"/>
    <cellStyle name="20% - Accent5 2 5" xfId="131"/>
    <cellStyle name="20% - Accent5 2 5 2" xfId="132"/>
    <cellStyle name="20% - Accent5 2 6" xfId="133"/>
    <cellStyle name="20% - Accent5 2 7" xfId="134"/>
    <cellStyle name="20% - Accent5 2 8" xfId="135"/>
    <cellStyle name="20% - Accent5 3" xfId="136"/>
    <cellStyle name="20% - Accent5 4" xfId="137"/>
    <cellStyle name="20% - Accent5 5" xfId="138"/>
    <cellStyle name="20% - Accent5 6" xfId="139"/>
    <cellStyle name="20% - Accent6" xfId="140"/>
    <cellStyle name="20% - Accent6 2" xfId="141"/>
    <cellStyle name="20% - Accent6 2 2" xfId="142"/>
    <cellStyle name="20% - Accent6 2 3" xfId="143"/>
    <cellStyle name="20% - Accent6 2 3 2" xfId="144"/>
    <cellStyle name="20% - Accent6 2 3 2 2" xfId="145"/>
    <cellStyle name="20% - Accent6 2 3 2 2 2" xfId="146"/>
    <cellStyle name="20% - Accent6 2 3 2 3" xfId="147"/>
    <cellStyle name="20% - Accent6 2 3 3" xfId="148"/>
    <cellStyle name="20% - Accent6 2 3 3 2" xfId="149"/>
    <cellStyle name="20% - Accent6 2 3 4" xfId="150"/>
    <cellStyle name="20% - Accent6 2 3 5" xfId="151"/>
    <cellStyle name="20% - Accent6 2 4" xfId="152"/>
    <cellStyle name="20% - Accent6 2 4 2" xfId="153"/>
    <cellStyle name="20% - Accent6 2 4 2 2" xfId="154"/>
    <cellStyle name="20% - Accent6 2 4 3" xfId="155"/>
    <cellStyle name="20% - Accent6 2 5" xfId="156"/>
    <cellStyle name="20% - Accent6 2 5 2" xfId="157"/>
    <cellStyle name="20% - Accent6 2 6" xfId="158"/>
    <cellStyle name="20% - Accent6 2 7" xfId="159"/>
    <cellStyle name="20% - Accent6 2 8" xfId="160"/>
    <cellStyle name="20% - Accent6 3" xfId="161"/>
    <cellStyle name="20% - Accent6 4" xfId="162"/>
    <cellStyle name="20% - Accent6 5" xfId="163"/>
    <cellStyle name="20% - Accent6 6" xfId="164"/>
    <cellStyle name="40% - Accent1" xfId="165"/>
    <cellStyle name="40% - Accent1 2" xfId="166"/>
    <cellStyle name="40% - Accent1 2 2" xfId="167"/>
    <cellStyle name="40% - Accent1 2 3" xfId="168"/>
    <cellStyle name="40% - Accent1 2 3 2" xfId="169"/>
    <cellStyle name="40% - Accent1 2 3 2 2" xfId="170"/>
    <cellStyle name="40% - Accent1 2 3 2 2 2" xfId="171"/>
    <cellStyle name="40% - Accent1 2 3 2 3" xfId="172"/>
    <cellStyle name="40% - Accent1 2 3 3" xfId="173"/>
    <cellStyle name="40% - Accent1 2 3 3 2" xfId="174"/>
    <cellStyle name="40% - Accent1 2 3 4" xfId="175"/>
    <cellStyle name="40% - Accent1 2 3 5" xfId="176"/>
    <cellStyle name="40% - Accent1 2 4" xfId="177"/>
    <cellStyle name="40% - Accent1 2 4 2" xfId="178"/>
    <cellStyle name="40% - Accent1 2 4 2 2" xfId="179"/>
    <cellStyle name="40% - Accent1 2 4 3" xfId="180"/>
    <cellStyle name="40% - Accent1 2 5" xfId="181"/>
    <cellStyle name="40% - Accent1 2 5 2" xfId="182"/>
    <cellStyle name="40% - Accent1 2 6" xfId="183"/>
    <cellStyle name="40% - Accent1 2 7" xfId="184"/>
    <cellStyle name="40% - Accent1 2 8" xfId="185"/>
    <cellStyle name="40% - Accent1 3" xfId="186"/>
    <cellStyle name="40% - Accent1 4" xfId="187"/>
    <cellStyle name="40% - Accent1 5" xfId="188"/>
    <cellStyle name="40% - Accent1 6" xfId="189"/>
    <cellStyle name="40% - Accent2" xfId="190"/>
    <cellStyle name="40% - Accent2 2" xfId="191"/>
    <cellStyle name="40% - Accent2 2 2" xfId="192"/>
    <cellStyle name="40% - Accent2 2 3" xfId="193"/>
    <cellStyle name="40% - Accent2 2 3 2" xfId="194"/>
    <cellStyle name="40% - Accent2 2 3 2 2" xfId="195"/>
    <cellStyle name="40% - Accent2 2 3 2 2 2" xfId="196"/>
    <cellStyle name="40% - Accent2 2 3 2 3" xfId="197"/>
    <cellStyle name="40% - Accent2 2 3 3" xfId="198"/>
    <cellStyle name="40% - Accent2 2 3 3 2" xfId="199"/>
    <cellStyle name="40% - Accent2 2 3 4" xfId="200"/>
    <cellStyle name="40% - Accent2 2 3 5" xfId="201"/>
    <cellStyle name="40% - Accent2 2 4" xfId="202"/>
    <cellStyle name="40% - Accent2 2 4 2" xfId="203"/>
    <cellStyle name="40% - Accent2 2 4 2 2" xfId="204"/>
    <cellStyle name="40% - Accent2 2 4 3" xfId="205"/>
    <cellStyle name="40% - Accent2 2 5" xfId="206"/>
    <cellStyle name="40% - Accent2 2 5 2" xfId="207"/>
    <cellStyle name="40% - Accent2 2 6" xfId="208"/>
    <cellStyle name="40% - Accent2 2 7" xfId="209"/>
    <cellStyle name="40% - Accent2 2 8" xfId="210"/>
    <cellStyle name="40% - Accent2 3" xfId="211"/>
    <cellStyle name="40% - Accent2 4" xfId="212"/>
    <cellStyle name="40% - Accent2 5" xfId="213"/>
    <cellStyle name="40% - Accent2 6" xfId="214"/>
    <cellStyle name="40% - Accent3" xfId="215"/>
    <cellStyle name="40% - Accent3 2" xfId="216"/>
    <cellStyle name="40% - Accent3 2 2" xfId="217"/>
    <cellStyle name="40% - Accent3 2 3" xfId="218"/>
    <cellStyle name="40% - Accent3 2 3 2" xfId="219"/>
    <cellStyle name="40% - Accent3 2 3 2 2" xfId="220"/>
    <cellStyle name="40% - Accent3 2 3 2 2 2" xfId="221"/>
    <cellStyle name="40% - Accent3 2 3 2 3" xfId="222"/>
    <cellStyle name="40% - Accent3 2 3 3" xfId="223"/>
    <cellStyle name="40% - Accent3 2 3 3 2" xfId="224"/>
    <cellStyle name="40% - Accent3 2 3 4" xfId="225"/>
    <cellStyle name="40% - Accent3 2 3 5" xfId="226"/>
    <cellStyle name="40% - Accent3 2 4" xfId="227"/>
    <cellStyle name="40% - Accent3 2 4 2" xfId="228"/>
    <cellStyle name="40% - Accent3 2 4 2 2" xfId="229"/>
    <cellStyle name="40% - Accent3 2 4 3" xfId="230"/>
    <cellStyle name="40% - Accent3 2 5" xfId="231"/>
    <cellStyle name="40% - Accent3 2 5 2" xfId="232"/>
    <cellStyle name="40% - Accent3 2 6" xfId="233"/>
    <cellStyle name="40% - Accent3 2 7" xfId="234"/>
    <cellStyle name="40% - Accent3 2 8" xfId="235"/>
    <cellStyle name="40% - Accent3 3" xfId="236"/>
    <cellStyle name="40% - Accent3 4" xfId="237"/>
    <cellStyle name="40% - Accent3 5" xfId="238"/>
    <cellStyle name="40% - Accent3 6" xfId="239"/>
    <cellStyle name="40% - Accent4" xfId="240"/>
    <cellStyle name="40% - Accent4 2" xfId="241"/>
    <cellStyle name="40% - Accent4 2 2" xfId="242"/>
    <cellStyle name="40% - Accent4 2 3" xfId="243"/>
    <cellStyle name="40% - Accent4 2 3 2" xfId="244"/>
    <cellStyle name="40% - Accent4 2 3 2 2" xfId="245"/>
    <cellStyle name="40% - Accent4 2 3 2 2 2" xfId="246"/>
    <cellStyle name="40% - Accent4 2 3 2 3" xfId="247"/>
    <cellStyle name="40% - Accent4 2 3 3" xfId="248"/>
    <cellStyle name="40% - Accent4 2 3 3 2" xfId="249"/>
    <cellStyle name="40% - Accent4 2 3 4" xfId="250"/>
    <cellStyle name="40% - Accent4 2 3 5" xfId="251"/>
    <cellStyle name="40% - Accent4 2 4" xfId="252"/>
    <cellStyle name="40% - Accent4 2 4 2" xfId="253"/>
    <cellStyle name="40% - Accent4 2 4 2 2" xfId="254"/>
    <cellStyle name="40% - Accent4 2 4 3" xfId="255"/>
    <cellStyle name="40% - Accent4 2 5" xfId="256"/>
    <cellStyle name="40% - Accent4 2 5 2" xfId="257"/>
    <cellStyle name="40% - Accent4 2 6" xfId="258"/>
    <cellStyle name="40% - Accent4 2 7" xfId="259"/>
    <cellStyle name="40% - Accent4 2 8" xfId="260"/>
    <cellStyle name="40% - Accent4 3" xfId="261"/>
    <cellStyle name="40% - Accent4 4" xfId="262"/>
    <cellStyle name="40% - Accent4 5" xfId="263"/>
    <cellStyle name="40% - Accent4 6" xfId="264"/>
    <cellStyle name="40% - Accent5" xfId="265"/>
    <cellStyle name="40% - Accent5 2" xfId="266"/>
    <cellStyle name="40% - Accent5 2 2" xfId="267"/>
    <cellStyle name="40% - Accent5 2 3" xfId="268"/>
    <cellStyle name="40% - Accent5 2 3 2" xfId="269"/>
    <cellStyle name="40% - Accent5 2 3 2 2" xfId="270"/>
    <cellStyle name="40% - Accent5 2 3 2 2 2" xfId="271"/>
    <cellStyle name="40% - Accent5 2 3 2 3" xfId="272"/>
    <cellStyle name="40% - Accent5 2 3 3" xfId="273"/>
    <cellStyle name="40% - Accent5 2 3 3 2" xfId="274"/>
    <cellStyle name="40% - Accent5 2 3 4" xfId="275"/>
    <cellStyle name="40% - Accent5 2 3 5" xfId="276"/>
    <cellStyle name="40% - Accent5 2 4" xfId="277"/>
    <cellStyle name="40% - Accent5 2 4 2" xfId="278"/>
    <cellStyle name="40% - Accent5 2 4 2 2" xfId="279"/>
    <cellStyle name="40% - Accent5 2 4 3" xfId="280"/>
    <cellStyle name="40% - Accent5 2 5" xfId="281"/>
    <cellStyle name="40% - Accent5 2 5 2" xfId="282"/>
    <cellStyle name="40% - Accent5 2 6" xfId="283"/>
    <cellStyle name="40% - Accent5 2 7" xfId="284"/>
    <cellStyle name="40% - Accent5 2 8" xfId="285"/>
    <cellStyle name="40% - Accent5 3" xfId="286"/>
    <cellStyle name="40% - Accent5 4" xfId="287"/>
    <cellStyle name="40% - Accent5 5" xfId="288"/>
    <cellStyle name="40% - Accent5 6" xfId="289"/>
    <cellStyle name="40% - Accent6" xfId="290"/>
    <cellStyle name="40% - Accent6 2" xfId="291"/>
    <cellStyle name="40% - Accent6 2 2" xfId="292"/>
    <cellStyle name="40% - Accent6 2 3" xfId="293"/>
    <cellStyle name="40% - Accent6 2 3 2" xfId="294"/>
    <cellStyle name="40% - Accent6 2 3 2 2" xfId="295"/>
    <cellStyle name="40% - Accent6 2 3 2 2 2" xfId="296"/>
    <cellStyle name="40% - Accent6 2 3 2 3" xfId="297"/>
    <cellStyle name="40% - Accent6 2 3 3" xfId="298"/>
    <cellStyle name="40% - Accent6 2 3 3 2" xfId="299"/>
    <cellStyle name="40% - Accent6 2 3 4" xfId="300"/>
    <cellStyle name="40% - Accent6 2 3 5" xfId="301"/>
    <cellStyle name="40% - Accent6 2 4" xfId="302"/>
    <cellStyle name="40% - Accent6 2 4 2" xfId="303"/>
    <cellStyle name="40% - Accent6 2 4 2 2" xfId="304"/>
    <cellStyle name="40% - Accent6 2 4 3" xfId="305"/>
    <cellStyle name="40% - Accent6 2 5" xfId="306"/>
    <cellStyle name="40% - Accent6 2 5 2" xfId="307"/>
    <cellStyle name="40% - Accent6 2 6" xfId="308"/>
    <cellStyle name="40% - Accent6 2 7" xfId="309"/>
    <cellStyle name="40% - Accent6 2 8" xfId="310"/>
    <cellStyle name="40% - Accent6 3" xfId="311"/>
    <cellStyle name="40% - Accent6 4" xfId="312"/>
    <cellStyle name="40% - Accent6 5" xfId="313"/>
    <cellStyle name="40% - Accent6 6" xfId="314"/>
    <cellStyle name="60% - Accent1" xfId="315"/>
    <cellStyle name="60% - Accent1 2" xfId="316"/>
    <cellStyle name="60% - Accent1 2 2" xfId="317"/>
    <cellStyle name="60% - Accent1 2 3" xfId="318"/>
    <cellStyle name="60% - Accent1 2 4" xfId="319"/>
    <cellStyle name="60% - Accent1 3" xfId="320"/>
    <cellStyle name="60% - Accent1 4" xfId="321"/>
    <cellStyle name="60% - Accent1 5" xfId="322"/>
    <cellStyle name="60% - Accent1 6" xfId="323"/>
    <cellStyle name="60% - Accent2" xfId="324"/>
    <cellStyle name="60% - Accent2 2" xfId="325"/>
    <cellStyle name="60% - Accent2 2 2" xfId="326"/>
    <cellStyle name="60% - Accent2 2 3" xfId="327"/>
    <cellStyle name="60% - Accent2 2 4" xfId="328"/>
    <cellStyle name="60% - Accent2 3" xfId="329"/>
    <cellStyle name="60% - Accent2 4" xfId="330"/>
    <cellStyle name="60% - Accent2 5" xfId="331"/>
    <cellStyle name="60% - Accent2 6" xfId="332"/>
    <cellStyle name="60% - Accent3" xfId="333"/>
    <cellStyle name="60% - Accent3 2" xfId="334"/>
    <cellStyle name="60% - Accent3 2 2" xfId="335"/>
    <cellStyle name="60% - Accent3 2 3" xfId="336"/>
    <cellStyle name="60% - Accent3 2 4" xfId="337"/>
    <cellStyle name="60% - Accent3 3" xfId="338"/>
    <cellStyle name="60% - Accent3 4" xfId="339"/>
    <cellStyle name="60% - Accent3 5" xfId="340"/>
    <cellStyle name="60% - Accent3 6" xfId="341"/>
    <cellStyle name="60% - Accent4" xfId="342"/>
    <cellStyle name="60% - Accent4 2" xfId="343"/>
    <cellStyle name="60% - Accent4 2 2" xfId="344"/>
    <cellStyle name="60% - Accent4 2 3" xfId="345"/>
    <cellStyle name="60% - Accent4 2 4" xfId="346"/>
    <cellStyle name="60% - Accent4 3" xfId="347"/>
    <cellStyle name="60% - Accent4 4" xfId="348"/>
    <cellStyle name="60% - Accent4 5" xfId="349"/>
    <cellStyle name="60% - Accent4 6" xfId="350"/>
    <cellStyle name="60% - Accent5" xfId="351"/>
    <cellStyle name="60% - Accent5 2" xfId="352"/>
    <cellStyle name="60% - Accent5 2 2" xfId="353"/>
    <cellStyle name="60% - Accent5 2 3" xfId="354"/>
    <cellStyle name="60% - Accent5 2 4" xfId="355"/>
    <cellStyle name="60% - Accent5 3" xfId="356"/>
    <cellStyle name="60% - Accent5 4" xfId="357"/>
    <cellStyle name="60% - Accent5 5" xfId="358"/>
    <cellStyle name="60% - Accent5 6" xfId="359"/>
    <cellStyle name="60% - Accent6" xfId="360"/>
    <cellStyle name="60% - Accent6 2" xfId="361"/>
    <cellStyle name="60% - Accent6 2 2" xfId="362"/>
    <cellStyle name="60% - Accent6 2 3" xfId="363"/>
    <cellStyle name="60% - Accent6 2 4" xfId="364"/>
    <cellStyle name="60% - Accent6 3" xfId="365"/>
    <cellStyle name="60% - Accent6 4" xfId="366"/>
    <cellStyle name="60% - Accent6 5" xfId="367"/>
    <cellStyle name="60% - Accent6 6" xfId="368"/>
    <cellStyle name="Accent1" xfId="369"/>
    <cellStyle name="Accent1 2" xfId="370"/>
    <cellStyle name="Accent1 2 2" xfId="371"/>
    <cellStyle name="Accent1 2 3" xfId="372"/>
    <cellStyle name="Accent1 2 4" xfId="373"/>
    <cellStyle name="Accent1 3" xfId="374"/>
    <cellStyle name="Accent1 4" xfId="375"/>
    <cellStyle name="Accent1 5" xfId="376"/>
    <cellStyle name="Accent1 6" xfId="377"/>
    <cellStyle name="Accent2" xfId="378"/>
    <cellStyle name="Accent2 2" xfId="379"/>
    <cellStyle name="Accent2 2 2" xfId="380"/>
    <cellStyle name="Accent2 2 3" xfId="381"/>
    <cellStyle name="Accent2 2 4" xfId="382"/>
    <cellStyle name="Accent2 3" xfId="383"/>
    <cellStyle name="Accent2 4" xfId="384"/>
    <cellStyle name="Accent2 5" xfId="385"/>
    <cellStyle name="Accent2 6" xfId="386"/>
    <cellStyle name="Accent3" xfId="387"/>
    <cellStyle name="Accent3 2" xfId="388"/>
    <cellStyle name="Accent3 2 2" xfId="389"/>
    <cellStyle name="Accent3 2 3" xfId="390"/>
    <cellStyle name="Accent3 2 4" xfId="391"/>
    <cellStyle name="Accent3 3" xfId="392"/>
    <cellStyle name="Accent3 4" xfId="393"/>
    <cellStyle name="Accent3 5" xfId="394"/>
    <cellStyle name="Accent3 6" xfId="395"/>
    <cellStyle name="Accent4" xfId="396"/>
    <cellStyle name="Accent4 2" xfId="397"/>
    <cellStyle name="Accent4 2 2" xfId="398"/>
    <cellStyle name="Accent4 2 3" xfId="399"/>
    <cellStyle name="Accent4 2 4" xfId="400"/>
    <cellStyle name="Accent4 3" xfId="401"/>
    <cellStyle name="Accent4 4" xfId="402"/>
    <cellStyle name="Accent4 5" xfId="403"/>
    <cellStyle name="Accent4 6" xfId="404"/>
    <cellStyle name="Accent5" xfId="405"/>
    <cellStyle name="Accent5 2" xfId="406"/>
    <cellStyle name="Accent5 2 2" xfId="407"/>
    <cellStyle name="Accent5 2 3" xfId="408"/>
    <cellStyle name="Accent5 2 4" xfId="409"/>
    <cellStyle name="Accent5 3" xfId="410"/>
    <cellStyle name="Accent5 4" xfId="411"/>
    <cellStyle name="Accent5 5" xfId="412"/>
    <cellStyle name="Accent5 6" xfId="413"/>
    <cellStyle name="Accent6" xfId="414"/>
    <cellStyle name="Accent6 2" xfId="415"/>
    <cellStyle name="Accent6 2 2" xfId="416"/>
    <cellStyle name="Accent6 2 3" xfId="417"/>
    <cellStyle name="Accent6 2 4" xfId="418"/>
    <cellStyle name="Accent6 3" xfId="419"/>
    <cellStyle name="Accent6 4" xfId="420"/>
    <cellStyle name="Accent6 5" xfId="421"/>
    <cellStyle name="Accent6 6" xfId="422"/>
    <cellStyle name="ANCLAS,REZONES Y SUS PARTES,DE FUNDICION,DE HIERRO O DE ACERO" xfId="423"/>
    <cellStyle name="Bad" xfId="424"/>
    <cellStyle name="Bad 2" xfId="425"/>
    <cellStyle name="Bad 2 2" xfId="426"/>
    <cellStyle name="Bad 2 3" xfId="427"/>
    <cellStyle name="Bad 2 4" xfId="428"/>
    <cellStyle name="Bad 3" xfId="429"/>
    <cellStyle name="Bad 4" xfId="430"/>
    <cellStyle name="Bad 5" xfId="431"/>
    <cellStyle name="Bad 6" xfId="432"/>
    <cellStyle name="Bol-Data" xfId="433"/>
    <cellStyle name="bolet" xfId="434"/>
    <cellStyle name="Cabe‡alho 1" xfId="435"/>
    <cellStyle name="Cabe‡alho 2" xfId="436"/>
    <cellStyle name="Calc Currency (0)" xfId="437"/>
    <cellStyle name="Calc Currency (0) 2" xfId="438"/>
    <cellStyle name="Calc Currency (0) 3" xfId="439"/>
    <cellStyle name="Calc Currency (2)" xfId="440"/>
    <cellStyle name="Calc Currency (2) 2" xfId="441"/>
    <cellStyle name="Calc Currency (2) 3" xfId="442"/>
    <cellStyle name="Calc Percent (0)" xfId="443"/>
    <cellStyle name="Calc Percent (0) 2" xfId="444"/>
    <cellStyle name="Calc Percent (0) 3" xfId="445"/>
    <cellStyle name="Calc Percent (1)" xfId="446"/>
    <cellStyle name="Calc Percent (1) 2" xfId="447"/>
    <cellStyle name="Calc Percent (1) 3" xfId="448"/>
    <cellStyle name="Calc Percent (2)" xfId="449"/>
    <cellStyle name="Calc Percent (2) 2" xfId="450"/>
    <cellStyle name="Calc Percent (2) 3" xfId="451"/>
    <cellStyle name="Calc Units (0)" xfId="452"/>
    <cellStyle name="Calc Units (0) 2" xfId="453"/>
    <cellStyle name="Calc Units (0) 3" xfId="454"/>
    <cellStyle name="Calc Units (1)" xfId="455"/>
    <cellStyle name="Calc Units (1) 2" xfId="456"/>
    <cellStyle name="Calc Units (1) 3" xfId="457"/>
    <cellStyle name="Calc Units (2)" xfId="458"/>
    <cellStyle name="Calc Units (2) 2" xfId="459"/>
    <cellStyle name="Calc Units (2) 3" xfId="460"/>
    <cellStyle name="Calculation" xfId="461"/>
    <cellStyle name="Calculation 2" xfId="462"/>
    <cellStyle name="Calculation 2 2" xfId="463"/>
    <cellStyle name="Calculation 2 2 2" xfId="464"/>
    <cellStyle name="Calculation 2 3" xfId="465"/>
    <cellStyle name="Calculation 2 4" xfId="466"/>
    <cellStyle name="Calculation 3" xfId="467"/>
    <cellStyle name="Calculation 3 2" xfId="468"/>
    <cellStyle name="Calculation 4" xfId="469"/>
    <cellStyle name="Calculation 4 2" xfId="470"/>
    <cellStyle name="Calculation 5" xfId="471"/>
    <cellStyle name="Calculation 5 2" xfId="472"/>
    <cellStyle name="Calculation 6" xfId="473"/>
    <cellStyle name="Calculation 6 2" xfId="474"/>
    <cellStyle name="Check Cell" xfId="475"/>
    <cellStyle name="Check Cell 2" xfId="476"/>
    <cellStyle name="Check Cell 2 2" xfId="477"/>
    <cellStyle name="Check Cell 2 2 2" xfId="478"/>
    <cellStyle name="Check Cell 2 2 2 2" xfId="479"/>
    <cellStyle name="Check Cell 2 2 3" xfId="480"/>
    <cellStyle name="Check Cell 2 2 3 2" xfId="481"/>
    <cellStyle name="Check Cell 2 2 4" xfId="482"/>
    <cellStyle name="Check Cell 2 2 4 2" xfId="483"/>
    <cellStyle name="Check Cell 2 2 5" xfId="484"/>
    <cellStyle name="Check Cell 2 2 5 2" xfId="485"/>
    <cellStyle name="Check Cell 2 2 6" xfId="486"/>
    <cellStyle name="Check Cell 2 3" xfId="487"/>
    <cellStyle name="Check Cell 2 4" xfId="488"/>
    <cellStyle name="Check Cell 3" xfId="489"/>
    <cellStyle name="Check Cell 3 2" xfId="490"/>
    <cellStyle name="Check Cell 3 2 2" xfId="491"/>
    <cellStyle name="Check Cell 3 3" xfId="492"/>
    <cellStyle name="Check Cell 3 3 2" xfId="493"/>
    <cellStyle name="Check Cell 3 4" xfId="494"/>
    <cellStyle name="Check Cell 3 4 2" xfId="495"/>
    <cellStyle name="Check Cell 3 5" xfId="496"/>
    <cellStyle name="Check Cell 3 5 2" xfId="497"/>
    <cellStyle name="Check Cell 3 6" xfId="498"/>
    <cellStyle name="Check Cell 4" xfId="499"/>
    <cellStyle name="Check Cell 4 2" xfId="500"/>
    <cellStyle name="Check Cell 4 2 2" xfId="501"/>
    <cellStyle name="Check Cell 4 3" xfId="502"/>
    <cellStyle name="Check Cell 4 3 2" xfId="503"/>
    <cellStyle name="Check Cell 4 4" xfId="504"/>
    <cellStyle name="Check Cell 4 4 2" xfId="505"/>
    <cellStyle name="Check Cell 4 5" xfId="506"/>
    <cellStyle name="Check Cell 4 5 2" xfId="507"/>
    <cellStyle name="Check Cell 4 6" xfId="508"/>
    <cellStyle name="Check Cell 5" xfId="509"/>
    <cellStyle name="Check Cell 5 2" xfId="510"/>
    <cellStyle name="Check Cell 5 2 2" xfId="511"/>
    <cellStyle name="Check Cell 5 3" xfId="512"/>
    <cellStyle name="Check Cell 5 3 2" xfId="513"/>
    <cellStyle name="Check Cell 5 4" xfId="514"/>
    <cellStyle name="Check Cell 5 4 2" xfId="515"/>
    <cellStyle name="Check Cell 5 5" xfId="516"/>
    <cellStyle name="Check Cell 5 5 2" xfId="517"/>
    <cellStyle name="Check Cell 5 6" xfId="518"/>
    <cellStyle name="Check Cell 6" xfId="519"/>
    <cellStyle name="Check Cell 6 2" xfId="520"/>
    <cellStyle name="Check Cell 6 2 2" xfId="521"/>
    <cellStyle name="Check Cell 6 3" xfId="522"/>
    <cellStyle name="Check Cell 6 3 2" xfId="523"/>
    <cellStyle name="Check Cell 6 4" xfId="524"/>
    <cellStyle name="Check Cell 6 4 2" xfId="525"/>
    <cellStyle name="Check Cell 6 5" xfId="526"/>
    <cellStyle name="Check Cell 6 5 2" xfId="527"/>
    <cellStyle name="Check Cell 6 6" xfId="528"/>
    <cellStyle name="Comma" xfId="529"/>
    <cellStyle name="Comma [0]" xfId="530"/>
    <cellStyle name="Comma [00]" xfId="531"/>
    <cellStyle name="Comma [00] 2" xfId="532"/>
    <cellStyle name="Comma [00] 3" xfId="533"/>
    <cellStyle name="Comma 10" xfId="534"/>
    <cellStyle name="Comma 11" xfId="535"/>
    <cellStyle name="Comma 12" xfId="536"/>
    <cellStyle name="Comma 13" xfId="537"/>
    <cellStyle name="Comma 14" xfId="538"/>
    <cellStyle name="Comma 15" xfId="539"/>
    <cellStyle name="Comma 15 2" xfId="540"/>
    <cellStyle name="Comma 15 2 2" xfId="541"/>
    <cellStyle name="Comma 15 2 2 2" xfId="542"/>
    <cellStyle name="Comma 15 2 3" xfId="543"/>
    <cellStyle name="Comma 15 3" xfId="544"/>
    <cellStyle name="Comma 15 3 2" xfId="545"/>
    <cellStyle name="Comma 15 4" xfId="546"/>
    <cellStyle name="Comma 15 5" xfId="547"/>
    <cellStyle name="Comma 16" xfId="548"/>
    <cellStyle name="Comma 16 2" xfId="549"/>
    <cellStyle name="Comma 16 2 2" xfId="550"/>
    <cellStyle name="Comma 16 2 2 2" xfId="551"/>
    <cellStyle name="Comma 16 2 3" xfId="552"/>
    <cellStyle name="Comma 16 3" xfId="553"/>
    <cellStyle name="Comma 16 3 2" xfId="554"/>
    <cellStyle name="Comma 16 4" xfId="555"/>
    <cellStyle name="Comma 16 5" xfId="556"/>
    <cellStyle name="Comma 17" xfId="557"/>
    <cellStyle name="Comma 17 2" xfId="558"/>
    <cellStyle name="Comma 17 2 2" xfId="559"/>
    <cellStyle name="Comma 17 2 2 2" xfId="560"/>
    <cellStyle name="Comma 17 2 3" xfId="561"/>
    <cellStyle name="Comma 17 3" xfId="562"/>
    <cellStyle name="Comma 17 3 2" xfId="563"/>
    <cellStyle name="Comma 17 4" xfId="564"/>
    <cellStyle name="Comma 17 5" xfId="565"/>
    <cellStyle name="Comma 18" xfId="566"/>
    <cellStyle name="Comma 19" xfId="567"/>
    <cellStyle name="Comma 19 2" xfId="568"/>
    <cellStyle name="Comma 2" xfId="569"/>
    <cellStyle name="Comma 2 10" xfId="570"/>
    <cellStyle name="Comma 2 11" xfId="571"/>
    <cellStyle name="Comma 2 2" xfId="572"/>
    <cellStyle name="Comma 2 2 2" xfId="573"/>
    <cellStyle name="Comma 2 2 3" xfId="574"/>
    <cellStyle name="Comma 2 3" xfId="575"/>
    <cellStyle name="Comma 2 3 2" xfId="576"/>
    <cellStyle name="Comma 2 3 3" xfId="577"/>
    <cellStyle name="Comma 2 4" xfId="578"/>
    <cellStyle name="Comma 2 4 2" xfId="579"/>
    <cellStyle name="Comma 2 4 3" xfId="580"/>
    <cellStyle name="Comma 2 5" xfId="581"/>
    <cellStyle name="Comma 2 5 2" xfId="582"/>
    <cellStyle name="Comma 2 5 3" xfId="583"/>
    <cellStyle name="Comma 2 6" xfId="584"/>
    <cellStyle name="Comma 2 7" xfId="585"/>
    <cellStyle name="Comma 2 7 2" xfId="586"/>
    <cellStyle name="Comma 2 8" xfId="587"/>
    <cellStyle name="Comma 2 8 2" xfId="588"/>
    <cellStyle name="Comma 2 8 2 2" xfId="589"/>
    <cellStyle name="Comma 2 8 2 2 2" xfId="590"/>
    <cellStyle name="Comma 2 8 2 3" xfId="591"/>
    <cellStyle name="Comma 2 8 3" xfId="592"/>
    <cellStyle name="Comma 2 8 3 2" xfId="593"/>
    <cellStyle name="Comma 2 8 4" xfId="594"/>
    <cellStyle name="Comma 2 8 5" xfId="595"/>
    <cellStyle name="Comma 2 9" xfId="596"/>
    <cellStyle name="Comma 20" xfId="597"/>
    <cellStyle name="Comma 21" xfId="598"/>
    <cellStyle name="Comma 21 2" xfId="599"/>
    <cellStyle name="Comma 21 2 2" xfId="600"/>
    <cellStyle name="Comma 21 3" xfId="601"/>
    <cellStyle name="Comma 21 4" xfId="602"/>
    <cellStyle name="Comma 22" xfId="603"/>
    <cellStyle name="Comma 22 2" xfId="604"/>
    <cellStyle name="Comma 22 2 2" xfId="605"/>
    <cellStyle name="Comma 22 3" xfId="606"/>
    <cellStyle name="Comma 22 4" xfId="607"/>
    <cellStyle name="Comma 23" xfId="608"/>
    <cellStyle name="Comma 24" xfId="609"/>
    <cellStyle name="Comma 25" xfId="610"/>
    <cellStyle name="Comma 26" xfId="611"/>
    <cellStyle name="Comma 27" xfId="612"/>
    <cellStyle name="Comma 28" xfId="613"/>
    <cellStyle name="Comma 29" xfId="614"/>
    <cellStyle name="Comma 3" xfId="615"/>
    <cellStyle name="Comma 3 2" xfId="616"/>
    <cellStyle name="Comma 3 2 2" xfId="617"/>
    <cellStyle name="Comma 3 3" xfId="618"/>
    <cellStyle name="Comma 3 4" xfId="619"/>
    <cellStyle name="Comma 3 5" xfId="620"/>
    <cellStyle name="Comma 3 6" xfId="621"/>
    <cellStyle name="Comma 30" xfId="622"/>
    <cellStyle name="Comma 31" xfId="623"/>
    <cellStyle name="Comma 32" xfId="624"/>
    <cellStyle name="Comma 33" xfId="625"/>
    <cellStyle name="Comma 33 2" xfId="626"/>
    <cellStyle name="Comma 33 2 2" xfId="627"/>
    <cellStyle name="Comma 33 3" xfId="628"/>
    <cellStyle name="Comma 33 4" xfId="629"/>
    <cellStyle name="Comma 34" xfId="630"/>
    <cellStyle name="Comma 34 2" xfId="631"/>
    <cellStyle name="Comma 35" xfId="632"/>
    <cellStyle name="Comma 36" xfId="633"/>
    <cellStyle name="Comma 37" xfId="634"/>
    <cellStyle name="Comma 38" xfId="635"/>
    <cellStyle name="Comma 39" xfId="636"/>
    <cellStyle name="Comma 4" xfId="637"/>
    <cellStyle name="Comma 4 2" xfId="638"/>
    <cellStyle name="Comma 4 3" xfId="639"/>
    <cellStyle name="Comma 40" xfId="640"/>
    <cellStyle name="Comma 41" xfId="641"/>
    <cellStyle name="Comma 42" xfId="642"/>
    <cellStyle name="Comma 43" xfId="643"/>
    <cellStyle name="Comma 44" xfId="644"/>
    <cellStyle name="Comma 45" xfId="645"/>
    <cellStyle name="Comma 46" xfId="646"/>
    <cellStyle name="Comma 47" xfId="647"/>
    <cellStyle name="Comma 48" xfId="648"/>
    <cellStyle name="Comma 49" xfId="649"/>
    <cellStyle name="Comma 5" xfId="650"/>
    <cellStyle name="Comma 5 2" xfId="651"/>
    <cellStyle name="Comma 5 3" xfId="652"/>
    <cellStyle name="Comma 5 4" xfId="653"/>
    <cellStyle name="Comma 50" xfId="654"/>
    <cellStyle name="Comma 51" xfId="655"/>
    <cellStyle name="Comma 52" xfId="656"/>
    <cellStyle name="Comma 53" xfId="657"/>
    <cellStyle name="Comma 54" xfId="658"/>
    <cellStyle name="Comma 55" xfId="659"/>
    <cellStyle name="Comma 56" xfId="660"/>
    <cellStyle name="Comma 57" xfId="661"/>
    <cellStyle name="Comma 58" xfId="662"/>
    <cellStyle name="Comma 59" xfId="663"/>
    <cellStyle name="Comma 6" xfId="664"/>
    <cellStyle name="Comma 6 2" xfId="665"/>
    <cellStyle name="Comma 60" xfId="666"/>
    <cellStyle name="Comma 61" xfId="667"/>
    <cellStyle name="Comma 62" xfId="668"/>
    <cellStyle name="Comma 63" xfId="669"/>
    <cellStyle name="Comma 64" xfId="670"/>
    <cellStyle name="Comma 65" xfId="671"/>
    <cellStyle name="Comma 66" xfId="672"/>
    <cellStyle name="Comma 67" xfId="673"/>
    <cellStyle name="Comma 68" xfId="674"/>
    <cellStyle name="Comma 69" xfId="675"/>
    <cellStyle name="Comma 7" xfId="676"/>
    <cellStyle name="Comma 7 2" xfId="677"/>
    <cellStyle name="Comma 70" xfId="678"/>
    <cellStyle name="Comma 71" xfId="679"/>
    <cellStyle name="Comma 72" xfId="680"/>
    <cellStyle name="Comma 73" xfId="681"/>
    <cellStyle name="Comma 74" xfId="682"/>
    <cellStyle name="Comma 75" xfId="683"/>
    <cellStyle name="Comma 8" xfId="684"/>
    <cellStyle name="Comma 9" xfId="685"/>
    <cellStyle name="Comma0" xfId="686"/>
    <cellStyle name="Comma0 2" xfId="687"/>
    <cellStyle name="Comma0 2 2" xfId="688"/>
    <cellStyle name="Comma0 3" xfId="689"/>
    <cellStyle name="Couma_#B P&amp;L Evolution_BINV" xfId="690"/>
    <cellStyle name="Currency" xfId="691"/>
    <cellStyle name="Currency [0]" xfId="692"/>
    <cellStyle name="Currency [00]" xfId="693"/>
    <cellStyle name="Currency [00] 2" xfId="694"/>
    <cellStyle name="Currency [00] 3" xfId="695"/>
    <cellStyle name="Currency0" xfId="696"/>
    <cellStyle name="Currency0 2" xfId="697"/>
    <cellStyle name="Currency0 2 2" xfId="698"/>
    <cellStyle name="Currency0 3" xfId="699"/>
    <cellStyle name="Currency0 3 2" xfId="700"/>
    <cellStyle name="Currency0 3 3" xfId="701"/>
    <cellStyle name="Currency0 4" xfId="702"/>
    <cellStyle name="Currency0 5" xfId="703"/>
    <cellStyle name="Data" xfId="704"/>
    <cellStyle name="Date" xfId="705"/>
    <cellStyle name="Date 2" xfId="706"/>
    <cellStyle name="Date 2 2" xfId="707"/>
    <cellStyle name="Date 3" xfId="708"/>
    <cellStyle name="Date 4" xfId="709"/>
    <cellStyle name="Date Short" xfId="710"/>
    <cellStyle name="Date_01 Econ Class-Reciepts" xfId="711"/>
    <cellStyle name="Dezimal [0]_Compiling Utility Macros" xfId="712"/>
    <cellStyle name="Dezimal_Compiling Utility Macros" xfId="713"/>
    <cellStyle name="diskette" xfId="714"/>
    <cellStyle name="Enter Currency (0)" xfId="715"/>
    <cellStyle name="Enter Currency (0) 2" xfId="716"/>
    <cellStyle name="Enter Currency (0) 3" xfId="717"/>
    <cellStyle name="Enter Currency (2)" xfId="718"/>
    <cellStyle name="Enter Currency (2) 2" xfId="719"/>
    <cellStyle name="Enter Currency (2) 3" xfId="720"/>
    <cellStyle name="Enter Units (0)" xfId="721"/>
    <cellStyle name="Enter Units (0) 2" xfId="722"/>
    <cellStyle name="Enter Units (0) 3" xfId="723"/>
    <cellStyle name="Enter Units (1)" xfId="724"/>
    <cellStyle name="Enter Units (1) 2" xfId="725"/>
    <cellStyle name="Enter Units (1) 3" xfId="726"/>
    <cellStyle name="Enter Units (2)" xfId="727"/>
    <cellStyle name="Enter Units (2) 2" xfId="728"/>
    <cellStyle name="Enter Units (2) 3" xfId="729"/>
    <cellStyle name="Euro" xfId="730"/>
    <cellStyle name="Explanatory Text" xfId="731"/>
    <cellStyle name="Explanatory Text 2" xfId="732"/>
    <cellStyle name="Explanatory Text 2 2" xfId="733"/>
    <cellStyle name="Explanatory Text 2 3" xfId="734"/>
    <cellStyle name="Explanatory Text 2 4" xfId="735"/>
    <cellStyle name="Explanatory Text 3" xfId="736"/>
    <cellStyle name="Explanatory Text 4" xfId="737"/>
    <cellStyle name="Explanatory Text 5" xfId="738"/>
    <cellStyle name="Explanatory Text 6" xfId="739"/>
    <cellStyle name="F2" xfId="740"/>
    <cellStyle name="F3" xfId="741"/>
    <cellStyle name="F3 2" xfId="742"/>
    <cellStyle name="F4" xfId="743"/>
    <cellStyle name="F4 2" xfId="744"/>
    <cellStyle name="F5" xfId="745"/>
    <cellStyle name="F6" xfId="746"/>
    <cellStyle name="F7" xfId="747"/>
    <cellStyle name="F8" xfId="748"/>
    <cellStyle name="Fixed" xfId="749"/>
    <cellStyle name="Fixed 2" xfId="750"/>
    <cellStyle name="Fixed 2 2" xfId="751"/>
    <cellStyle name="Fixed 3" xfId="752"/>
    <cellStyle name="Fixed 4" xfId="753"/>
    <cellStyle name="Fixo" xfId="754"/>
    <cellStyle name="Good" xfId="755"/>
    <cellStyle name="Good 2" xfId="756"/>
    <cellStyle name="Good 2 2" xfId="757"/>
    <cellStyle name="Good 2 3" xfId="758"/>
    <cellStyle name="Good 2 4" xfId="759"/>
    <cellStyle name="Good 3" xfId="760"/>
    <cellStyle name="Good 4" xfId="761"/>
    <cellStyle name="Good 5" xfId="762"/>
    <cellStyle name="Good 6" xfId="763"/>
    <cellStyle name="Grey" xfId="764"/>
    <cellStyle name="Header1" xfId="765"/>
    <cellStyle name="Header1 2" xfId="766"/>
    <cellStyle name="Header1 2 2" xfId="767"/>
    <cellStyle name="Header1 2 2 2" xfId="768"/>
    <cellStyle name="Header1 2 2 2 2" xfId="769"/>
    <cellStyle name="Header1 2 2 3" xfId="770"/>
    <cellStyle name="Header1 2 3" xfId="771"/>
    <cellStyle name="Header1 2 3 2" xfId="772"/>
    <cellStyle name="Header1 2 3 2 2" xfId="773"/>
    <cellStyle name="Header1 2 3 3" xfId="774"/>
    <cellStyle name="Header1 2 4" xfId="775"/>
    <cellStyle name="Header1 2 4 2" xfId="776"/>
    <cellStyle name="Header1 2 5" xfId="777"/>
    <cellStyle name="Header1 3" xfId="778"/>
    <cellStyle name="Header1 3 2" xfId="779"/>
    <cellStyle name="Header1 3 2 2" xfId="780"/>
    <cellStyle name="Header1 3 3" xfId="781"/>
    <cellStyle name="Header1 4" xfId="782"/>
    <cellStyle name="Header1 4 2" xfId="783"/>
    <cellStyle name="Header1 4 2 2" xfId="784"/>
    <cellStyle name="Header1 4 3" xfId="785"/>
    <cellStyle name="Header1 5" xfId="786"/>
    <cellStyle name="Header1 5 2" xfId="787"/>
    <cellStyle name="Header1 6" xfId="788"/>
    <cellStyle name="Header2" xfId="789"/>
    <cellStyle name="Header2 2" xfId="790"/>
    <cellStyle name="Header2 2 2" xfId="791"/>
    <cellStyle name="Header2 2 2 2" xfId="792"/>
    <cellStyle name="Header2 2 3" xfId="793"/>
    <cellStyle name="Header2 3" xfId="794"/>
    <cellStyle name="Header2 3 2" xfId="795"/>
    <cellStyle name="Header2 3 2 2" xfId="796"/>
    <cellStyle name="Header2 3 3" xfId="797"/>
    <cellStyle name="Header2 4" xfId="798"/>
    <cellStyle name="Heading 1" xfId="799"/>
    <cellStyle name="Heading 1 2" xfId="800"/>
    <cellStyle name="Heading 1 2 2" xfId="801"/>
    <cellStyle name="Heading 1 2 3" xfId="802"/>
    <cellStyle name="Heading 1 2 4" xfId="803"/>
    <cellStyle name="Heading 1 2 5" xfId="804"/>
    <cellStyle name="Heading 1 3" xfId="805"/>
    <cellStyle name="Heading 1 4" xfId="806"/>
    <cellStyle name="Heading 1 4 2" xfId="807"/>
    <cellStyle name="Heading 1 5" xfId="808"/>
    <cellStyle name="Heading 1 6" xfId="809"/>
    <cellStyle name="Heading 2" xfId="810"/>
    <cellStyle name="Heading 2 2" xfId="811"/>
    <cellStyle name="Heading 2 2 2" xfId="812"/>
    <cellStyle name="Heading 2 2 3" xfId="813"/>
    <cellStyle name="Heading 2 2 4" xfId="814"/>
    <cellStyle name="Heading 2 2 5" xfId="815"/>
    <cellStyle name="Heading 2 2 6" xfId="816"/>
    <cellStyle name="Heading 2 3" xfId="817"/>
    <cellStyle name="Heading 2 4" xfId="818"/>
    <cellStyle name="Heading 2 4 2" xfId="819"/>
    <cellStyle name="Heading 2 5" xfId="820"/>
    <cellStyle name="Heading 2 6" xfId="821"/>
    <cellStyle name="Heading 3" xfId="822"/>
    <cellStyle name="Heading 3 2" xfId="823"/>
    <cellStyle name="Heading 3 2 2" xfId="824"/>
    <cellStyle name="Heading 3 2 3" xfId="825"/>
    <cellStyle name="Heading 3 2 4" xfId="826"/>
    <cellStyle name="Heading 3 3" xfId="827"/>
    <cellStyle name="Heading 3 4" xfId="828"/>
    <cellStyle name="Heading 3 5" xfId="829"/>
    <cellStyle name="Heading 3 6" xfId="830"/>
    <cellStyle name="Heading 4" xfId="831"/>
    <cellStyle name="Heading 4 2" xfId="832"/>
    <cellStyle name="Heading 4 2 2" xfId="833"/>
    <cellStyle name="Heading 4 2 3" xfId="834"/>
    <cellStyle name="Heading 4 2 4" xfId="835"/>
    <cellStyle name="Heading 4 3" xfId="836"/>
    <cellStyle name="Heading 4 4" xfId="837"/>
    <cellStyle name="Heading 4 5" xfId="838"/>
    <cellStyle name="Heading 4 6" xfId="839"/>
    <cellStyle name="HEADING1" xfId="840"/>
    <cellStyle name="HEADING1 2" xfId="841"/>
    <cellStyle name="HEADING2" xfId="842"/>
    <cellStyle name="HEADING2 2" xfId="843"/>
    <cellStyle name="HEADING2 2 2" xfId="844"/>
    <cellStyle name="HEADING2 3" xfId="845"/>
    <cellStyle name="Hyperlink" xfId="846"/>
    <cellStyle name="Hyperlink 2" xfId="847"/>
    <cellStyle name="Hyperlink 2 2" xfId="848"/>
    <cellStyle name="Hyperlink 3" xfId="849"/>
    <cellStyle name="Hyperlink seguido_NFGC_SPE_1995_2003" xfId="850"/>
    <cellStyle name="imf-zero decimal" xfId="851"/>
    <cellStyle name="Input" xfId="852"/>
    <cellStyle name="Input [yellow]" xfId="853"/>
    <cellStyle name="Input [yellow] 2" xfId="854"/>
    <cellStyle name="Input 2" xfId="855"/>
    <cellStyle name="Input 2 2" xfId="856"/>
    <cellStyle name="Input 2 2 2" xfId="857"/>
    <cellStyle name="Input 2 3" xfId="858"/>
    <cellStyle name="Input 2 4" xfId="859"/>
    <cellStyle name="Input 3" xfId="860"/>
    <cellStyle name="Input 3 2" xfId="861"/>
    <cellStyle name="Input 4" xfId="862"/>
    <cellStyle name="Input 4 2" xfId="863"/>
    <cellStyle name="Input 5" xfId="864"/>
    <cellStyle name="Input 5 2" xfId="865"/>
    <cellStyle name="Input 6" xfId="866"/>
    <cellStyle name="Input 6 2" xfId="867"/>
    <cellStyle name="Input 7" xfId="868"/>
    <cellStyle name="Input 7 2" xfId="869"/>
    <cellStyle name="Input 8" xfId="870"/>
    <cellStyle name="Input 8 2" xfId="871"/>
    <cellStyle name="Input 9" xfId="872"/>
    <cellStyle name="Link Currency (0)" xfId="873"/>
    <cellStyle name="Link Currency (0) 2" xfId="874"/>
    <cellStyle name="Link Currency (0) 3" xfId="875"/>
    <cellStyle name="Link Currency (2)" xfId="876"/>
    <cellStyle name="Link Currency (2) 2" xfId="877"/>
    <cellStyle name="Link Currency (2) 3" xfId="878"/>
    <cellStyle name="Link Units (0)" xfId="879"/>
    <cellStyle name="Link Units (0) 2" xfId="880"/>
    <cellStyle name="Link Units (0) 3" xfId="881"/>
    <cellStyle name="Link Units (1)" xfId="882"/>
    <cellStyle name="Link Units (1) 2" xfId="883"/>
    <cellStyle name="Link Units (1) 3" xfId="884"/>
    <cellStyle name="Link Units (2)" xfId="885"/>
    <cellStyle name="Link Units (2) 2" xfId="886"/>
    <cellStyle name="Link Units (2) 3" xfId="887"/>
    <cellStyle name="Linked Cell" xfId="888"/>
    <cellStyle name="Linked Cell 2" xfId="889"/>
    <cellStyle name="Linked Cell 2 2" xfId="890"/>
    <cellStyle name="Linked Cell 2 3" xfId="891"/>
    <cellStyle name="Linked Cell 2 4" xfId="892"/>
    <cellStyle name="Linked Cell 3" xfId="893"/>
    <cellStyle name="Linked Cell 4" xfId="894"/>
    <cellStyle name="Linked Cell 5" xfId="895"/>
    <cellStyle name="Linked Cell 6" xfId="896"/>
    <cellStyle name="Moeda [0]_%PIB" xfId="897"/>
    <cellStyle name="Moeda_%PIB" xfId="898"/>
    <cellStyle name="Moeda0" xfId="899"/>
    <cellStyle name="Monétaire [0]_rwhite" xfId="900"/>
    <cellStyle name="Monétaire_rwhite" xfId="901"/>
    <cellStyle name="Neutral" xfId="902"/>
    <cellStyle name="Neutral 2" xfId="903"/>
    <cellStyle name="Neutral 2 2" xfId="904"/>
    <cellStyle name="Neutral 2 3" xfId="905"/>
    <cellStyle name="Neutral 2 4" xfId="906"/>
    <cellStyle name="Neutral 3" xfId="907"/>
    <cellStyle name="Neutral 4" xfId="908"/>
    <cellStyle name="Neutral 5" xfId="909"/>
    <cellStyle name="Neutral 6" xfId="910"/>
    <cellStyle name="Normal - Style1" xfId="911"/>
    <cellStyle name="Normal - Style1 2" xfId="912"/>
    <cellStyle name="Normal - Style1 2 2" xfId="913"/>
    <cellStyle name="Normal - Style1 3" xfId="914"/>
    <cellStyle name="Normal 10" xfId="915"/>
    <cellStyle name="Normal 10 2" xfId="916"/>
    <cellStyle name="Normal 10 3" xfId="917"/>
    <cellStyle name="Normal 10 4" xfId="918"/>
    <cellStyle name="Normal 11" xfId="919"/>
    <cellStyle name="Normal 11 2" xfId="920"/>
    <cellStyle name="Normal 11 3" xfId="921"/>
    <cellStyle name="Normal 11 4" xfId="922"/>
    <cellStyle name="Normal 12" xfId="923"/>
    <cellStyle name="Normal 12 2" xfId="924"/>
    <cellStyle name="Normal 12 3" xfId="925"/>
    <cellStyle name="Normal 12 4" xfId="926"/>
    <cellStyle name="Normal 13" xfId="927"/>
    <cellStyle name="Normal 13 2" xfId="928"/>
    <cellStyle name="Normal 13 3" xfId="929"/>
    <cellStyle name="Normal 13 4" xfId="930"/>
    <cellStyle name="Normal 14" xfId="931"/>
    <cellStyle name="Normal 14 2" xfId="932"/>
    <cellStyle name="Normal 14 2 2" xfId="933"/>
    <cellStyle name="Normal 14 2 2 2" xfId="934"/>
    <cellStyle name="Normal 14 2 3" xfId="935"/>
    <cellStyle name="Normal 14 2 4" xfId="936"/>
    <cellStyle name="Normal 14 3" xfId="937"/>
    <cellStyle name="Normal 14 3 2" xfId="938"/>
    <cellStyle name="Normal 14 4" xfId="939"/>
    <cellStyle name="Normal 14 5" xfId="940"/>
    <cellStyle name="Normal 14 6" xfId="941"/>
    <cellStyle name="Normal 15" xfId="942"/>
    <cellStyle name="Normal 15 2" xfId="943"/>
    <cellStyle name="Normal 15 2 2" xfId="944"/>
    <cellStyle name="Normal 15 2 2 2" xfId="945"/>
    <cellStyle name="Normal 15 2 3" xfId="946"/>
    <cellStyle name="Normal 15 2 4" xfId="947"/>
    <cellStyle name="Normal 15 3" xfId="948"/>
    <cellStyle name="Normal 15 3 2" xfId="949"/>
    <cellStyle name="Normal 15 4" xfId="950"/>
    <cellStyle name="Normal 15 5" xfId="951"/>
    <cellStyle name="Normal 15 6" xfId="952"/>
    <cellStyle name="Normal 16" xfId="953"/>
    <cellStyle name="Normal 16 2" xfId="954"/>
    <cellStyle name="Normal 16 2 2" xfId="955"/>
    <cellStyle name="Normal 16 2 2 2" xfId="956"/>
    <cellStyle name="Normal 16 2 3" xfId="957"/>
    <cellStyle name="Normal 16 2 4" xfId="958"/>
    <cellStyle name="Normal 16 3" xfId="959"/>
    <cellStyle name="Normal 16 3 2" xfId="960"/>
    <cellStyle name="Normal 16 4" xfId="961"/>
    <cellStyle name="Normal 16 5" xfId="962"/>
    <cellStyle name="Normal 16 6" xfId="963"/>
    <cellStyle name="Normal 17" xfId="964"/>
    <cellStyle name="Normal 17 2" xfId="965"/>
    <cellStyle name="Normal 17 2 2" xfId="966"/>
    <cellStyle name="Normal 17 2 2 2" xfId="967"/>
    <cellStyle name="Normal 17 2 3" xfId="968"/>
    <cellStyle name="Normal 17 2 4" xfId="969"/>
    <cellStyle name="Normal 17 3" xfId="970"/>
    <cellStyle name="Normal 17 3 2" xfId="971"/>
    <cellStyle name="Normal 17 4" xfId="972"/>
    <cellStyle name="Normal 17 5" xfId="973"/>
    <cellStyle name="Normal 17 6" xfId="974"/>
    <cellStyle name="Normal 18" xfId="975"/>
    <cellStyle name="Normal 18 2" xfId="976"/>
    <cellStyle name="Normal 18 3" xfId="977"/>
    <cellStyle name="Normal 19" xfId="978"/>
    <cellStyle name="Normal 19 2" xfId="979"/>
    <cellStyle name="Normal 19 2 2" xfId="980"/>
    <cellStyle name="Normal 19 2 2 2" xfId="981"/>
    <cellStyle name="Normal 19 2 3" xfId="982"/>
    <cellStyle name="Normal 19 3" xfId="983"/>
    <cellStyle name="Normal 19 3 2" xfId="984"/>
    <cellStyle name="Normal 19 4" xfId="985"/>
    <cellStyle name="Normal 19 5" xfId="986"/>
    <cellStyle name="Normal 2" xfId="987"/>
    <cellStyle name="Normal 2 10" xfId="988"/>
    <cellStyle name="Normal 2 10 2" xfId="989"/>
    <cellStyle name="Normal 2 11" xfId="990"/>
    <cellStyle name="Normal 2 2" xfId="991"/>
    <cellStyle name="Normal 2 2 2" xfId="992"/>
    <cellStyle name="Normal 2 2 3" xfId="993"/>
    <cellStyle name="Normal 2 2 3 2" xfId="994"/>
    <cellStyle name="Normal 2 2 3 2 2" xfId="995"/>
    <cellStyle name="Normal 2 2 3 2 2 2" xfId="996"/>
    <cellStyle name="Normal 2 2 3 2 3" xfId="997"/>
    <cellStyle name="Normal 2 2 3 3" xfId="998"/>
    <cellStyle name="Normal 2 2 3 3 2" xfId="999"/>
    <cellStyle name="Normal 2 2 3 4" xfId="1000"/>
    <cellStyle name="Normal 2 2 3 5" xfId="1001"/>
    <cellStyle name="Normal 2 3" xfId="1002"/>
    <cellStyle name="Normal 2 3 2" xfId="1003"/>
    <cellStyle name="Normal 2 3 3" xfId="1004"/>
    <cellStyle name="Normal 2 3 4" xfId="1005"/>
    <cellStyle name="Normal 2 4" xfId="1006"/>
    <cellStyle name="Normal 2 4 2" xfId="1007"/>
    <cellStyle name="Normal 2 4 3" xfId="1008"/>
    <cellStyle name="Normal 2 5" xfId="1009"/>
    <cellStyle name="Normal 2 6" xfId="1010"/>
    <cellStyle name="Normal 2 7" xfId="1011"/>
    <cellStyle name="Normal 2 8" xfId="1012"/>
    <cellStyle name="Normal 2 9" xfId="1013"/>
    <cellStyle name="Normal 2 9 2" xfId="1014"/>
    <cellStyle name="Normal 2_5 (2)" xfId="1015"/>
    <cellStyle name="Normal 20" xfId="1016"/>
    <cellStyle name="Normal 20 2" xfId="1017"/>
    <cellStyle name="Normal 20 2 2" xfId="1018"/>
    <cellStyle name="Normal 20 2 2 2" xfId="1019"/>
    <cellStyle name="Normal 20 2 3" xfId="1020"/>
    <cellStyle name="Normal 20 3" xfId="1021"/>
    <cellStyle name="Normal 20 3 2" xfId="1022"/>
    <cellStyle name="Normal 20 4" xfId="1023"/>
    <cellStyle name="Normal 20 5" xfId="1024"/>
    <cellStyle name="Normal 21" xfId="1025"/>
    <cellStyle name="Normal 21 2" xfId="1026"/>
    <cellStyle name="Normal 21 2 2" xfId="1027"/>
    <cellStyle name="Normal 21 2 2 2" xfId="1028"/>
    <cellStyle name="Normal 21 2 3" xfId="1029"/>
    <cellStyle name="Normal 21 3" xfId="1030"/>
    <cellStyle name="Normal 21 3 2" xfId="1031"/>
    <cellStyle name="Normal 21 4" xfId="1032"/>
    <cellStyle name="Normal 21 5" xfId="1033"/>
    <cellStyle name="Normal 21 6" xfId="1034"/>
    <cellStyle name="Normal 22" xfId="1035"/>
    <cellStyle name="Normal 22 2" xfId="1036"/>
    <cellStyle name="Normal 22 3" xfId="1037"/>
    <cellStyle name="Normal 22 3 2" xfId="1038"/>
    <cellStyle name="Normal 22 4" xfId="1039"/>
    <cellStyle name="Normal 22 5" xfId="1040"/>
    <cellStyle name="Normal 23" xfId="1041"/>
    <cellStyle name="Normal 23 2" xfId="1042"/>
    <cellStyle name="Normal 24" xfId="1043"/>
    <cellStyle name="Normal 24 2" xfId="1044"/>
    <cellStyle name="Normal 24 2 2" xfId="1045"/>
    <cellStyle name="Normal 24 3" xfId="1046"/>
    <cellStyle name="Normal 24 4" xfId="1047"/>
    <cellStyle name="Normal 25" xfId="1048"/>
    <cellStyle name="Normal 25 2" xfId="1049"/>
    <cellStyle name="Normal 25 2 2" xfId="1050"/>
    <cellStyle name="Normal 25 3" xfId="1051"/>
    <cellStyle name="Normal 25 4" xfId="1052"/>
    <cellStyle name="Normal 26" xfId="1053"/>
    <cellStyle name="Normal 27" xfId="1054"/>
    <cellStyle name="Normal 28" xfId="1055"/>
    <cellStyle name="Normal 29" xfId="1056"/>
    <cellStyle name="Normal 3" xfId="1057"/>
    <cellStyle name="Normal 3 2" xfId="1058"/>
    <cellStyle name="Normal 3 2 2" xfId="1059"/>
    <cellStyle name="Normal 3 2 3" xfId="1060"/>
    <cellStyle name="Normal 3 2 4" xfId="1061"/>
    <cellStyle name="Normal 3 3" xfId="1062"/>
    <cellStyle name="Normal 3 4" xfId="1063"/>
    <cellStyle name="Normal 3 5" xfId="1064"/>
    <cellStyle name="Normal 3 6" xfId="1065"/>
    <cellStyle name="Normal 3 7" xfId="1066"/>
    <cellStyle name="Normal 3 8" xfId="1067"/>
    <cellStyle name="Normal 30" xfId="1068"/>
    <cellStyle name="Normal 31" xfId="1069"/>
    <cellStyle name="Normal 32" xfId="1070"/>
    <cellStyle name="Normal 33" xfId="1071"/>
    <cellStyle name="Normal 34" xfId="1072"/>
    <cellStyle name="Normal 35" xfId="1073"/>
    <cellStyle name="Normal 36" xfId="1074"/>
    <cellStyle name="Normal 36 2" xfId="1075"/>
    <cellStyle name="Normal 36 2 2" xfId="1076"/>
    <cellStyle name="Normal 36 3" xfId="1077"/>
    <cellStyle name="Normal 36 4" xfId="1078"/>
    <cellStyle name="Normal 37" xfId="1079"/>
    <cellStyle name="Normal 37 2" xfId="1080"/>
    <cellStyle name="Normal 37 2 2" xfId="1081"/>
    <cellStyle name="Normal 37 3" xfId="1082"/>
    <cellStyle name="Normal 37 4" xfId="1083"/>
    <cellStyle name="Normal 38" xfId="1084"/>
    <cellStyle name="Normal 38 2" xfId="1085"/>
    <cellStyle name="Normal 38 2 2" xfId="1086"/>
    <cellStyle name="Normal 38 3" xfId="1087"/>
    <cellStyle name="Normal 38 4" xfId="1088"/>
    <cellStyle name="Normal 39" xfId="1089"/>
    <cellStyle name="Normal 39 2" xfId="1090"/>
    <cellStyle name="Normal 39 2 2" xfId="1091"/>
    <cellStyle name="Normal 39 3" xfId="1092"/>
    <cellStyle name="Normal 39 4" xfId="1093"/>
    <cellStyle name="Normal 4" xfId="1094"/>
    <cellStyle name="Normal 4 10" xfId="1095"/>
    <cellStyle name="Normal 4 2" xfId="1096"/>
    <cellStyle name="Normal 4 2 2" xfId="1097"/>
    <cellStyle name="Normal 4 3" xfId="1098"/>
    <cellStyle name="Normal 4 3 2" xfId="1099"/>
    <cellStyle name="Normal 4 4" xfId="1100"/>
    <cellStyle name="Normal 4 5" xfId="1101"/>
    <cellStyle name="Normal 4 5 2" xfId="1102"/>
    <cellStyle name="Normal 4 5 2 2" xfId="1103"/>
    <cellStyle name="Normal 4 5 3" xfId="1104"/>
    <cellStyle name="Normal 4 5 4" xfId="1105"/>
    <cellStyle name="Normal 4 6" xfId="1106"/>
    <cellStyle name="Normal 4 6 2" xfId="1107"/>
    <cellStyle name="Normal 4 7" xfId="1108"/>
    <cellStyle name="Normal 4 8" xfId="1109"/>
    <cellStyle name="Normal 4 9" xfId="1110"/>
    <cellStyle name="Normal 40" xfId="1111"/>
    <cellStyle name="Normal 40 2" xfId="1112"/>
    <cellStyle name="Normal 40 2 2" xfId="1113"/>
    <cellStyle name="Normal 40 3" xfId="1114"/>
    <cellStyle name="Normal 40 4" xfId="1115"/>
    <cellStyle name="Normal 41" xfId="1116"/>
    <cellStyle name="Normal 41 2" xfId="1117"/>
    <cellStyle name="Normal 41 2 2" xfId="1118"/>
    <cellStyle name="Normal 41 3" xfId="1119"/>
    <cellStyle name="Normal 41 4" xfId="1120"/>
    <cellStyle name="Normal 42" xfId="1121"/>
    <cellStyle name="Normal 42 2" xfId="1122"/>
    <cellStyle name="Normal 42 2 2" xfId="1123"/>
    <cellStyle name="Normal 42 3" xfId="1124"/>
    <cellStyle name="Normal 42 4" xfId="1125"/>
    <cellStyle name="Normal 43" xfId="1126"/>
    <cellStyle name="Normal 43 2" xfId="1127"/>
    <cellStyle name="Normal 43 2 2" xfId="1128"/>
    <cellStyle name="Normal 43 3" xfId="1129"/>
    <cellStyle name="Normal 43 4" xfId="1130"/>
    <cellStyle name="Normal 44" xfId="1131"/>
    <cellStyle name="Normal 44 2" xfId="1132"/>
    <cellStyle name="Normal 44 2 2" xfId="1133"/>
    <cellStyle name="Normal 44 3" xfId="1134"/>
    <cellStyle name="Normal 44 4" xfId="1135"/>
    <cellStyle name="Normal 45" xfId="1136"/>
    <cellStyle name="Normal 45 2" xfId="1137"/>
    <cellStyle name="Normal 45 2 2" xfId="1138"/>
    <cellStyle name="Normal 45 3" xfId="1139"/>
    <cellStyle name="Normal 45 4" xfId="1140"/>
    <cellStyle name="Normal 46" xfId="1141"/>
    <cellStyle name="Normal 46 2" xfId="1142"/>
    <cellStyle name="Normal 46 2 2" xfId="1143"/>
    <cellStyle name="Normal 46 3" xfId="1144"/>
    <cellStyle name="Normal 46 4" xfId="1145"/>
    <cellStyle name="Normal 47" xfId="1146"/>
    <cellStyle name="Normal 47 2" xfId="1147"/>
    <cellStyle name="Normal 47 2 2" xfId="1148"/>
    <cellStyle name="Normal 47 3" xfId="1149"/>
    <cellStyle name="Normal 47 4" xfId="1150"/>
    <cellStyle name="Normal 48" xfId="1151"/>
    <cellStyle name="Normal 48 2" xfId="1152"/>
    <cellStyle name="Normal 48 2 2" xfId="1153"/>
    <cellStyle name="Normal 48 3" xfId="1154"/>
    <cellStyle name="Normal 49" xfId="1155"/>
    <cellStyle name="Normal 49 2" xfId="1156"/>
    <cellStyle name="Normal 49 2 2" xfId="1157"/>
    <cellStyle name="Normal 49 3" xfId="1158"/>
    <cellStyle name="Normal 5" xfId="1159"/>
    <cellStyle name="Normal 5 2" xfId="1160"/>
    <cellStyle name="Normal 5 2 2" xfId="1161"/>
    <cellStyle name="Normal 5 2 3" xfId="1162"/>
    <cellStyle name="Normal 5 2 4" xfId="1163"/>
    <cellStyle name="Normal 5 3" xfId="1164"/>
    <cellStyle name="Normal 5 3 2" xfId="1165"/>
    <cellStyle name="Normal 5 3 3" xfId="1166"/>
    <cellStyle name="Normal 5 4" xfId="1167"/>
    <cellStyle name="Normal 5 5" xfId="1168"/>
    <cellStyle name="Normal 5 6" xfId="1169"/>
    <cellStyle name="Normal 5 7" xfId="1170"/>
    <cellStyle name="Normal 50" xfId="1171"/>
    <cellStyle name="Normal 50 2" xfId="1172"/>
    <cellStyle name="Normal 50 2 2" xfId="1173"/>
    <cellStyle name="Normal 50 3" xfId="1174"/>
    <cellStyle name="Normal 51" xfId="1175"/>
    <cellStyle name="Normal 51 2" xfId="1176"/>
    <cellStyle name="Normal 51 2 2" xfId="1177"/>
    <cellStyle name="Normal 51 3" xfId="1178"/>
    <cellStyle name="Normal 52" xfId="1179"/>
    <cellStyle name="Normal 52 2" xfId="1180"/>
    <cellStyle name="Normal 52 2 2" xfId="1181"/>
    <cellStyle name="Normal 52 3" xfId="1182"/>
    <cellStyle name="Normal 53" xfId="1183"/>
    <cellStyle name="Normal 53 2" xfId="1184"/>
    <cellStyle name="Normal 54" xfId="1185"/>
    <cellStyle name="Normal 55" xfId="1186"/>
    <cellStyle name="Normal 56" xfId="1187"/>
    <cellStyle name="Normal 57" xfId="1188"/>
    <cellStyle name="Normal 58" xfId="1189"/>
    <cellStyle name="Normal 59" xfId="1190"/>
    <cellStyle name="Normal 6" xfId="1191"/>
    <cellStyle name="Normal 6 2" xfId="1192"/>
    <cellStyle name="Normal 6 2 2" xfId="1193"/>
    <cellStyle name="Normal 6 2 3" xfId="1194"/>
    <cellStyle name="Normal 6 3" xfId="1195"/>
    <cellStyle name="Normal 6 3 2" xfId="1196"/>
    <cellStyle name="Normal 6 3 3" xfId="1197"/>
    <cellStyle name="Normal 6 4" xfId="1198"/>
    <cellStyle name="Normal 6 5" xfId="1199"/>
    <cellStyle name="Normal 60" xfId="1200"/>
    <cellStyle name="Normal 61" xfId="1201"/>
    <cellStyle name="Normal 62" xfId="1202"/>
    <cellStyle name="Normal 7" xfId="1203"/>
    <cellStyle name="Normal 7 2" xfId="1204"/>
    <cellStyle name="Normal 7 2 2" xfId="1205"/>
    <cellStyle name="Normal 7 2 3" xfId="1206"/>
    <cellStyle name="Normal 7 3" xfId="1207"/>
    <cellStyle name="Normal 7 3 2" xfId="1208"/>
    <cellStyle name="Normal 7 3 3" xfId="1209"/>
    <cellStyle name="Normal 7 4" xfId="1210"/>
    <cellStyle name="Normal 7 5" xfId="1211"/>
    <cellStyle name="Normal 8" xfId="1212"/>
    <cellStyle name="Normal 8 2" xfId="1213"/>
    <cellStyle name="Normal 8 3" xfId="1214"/>
    <cellStyle name="Normal 8 4" xfId="1215"/>
    <cellStyle name="Normal 9" xfId="1216"/>
    <cellStyle name="Normal 9 2" xfId="1217"/>
    <cellStyle name="Normal 9 3" xfId="1218"/>
    <cellStyle name="Note" xfId="1219"/>
    <cellStyle name="Note 2" xfId="1220"/>
    <cellStyle name="Note 2 2" xfId="1221"/>
    <cellStyle name="Note 2 2 2" xfId="1222"/>
    <cellStyle name="Note 2 2 2 2" xfId="1223"/>
    <cellStyle name="Note 2 2 2 2 2" xfId="1224"/>
    <cellStyle name="Note 2 2 2 3" xfId="1225"/>
    <cellStyle name="Note 2 2 3" xfId="1226"/>
    <cellStyle name="Note 2 2 3 2" xfId="1227"/>
    <cellStyle name="Note 2 2 4" xfId="1228"/>
    <cellStyle name="Note 2 2 5" xfId="1229"/>
    <cellStyle name="Note 2 2 6" xfId="1230"/>
    <cellStyle name="Note 2 3" xfId="1231"/>
    <cellStyle name="Note 3" xfId="1232"/>
    <cellStyle name="Note 3 2" xfId="1233"/>
    <cellStyle name="Note 4" xfId="1234"/>
    <cellStyle name="Note 4 2" xfId="1235"/>
    <cellStyle name="Note 5" xfId="1236"/>
    <cellStyle name="Note 5 2" xfId="1237"/>
    <cellStyle name="Note 6" xfId="1238"/>
    <cellStyle name="Note 6 2" xfId="1239"/>
    <cellStyle name="Note 7" xfId="1240"/>
    <cellStyle name="Note 7 2" xfId="1241"/>
    <cellStyle name="Output" xfId="1242"/>
    <cellStyle name="Output 2" xfId="1243"/>
    <cellStyle name="Output 2 2" xfId="1244"/>
    <cellStyle name="Output 2 2 2" xfId="1245"/>
    <cellStyle name="Output 2 3" xfId="1246"/>
    <cellStyle name="Output 2 4" xfId="1247"/>
    <cellStyle name="Output 3" xfId="1248"/>
    <cellStyle name="Output 3 2" xfId="1249"/>
    <cellStyle name="Output 4" xfId="1250"/>
    <cellStyle name="Output 4 2" xfId="1251"/>
    <cellStyle name="Output 5" xfId="1252"/>
    <cellStyle name="Output 5 2" xfId="1253"/>
    <cellStyle name="Output 6" xfId="1254"/>
    <cellStyle name="Output 6 2" xfId="1255"/>
    <cellStyle name="Percent" xfId="1256"/>
    <cellStyle name="Percent [0]" xfId="1257"/>
    <cellStyle name="Percent [0] 2" xfId="1258"/>
    <cellStyle name="Percent [0] 3" xfId="1259"/>
    <cellStyle name="Percent [00]" xfId="1260"/>
    <cellStyle name="Percent [00] 2" xfId="1261"/>
    <cellStyle name="Percent [00] 3" xfId="1262"/>
    <cellStyle name="Percent [2]" xfId="1263"/>
    <cellStyle name="Percent [2] 2" xfId="1264"/>
    <cellStyle name="Percent [2] 3" xfId="1265"/>
    <cellStyle name="Percent 10" xfId="1266"/>
    <cellStyle name="Percent 11" xfId="1267"/>
    <cellStyle name="Percent 12" xfId="1268"/>
    <cellStyle name="Percent 13" xfId="1269"/>
    <cellStyle name="Percent 14" xfId="1270"/>
    <cellStyle name="Percent 15" xfId="1271"/>
    <cellStyle name="Percent 16" xfId="1272"/>
    <cellStyle name="Percent 17" xfId="1273"/>
    <cellStyle name="Percent 18" xfId="1274"/>
    <cellStyle name="Percent 19" xfId="1275"/>
    <cellStyle name="Percent 2" xfId="1276"/>
    <cellStyle name="Percent 2 2" xfId="1277"/>
    <cellStyle name="Percent 2 2 2" xfId="1278"/>
    <cellStyle name="Percent 2 3" xfId="1279"/>
    <cellStyle name="Percent 2 3 2" xfId="1280"/>
    <cellStyle name="Percent 2 4" xfId="1281"/>
    <cellStyle name="Percent 2 4 2" xfId="1282"/>
    <cellStyle name="Percent 2 5" xfId="1283"/>
    <cellStyle name="Percent 2 6" xfId="1284"/>
    <cellStyle name="Percent 20" xfId="1285"/>
    <cellStyle name="Percent 21" xfId="1286"/>
    <cellStyle name="Percent 22" xfId="1287"/>
    <cellStyle name="Percent 23" xfId="1288"/>
    <cellStyle name="Percent 23 2" xfId="1289"/>
    <cellStyle name="Percent 23 2 2" xfId="1290"/>
    <cellStyle name="Percent 23 3" xfId="1291"/>
    <cellStyle name="Percent 23 4" xfId="1292"/>
    <cellStyle name="Percent 24" xfId="1293"/>
    <cellStyle name="Percent 24 2" xfId="1294"/>
    <cellStyle name="Percent 24 2 2" xfId="1295"/>
    <cellStyle name="Percent 24 3" xfId="1296"/>
    <cellStyle name="Percent 24 4" xfId="1297"/>
    <cellStyle name="Percent 25" xfId="1298"/>
    <cellStyle name="Percent 25 2" xfId="1299"/>
    <cellStyle name="Percent 25 2 2" xfId="1300"/>
    <cellStyle name="Percent 25 3" xfId="1301"/>
    <cellStyle name="Percent 25 4" xfId="1302"/>
    <cellStyle name="Percent 26" xfId="1303"/>
    <cellStyle name="Percent 27" xfId="1304"/>
    <cellStyle name="Percent 28" xfId="1305"/>
    <cellStyle name="Percent 29" xfId="1306"/>
    <cellStyle name="Percent 3" xfId="1307"/>
    <cellStyle name="Percent 3 2" xfId="1308"/>
    <cellStyle name="Percent 3 2 2" xfId="1309"/>
    <cellStyle name="Percent 3 3" xfId="1310"/>
    <cellStyle name="Percent 3 4" xfId="1311"/>
    <cellStyle name="Percent 3 5" xfId="1312"/>
    <cellStyle name="Percent 30" xfId="1313"/>
    <cellStyle name="Percent 31" xfId="1314"/>
    <cellStyle name="Percent 32" xfId="1315"/>
    <cellStyle name="Percent 33" xfId="1316"/>
    <cellStyle name="Percent 34" xfId="1317"/>
    <cellStyle name="Percent 35" xfId="1318"/>
    <cellStyle name="Percent 36" xfId="1319"/>
    <cellStyle name="Percent 37" xfId="1320"/>
    <cellStyle name="Percent 38" xfId="1321"/>
    <cellStyle name="Percent 39" xfId="1322"/>
    <cellStyle name="Percent 4" xfId="1323"/>
    <cellStyle name="Percent 4 2" xfId="1324"/>
    <cellStyle name="Percent 4 3" xfId="1325"/>
    <cellStyle name="Percent 4 4" xfId="1326"/>
    <cellStyle name="Percent 40" xfId="1327"/>
    <cellStyle name="Percent 41" xfId="1328"/>
    <cellStyle name="Percent 42" xfId="1329"/>
    <cellStyle name="Percent 43" xfId="1330"/>
    <cellStyle name="Percent 44" xfId="1331"/>
    <cellStyle name="Percent 45" xfId="1332"/>
    <cellStyle name="Percent 46" xfId="1333"/>
    <cellStyle name="Percent 47" xfId="1334"/>
    <cellStyle name="Percent 48" xfId="1335"/>
    <cellStyle name="Percent 49" xfId="1336"/>
    <cellStyle name="Percent 5" xfId="1337"/>
    <cellStyle name="Percent 5 2" xfId="1338"/>
    <cellStyle name="Percent 5 2 2" xfId="1339"/>
    <cellStyle name="Percent 5 3" xfId="1340"/>
    <cellStyle name="Percent 50" xfId="1341"/>
    <cellStyle name="Percent 51" xfId="1342"/>
    <cellStyle name="Percent 52" xfId="1343"/>
    <cellStyle name="Percent 53" xfId="1344"/>
    <cellStyle name="Percent 54" xfId="1345"/>
    <cellStyle name="Percent 6" xfId="1346"/>
    <cellStyle name="Percent 6 2" xfId="1347"/>
    <cellStyle name="Percent 6 3" xfId="1348"/>
    <cellStyle name="Percent 7" xfId="1349"/>
    <cellStyle name="Percent 7 2" xfId="1350"/>
    <cellStyle name="Percent 8" xfId="1351"/>
    <cellStyle name="Percent 9" xfId="1352"/>
    <cellStyle name="Percentual" xfId="1353"/>
    <cellStyle name="Ponto" xfId="1354"/>
    <cellStyle name="Porcentagem_SEP1196" xfId="1355"/>
    <cellStyle name="PrePop Currency (0)" xfId="1356"/>
    <cellStyle name="PrePop Currency (0) 2" xfId="1357"/>
    <cellStyle name="PrePop Currency (0) 3" xfId="1358"/>
    <cellStyle name="PrePop Currency (2)" xfId="1359"/>
    <cellStyle name="PrePop Currency (2) 2" xfId="1360"/>
    <cellStyle name="PrePop Currency (2) 3" xfId="1361"/>
    <cellStyle name="PrePop Units (0)" xfId="1362"/>
    <cellStyle name="PrePop Units (0) 2" xfId="1363"/>
    <cellStyle name="PrePop Units (0) 3" xfId="1364"/>
    <cellStyle name="PrePop Units (1)" xfId="1365"/>
    <cellStyle name="PrePop Units (1) 2" xfId="1366"/>
    <cellStyle name="PrePop Units (1) 3" xfId="1367"/>
    <cellStyle name="PrePop Units (2)" xfId="1368"/>
    <cellStyle name="PrePop Units (2) 2" xfId="1369"/>
    <cellStyle name="PrePop Units (2) 3" xfId="1370"/>
    <cellStyle name="SAPBEXaggData" xfId="1371"/>
    <cellStyle name="SAPBEXaggData 2" xfId="1372"/>
    <cellStyle name="SAPBEXaggDataEmph" xfId="1373"/>
    <cellStyle name="SAPBEXaggDataEmph 2" xfId="1374"/>
    <cellStyle name="SAPBEXaggItem" xfId="1375"/>
    <cellStyle name="SAPBEXaggItem 2" xfId="1376"/>
    <cellStyle name="SAPBEXaggItemX" xfId="1377"/>
    <cellStyle name="SAPBEXaggItemX 2" xfId="1378"/>
    <cellStyle name="SAPBEXchaText" xfId="1379"/>
    <cellStyle name="SAPBEXexcBad7" xfId="1380"/>
    <cellStyle name="SAPBEXexcBad7 2" xfId="1381"/>
    <cellStyle name="SAPBEXexcBad8" xfId="1382"/>
    <cellStyle name="SAPBEXexcBad8 2" xfId="1383"/>
    <cellStyle name="SAPBEXexcBad9" xfId="1384"/>
    <cellStyle name="SAPBEXexcBad9 2" xfId="1385"/>
    <cellStyle name="SAPBEXexcCritical4" xfId="1386"/>
    <cellStyle name="SAPBEXexcCritical4 2" xfId="1387"/>
    <cellStyle name="SAPBEXexcCritical5" xfId="1388"/>
    <cellStyle name="SAPBEXexcCritical5 2" xfId="1389"/>
    <cellStyle name="SAPBEXexcCritical6" xfId="1390"/>
    <cellStyle name="SAPBEXexcCritical6 2" xfId="1391"/>
    <cellStyle name="SAPBEXexcGood1" xfId="1392"/>
    <cellStyle name="SAPBEXexcGood1 2" xfId="1393"/>
    <cellStyle name="SAPBEXexcGood2" xfId="1394"/>
    <cellStyle name="SAPBEXexcGood2 2" xfId="1395"/>
    <cellStyle name="SAPBEXexcGood3" xfId="1396"/>
    <cellStyle name="SAPBEXexcGood3 2" xfId="1397"/>
    <cellStyle name="SAPBEXfilterDrill" xfId="1398"/>
    <cellStyle name="SAPBEXfilterDrill 2" xfId="1399"/>
    <cellStyle name="SAPBEXfilterDrill 2 2" xfId="1400"/>
    <cellStyle name="SAPBEXfilterDrill 2 2 2" xfId="1401"/>
    <cellStyle name="SAPBEXfilterDrill 2 3" xfId="1402"/>
    <cellStyle name="SAPBEXfilterDrill 3" xfId="1403"/>
    <cellStyle name="SAPBEXfilterDrill 3 2" xfId="1404"/>
    <cellStyle name="SAPBEXfilterDrill 4" xfId="1405"/>
    <cellStyle name="SAPBEXfilterItem" xfId="1406"/>
    <cellStyle name="SAPBEXfilterText" xfId="1407"/>
    <cellStyle name="SAPBEXformats" xfId="1408"/>
    <cellStyle name="SAPBEXformats 2" xfId="1409"/>
    <cellStyle name="SAPBEXheaderItem" xfId="1410"/>
    <cellStyle name="SAPBEXheaderText" xfId="1411"/>
    <cellStyle name="SAPBEXHLevel0" xfId="1412"/>
    <cellStyle name="SAPBEXHLevel0 2" xfId="1413"/>
    <cellStyle name="SAPBEXHLevel0 2 2" xfId="1414"/>
    <cellStyle name="SAPBEXHLevel0 3" xfId="1415"/>
    <cellStyle name="SAPBEXHLevel0X" xfId="1416"/>
    <cellStyle name="SAPBEXHLevel0X 2" xfId="1417"/>
    <cellStyle name="SAPBEXHLevel0X 2 2" xfId="1418"/>
    <cellStyle name="SAPBEXHLevel0X 3" xfId="1419"/>
    <cellStyle name="SAPBEXHLevel1" xfId="1420"/>
    <cellStyle name="SAPBEXHLevel1 2" xfId="1421"/>
    <cellStyle name="SAPBEXHLevel1 2 2" xfId="1422"/>
    <cellStyle name="SAPBEXHLevel1 3" xfId="1423"/>
    <cellStyle name="SAPBEXHLevel1X" xfId="1424"/>
    <cellStyle name="SAPBEXHLevel1X 2" xfId="1425"/>
    <cellStyle name="SAPBEXHLevel1X 2 2" xfId="1426"/>
    <cellStyle name="SAPBEXHLevel1X 3" xfId="1427"/>
    <cellStyle name="SAPBEXHLevel2" xfId="1428"/>
    <cellStyle name="SAPBEXHLevel2 2" xfId="1429"/>
    <cellStyle name="SAPBEXHLevel2 2 2" xfId="1430"/>
    <cellStyle name="SAPBEXHLevel2 3" xfId="1431"/>
    <cellStyle name="SAPBEXHLevel2X" xfId="1432"/>
    <cellStyle name="SAPBEXHLevel2X 2" xfId="1433"/>
    <cellStyle name="SAPBEXHLevel2X 2 2" xfId="1434"/>
    <cellStyle name="SAPBEXHLevel2X 3" xfId="1435"/>
    <cellStyle name="SAPBEXHLevel3" xfId="1436"/>
    <cellStyle name="SAPBEXHLevel3 2" xfId="1437"/>
    <cellStyle name="SAPBEXHLevel3 2 2" xfId="1438"/>
    <cellStyle name="SAPBEXHLevel3 3" xfId="1439"/>
    <cellStyle name="SAPBEXHLevel3X" xfId="1440"/>
    <cellStyle name="SAPBEXHLevel3X 2" xfId="1441"/>
    <cellStyle name="SAPBEXHLevel3X 2 2" xfId="1442"/>
    <cellStyle name="SAPBEXHLevel3X 3" xfId="1443"/>
    <cellStyle name="SAPBEXresData" xfId="1444"/>
    <cellStyle name="SAPBEXresData 2" xfId="1445"/>
    <cellStyle name="SAPBEXresDataEmph" xfId="1446"/>
    <cellStyle name="SAPBEXresDataEmph 2" xfId="1447"/>
    <cellStyle name="SAPBEXresItem" xfId="1448"/>
    <cellStyle name="SAPBEXresItem 2" xfId="1449"/>
    <cellStyle name="SAPBEXresItemX" xfId="1450"/>
    <cellStyle name="SAPBEXresItemX 2" xfId="1451"/>
    <cellStyle name="SAPBEXstdData" xfId="1452"/>
    <cellStyle name="SAPBEXstdData 2" xfId="1453"/>
    <cellStyle name="SAPBEXstdDataEmph" xfId="1454"/>
    <cellStyle name="SAPBEXstdDataEmph 2" xfId="1455"/>
    <cellStyle name="SAPBEXstdItem" xfId="1456"/>
    <cellStyle name="SAPBEXstdItem 2" xfId="1457"/>
    <cellStyle name="SAPBEXstdItemX" xfId="1458"/>
    <cellStyle name="SAPBEXstdItemX 2" xfId="1459"/>
    <cellStyle name="SAPBEXtitle" xfId="1460"/>
    <cellStyle name="SAPBEXundefined" xfId="1461"/>
    <cellStyle name="SAPBEXundefined 2" xfId="1462"/>
    <cellStyle name="Sep. milhar [2]" xfId="1463"/>
    <cellStyle name="Separador de m" xfId="1464"/>
    <cellStyle name="Separador de milhares [0]_%PIB" xfId="1465"/>
    <cellStyle name="Separador de milhares_%PIB" xfId="1466"/>
    <cellStyle name="Standard_Anpassen der Amortisation" xfId="1467"/>
    <cellStyle name="Table Text" xfId="1468"/>
    <cellStyle name="Text Indent A" xfId="1469"/>
    <cellStyle name="Text Indent B" xfId="1470"/>
    <cellStyle name="Text Indent B 2" xfId="1471"/>
    <cellStyle name="Text Indent B 3" xfId="1472"/>
    <cellStyle name="Text Indent C" xfId="1473"/>
    <cellStyle name="Text Indent C 2" xfId="1474"/>
    <cellStyle name="Text Indent C 3" xfId="1475"/>
    <cellStyle name="Title" xfId="1476"/>
    <cellStyle name="Title 2" xfId="1477"/>
    <cellStyle name="Title 2 2" xfId="1478"/>
    <cellStyle name="Title 2 3" xfId="1479"/>
    <cellStyle name="Title 2 4" xfId="1480"/>
    <cellStyle name="Title 3" xfId="1481"/>
    <cellStyle name="Title 4" xfId="1482"/>
    <cellStyle name="Title 5" xfId="1483"/>
    <cellStyle name="Title 6" xfId="1484"/>
    <cellStyle name="Titulo1" xfId="1485"/>
    <cellStyle name="Titulo2" xfId="1486"/>
    <cellStyle name="Total" xfId="1487"/>
    <cellStyle name="Total 2" xfId="1488"/>
    <cellStyle name="Total 2 10" xfId="1489"/>
    <cellStyle name="Total 2 2" xfId="1490"/>
    <cellStyle name="Total 2 2 2" xfId="1491"/>
    <cellStyle name="Total 2 3" xfId="1492"/>
    <cellStyle name="Total 2 4" xfId="1493"/>
    <cellStyle name="Total 2 5" xfId="1494"/>
    <cellStyle name="Total 2 5 2" xfId="1495"/>
    <cellStyle name="Total 2 6" xfId="1496"/>
    <cellStyle name="Total 2 6 2" xfId="1497"/>
    <cellStyle name="Total 2 7" xfId="1498"/>
    <cellStyle name="Total 2 7 2" xfId="1499"/>
    <cellStyle name="Total 2 8" xfId="1500"/>
    <cellStyle name="Total 2 9" xfId="1501"/>
    <cellStyle name="Total 3" xfId="1502"/>
    <cellStyle name="Total 3 2" xfId="1503"/>
    <cellStyle name="Total 4" xfId="1504"/>
    <cellStyle name="Total 4 2" xfId="1505"/>
    <cellStyle name="Total 4 3" xfId="1506"/>
    <cellStyle name="Total 5" xfId="1507"/>
    <cellStyle name="Total 5 2" xfId="1508"/>
    <cellStyle name="Total 6" xfId="1509"/>
    <cellStyle name="Total 6 2" xfId="1510"/>
    <cellStyle name="V¡rgula" xfId="1511"/>
    <cellStyle name="V¡rgula0" xfId="1512"/>
    <cellStyle name="Vírgula" xfId="1513"/>
    <cellStyle name="Währung [0]_Compiling Utility Macros" xfId="1514"/>
    <cellStyle name="Währung_Compiling Utility Macros" xfId="1515"/>
    <cellStyle name="Warning Text" xfId="1516"/>
    <cellStyle name="Warning Text 2" xfId="1517"/>
    <cellStyle name="Warning Text 2 2" xfId="1518"/>
    <cellStyle name="Warning Text 2 3" xfId="1519"/>
    <cellStyle name="Warning Text 2 4" xfId="1520"/>
    <cellStyle name="Warning Text 3" xfId="1521"/>
    <cellStyle name="Warning Text 4" xfId="1522"/>
    <cellStyle name="Warning Text 5" xfId="1523"/>
    <cellStyle name="Warning Text 6" xfId="152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AL%202021%20MTEF%20LG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2017-18 Calculations - history"/>
      <sheetName val="2018-19 Calculations - history"/>
      <sheetName val=" 2019-20 Calculations - history"/>
      <sheetName val="2020-21 Calculations - history"/>
      <sheetName val="2021-22 Calculations"/>
      <sheetName val="2022-23 Calculations"/>
      <sheetName val="2023-24 Calculations"/>
      <sheetName val="Analysis2"/>
      <sheetName val="Comparison (new vs old boundary"/>
      <sheetName val="Analysis"/>
      <sheetName val="Councilor Remuneration"/>
      <sheetName val="RSC Levies"/>
      <sheetName val="Schedule 3"/>
    </sheetNames>
    <sheetDataSet>
      <sheetData sheetId="5">
        <row r="269">
          <cell r="G269">
            <v>28479590.602449458</v>
          </cell>
          <cell r="I269">
            <v>10196700.812356547</v>
          </cell>
          <cell r="K269">
            <v>19055277012.90722</v>
          </cell>
          <cell r="L269">
            <v>13616322296.801678</v>
          </cell>
          <cell r="M269">
            <v>11414322677.741264</v>
          </cell>
          <cell r="N269">
            <v>12214863797.992384</v>
          </cell>
          <cell r="U269">
            <v>-5385587445.032355</v>
          </cell>
          <cell r="V269">
            <v>-3848377242.6660285</v>
          </cell>
          <cell r="W269">
            <v>-19713699.924170397</v>
          </cell>
          <cell r="AD269">
            <v>56300785785.442505</v>
          </cell>
          <cell r="AQ269">
            <v>5890718669.103003</v>
          </cell>
          <cell r="AR269">
            <v>8836078003.654503</v>
          </cell>
          <cell r="AU269">
            <v>71027582000</v>
          </cell>
        </row>
        <row r="271">
          <cell r="AI271">
            <v>1406485408.868843</v>
          </cell>
          <cell r="AM271">
            <v>13843609892.321749</v>
          </cell>
        </row>
        <row r="272">
          <cell r="AI272">
            <v>8110152929.182253</v>
          </cell>
          <cell r="AM272">
            <v>15349835580.837326</v>
          </cell>
        </row>
        <row r="273">
          <cell r="AI273">
            <v>1822916005.677096</v>
          </cell>
          <cell r="AM273">
            <v>1305231129.3089716</v>
          </cell>
        </row>
      </sheetData>
      <sheetData sheetId="6">
        <row r="269">
          <cell r="G269">
            <v>29214446.883741904</v>
          </cell>
          <cell r="I269">
            <v>10283698.085789988</v>
          </cell>
          <cell r="AD269">
            <v>60347790526.54149</v>
          </cell>
          <cell r="AQ269">
            <v>6178923770.26085</v>
          </cell>
          <cell r="AR269">
            <v>9268385655.391273</v>
          </cell>
          <cell r="AU269">
            <v>75795097000</v>
          </cell>
        </row>
      </sheetData>
      <sheetData sheetId="7">
        <row r="269">
          <cell r="G269">
            <v>29979365.725121632</v>
          </cell>
          <cell r="I269">
            <v>9815394.705898823</v>
          </cell>
          <cell r="AD269">
            <v>61095787231.389366</v>
          </cell>
          <cell r="AQ269">
            <v>5947365107.444249</v>
          </cell>
          <cell r="AR269">
            <v>8921047661.16638</v>
          </cell>
          <cell r="AU269">
            <v>75964197000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O28"/>
  <sheetViews>
    <sheetView tabSelected="1" zoomScalePageLayoutView="0" workbookViewId="0" topLeftCell="A1">
      <selection activeCell="R14" sqref="R14"/>
    </sheetView>
  </sheetViews>
  <sheetFormatPr defaultColWidth="9.140625" defaultRowHeight="15"/>
  <cols>
    <col min="1" max="18" width="9.140625" style="2" customWidth="1"/>
    <col min="19" max="16384" width="9.140625" style="2" customWidth="1"/>
  </cols>
  <sheetData>
    <row r="4" ht="28.5">
      <c r="B4" s="1" t="s">
        <v>0</v>
      </c>
    </row>
    <row r="7" spans="2:15" ht="15">
      <c r="B7" s="334" t="s">
        <v>1</v>
      </c>
      <c r="C7" s="334"/>
      <c r="D7" s="334"/>
      <c r="E7" s="334"/>
      <c r="F7" s="334"/>
      <c r="G7" s="334"/>
      <c r="H7" s="334"/>
      <c r="I7" s="334"/>
      <c r="J7" s="334"/>
      <c r="K7" s="334"/>
      <c r="L7" s="334"/>
      <c r="M7" s="334"/>
      <c r="N7" s="334"/>
      <c r="O7" s="334"/>
    </row>
    <row r="8" spans="2:15" ht="15">
      <c r="B8" s="3"/>
      <c r="C8" s="3"/>
      <c r="D8" s="3"/>
      <c r="E8" s="3"/>
      <c r="F8" s="3"/>
      <c r="G8" s="3"/>
      <c r="H8" s="3"/>
      <c r="I8" s="3"/>
      <c r="J8" s="3"/>
      <c r="K8" s="3"/>
      <c r="L8" s="3"/>
      <c r="M8" s="3"/>
      <c r="N8" s="3"/>
      <c r="O8" s="3"/>
    </row>
    <row r="9" spans="2:15" ht="15">
      <c r="B9" s="335" t="s">
        <v>2</v>
      </c>
      <c r="C9" s="335"/>
      <c r="D9" s="335"/>
      <c r="E9" s="335"/>
      <c r="F9" s="335"/>
      <c r="G9" s="335"/>
      <c r="H9" s="335"/>
      <c r="I9" s="335"/>
      <c r="J9" s="335"/>
      <c r="K9" s="335"/>
      <c r="L9" s="335"/>
      <c r="M9" s="335"/>
      <c r="N9" s="335"/>
      <c r="O9" s="335"/>
    </row>
    <row r="10" spans="2:15" ht="15">
      <c r="B10" s="3"/>
      <c r="C10" s="3"/>
      <c r="D10" s="3"/>
      <c r="E10" s="3"/>
      <c r="F10" s="3"/>
      <c r="G10" s="3"/>
      <c r="H10" s="3"/>
      <c r="I10" s="3"/>
      <c r="J10" s="3"/>
      <c r="K10" s="3"/>
      <c r="L10" s="3"/>
      <c r="M10" s="3"/>
      <c r="N10" s="3"/>
      <c r="O10" s="3"/>
    </row>
    <row r="11" spans="2:15" ht="15">
      <c r="B11" s="335" t="s">
        <v>3</v>
      </c>
      <c r="C11" s="335"/>
      <c r="D11" s="335"/>
      <c r="E11" s="335"/>
      <c r="F11" s="335"/>
      <c r="G11" s="335"/>
      <c r="H11" s="335"/>
      <c r="I11" s="335"/>
      <c r="J11" s="335"/>
      <c r="K11" s="335"/>
      <c r="L11" s="335"/>
      <c r="M11" s="335"/>
      <c r="N11" s="335"/>
      <c r="O11" s="335"/>
    </row>
    <row r="12" spans="2:15" ht="15">
      <c r="B12" s="3"/>
      <c r="C12" s="3"/>
      <c r="D12" s="3"/>
      <c r="E12" s="3"/>
      <c r="F12" s="3"/>
      <c r="G12" s="3"/>
      <c r="H12" s="3"/>
      <c r="I12" s="3"/>
      <c r="J12" s="3"/>
      <c r="K12" s="3"/>
      <c r="L12" s="3"/>
      <c r="M12" s="3"/>
      <c r="N12" s="3"/>
      <c r="O12" s="3"/>
    </row>
    <row r="13" spans="2:15" ht="15">
      <c r="B13" s="4"/>
      <c r="C13" s="4"/>
      <c r="D13" s="336" t="s">
        <v>4</v>
      </c>
      <c r="E13" s="336"/>
      <c r="F13" s="336"/>
      <c r="G13" s="336"/>
      <c r="H13" s="336"/>
      <c r="I13" s="336"/>
      <c r="J13" s="336"/>
      <c r="K13" s="336"/>
      <c r="L13" s="336"/>
      <c r="M13" s="336"/>
      <c r="N13" s="4"/>
      <c r="O13" s="4"/>
    </row>
    <row r="14" spans="2:15" ht="15">
      <c r="B14" s="4"/>
      <c r="C14" s="4"/>
      <c r="D14" s="5"/>
      <c r="E14" s="5"/>
      <c r="F14" s="5"/>
      <c r="G14" s="5"/>
      <c r="H14" s="5"/>
      <c r="I14" s="5"/>
      <c r="J14" s="5"/>
      <c r="K14" s="5"/>
      <c r="L14" s="5"/>
      <c r="M14" s="5"/>
      <c r="N14" s="4"/>
      <c r="O14" s="4"/>
    </row>
    <row r="15" spans="2:15" ht="15">
      <c r="B15" s="334" t="s">
        <v>5</v>
      </c>
      <c r="C15" s="334"/>
      <c r="D15" s="334"/>
      <c r="E15" s="334"/>
      <c r="F15" s="334"/>
      <c r="G15" s="334"/>
      <c r="H15" s="334"/>
      <c r="I15" s="334"/>
      <c r="J15" s="334"/>
      <c r="K15" s="334"/>
      <c r="L15" s="334"/>
      <c r="M15" s="334"/>
      <c r="N15" s="334"/>
      <c r="O15" s="334"/>
    </row>
    <row r="16" spans="2:15" ht="15">
      <c r="B16" s="334"/>
      <c r="C16" s="334"/>
      <c r="D16" s="334"/>
      <c r="E16" s="334"/>
      <c r="F16" s="334"/>
      <c r="G16" s="334"/>
      <c r="H16" s="334"/>
      <c r="I16" s="334"/>
      <c r="J16" s="334"/>
      <c r="K16" s="334"/>
      <c r="L16" s="334"/>
      <c r="M16" s="334"/>
      <c r="N16" s="334"/>
      <c r="O16" s="334"/>
    </row>
    <row r="17" spans="2:15" ht="15">
      <c r="B17" s="334"/>
      <c r="C17" s="334"/>
      <c r="D17" s="334"/>
      <c r="E17" s="334"/>
      <c r="F17" s="334"/>
      <c r="G17" s="334"/>
      <c r="H17" s="334"/>
      <c r="I17" s="334"/>
      <c r="J17" s="334"/>
      <c r="K17" s="334"/>
      <c r="L17" s="334"/>
      <c r="M17" s="334"/>
      <c r="N17" s="334"/>
      <c r="O17" s="334"/>
    </row>
    <row r="18" spans="2:15" ht="15">
      <c r="B18" s="334"/>
      <c r="C18" s="334"/>
      <c r="D18" s="334"/>
      <c r="E18" s="334"/>
      <c r="F18" s="334"/>
      <c r="G18" s="334"/>
      <c r="H18" s="334"/>
      <c r="I18" s="334"/>
      <c r="J18" s="334"/>
      <c r="K18" s="334"/>
      <c r="L18" s="334"/>
      <c r="M18" s="334"/>
      <c r="N18" s="334"/>
      <c r="O18" s="334"/>
    </row>
    <row r="19" spans="2:15" ht="15">
      <c r="B19" s="334"/>
      <c r="C19" s="334"/>
      <c r="D19" s="334"/>
      <c r="E19" s="334"/>
      <c r="F19" s="334"/>
      <c r="G19" s="334"/>
      <c r="H19" s="334"/>
      <c r="I19" s="334"/>
      <c r="J19" s="334"/>
      <c r="K19" s="334"/>
      <c r="L19" s="334"/>
      <c r="M19" s="334"/>
      <c r="N19" s="334"/>
      <c r="O19" s="334"/>
    </row>
    <row r="20" spans="2:15" ht="15">
      <c r="B20" s="334"/>
      <c r="C20" s="334"/>
      <c r="D20" s="334"/>
      <c r="E20" s="334"/>
      <c r="F20" s="334"/>
      <c r="G20" s="334"/>
      <c r="H20" s="334"/>
      <c r="I20" s="334"/>
      <c r="J20" s="334"/>
      <c r="K20" s="334"/>
      <c r="L20" s="334"/>
      <c r="M20" s="334"/>
      <c r="N20" s="334"/>
      <c r="O20" s="334"/>
    </row>
    <row r="21" spans="2:15" ht="15">
      <c r="B21" s="334"/>
      <c r="C21" s="334"/>
      <c r="D21" s="334"/>
      <c r="E21" s="334"/>
      <c r="F21" s="334"/>
      <c r="G21" s="334"/>
      <c r="H21" s="334"/>
      <c r="I21" s="334"/>
      <c r="J21" s="334"/>
      <c r="K21" s="334"/>
      <c r="L21" s="334"/>
      <c r="M21" s="334"/>
      <c r="N21" s="334"/>
      <c r="O21" s="334"/>
    </row>
    <row r="22" spans="2:15" ht="15">
      <c r="B22" s="334"/>
      <c r="C22" s="334"/>
      <c r="D22" s="334"/>
      <c r="E22" s="334"/>
      <c r="F22" s="334"/>
      <c r="G22" s="334"/>
      <c r="H22" s="334"/>
      <c r="I22" s="334"/>
      <c r="J22" s="334"/>
      <c r="K22" s="334"/>
      <c r="L22" s="334"/>
      <c r="M22" s="334"/>
      <c r="N22" s="334"/>
      <c r="O22" s="334"/>
    </row>
    <row r="23" spans="2:15" ht="15">
      <c r="B23" s="334"/>
      <c r="C23" s="334"/>
      <c r="D23" s="334"/>
      <c r="E23" s="334"/>
      <c r="F23" s="334"/>
      <c r="G23" s="334"/>
      <c r="H23" s="334"/>
      <c r="I23" s="334"/>
      <c r="J23" s="334"/>
      <c r="K23" s="334"/>
      <c r="L23" s="334"/>
      <c r="M23" s="334"/>
      <c r="N23" s="334"/>
      <c r="O23" s="334"/>
    </row>
    <row r="24" spans="2:15" ht="15">
      <c r="B24" s="334"/>
      <c r="C24" s="334"/>
      <c r="D24" s="334"/>
      <c r="E24" s="334"/>
      <c r="F24" s="334"/>
      <c r="G24" s="334"/>
      <c r="H24" s="334"/>
      <c r="I24" s="334"/>
      <c r="J24" s="334"/>
      <c r="K24" s="334"/>
      <c r="L24" s="334"/>
      <c r="M24" s="334"/>
      <c r="N24" s="334"/>
      <c r="O24" s="334"/>
    </row>
    <row r="25" spans="2:15" ht="15">
      <c r="B25" s="334"/>
      <c r="C25" s="334"/>
      <c r="D25" s="334"/>
      <c r="E25" s="334"/>
      <c r="F25" s="334"/>
      <c r="G25" s="334"/>
      <c r="H25" s="334"/>
      <c r="I25" s="334"/>
      <c r="J25" s="334"/>
      <c r="K25" s="334"/>
      <c r="L25" s="334"/>
      <c r="M25" s="334"/>
      <c r="N25" s="334"/>
      <c r="O25" s="334"/>
    </row>
    <row r="26" spans="2:15" ht="15">
      <c r="B26" s="334"/>
      <c r="C26" s="334"/>
      <c r="D26" s="334"/>
      <c r="E26" s="334"/>
      <c r="F26" s="334"/>
      <c r="G26" s="334"/>
      <c r="H26" s="334"/>
      <c r="I26" s="334"/>
      <c r="J26" s="334"/>
      <c r="K26" s="334"/>
      <c r="L26" s="334"/>
      <c r="M26" s="334"/>
      <c r="N26" s="334"/>
      <c r="O26" s="334"/>
    </row>
    <row r="27" spans="2:15" ht="15">
      <c r="B27" s="334"/>
      <c r="C27" s="334"/>
      <c r="D27" s="334"/>
      <c r="E27" s="334"/>
      <c r="F27" s="334"/>
      <c r="G27" s="334"/>
      <c r="H27" s="334"/>
      <c r="I27" s="334"/>
      <c r="J27" s="334"/>
      <c r="K27" s="334"/>
      <c r="L27" s="334"/>
      <c r="M27" s="334"/>
      <c r="N27" s="334"/>
      <c r="O27" s="334"/>
    </row>
    <row r="28" spans="2:15" ht="15">
      <c r="B28" s="334"/>
      <c r="C28" s="334"/>
      <c r="D28" s="334"/>
      <c r="E28" s="334"/>
      <c r="F28" s="334"/>
      <c r="G28" s="334"/>
      <c r="H28" s="334"/>
      <c r="I28" s="334"/>
      <c r="J28" s="334"/>
      <c r="K28" s="334"/>
      <c r="L28" s="334"/>
      <c r="M28" s="334"/>
      <c r="N28" s="334"/>
      <c r="O28" s="334"/>
    </row>
  </sheetData>
  <sheetProtection password="ED1F" sheet="1" objects="1" scenarios="1"/>
  <mergeCells count="5">
    <mergeCell ref="B15:O28"/>
    <mergeCell ref="B7:O7"/>
    <mergeCell ref="B9:O9"/>
    <mergeCell ref="B11:O11"/>
    <mergeCell ref="D13:M13"/>
  </mergeCells>
  <hyperlinks>
    <hyperlink ref="B9:O9" location="'Components - Yrs 1-3'!A1" display="• details of each component’s allocation to each municipality under the new formula for the three-year MTEF period (click here)"/>
    <hyperlink ref="B11:O11" location="'Detailed - Yr 1 calculations'!A1" display="·         a summary working of the formula to allow individual municipalities to see how their allocation is calculated "/>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292"/>
  <sheetViews>
    <sheetView zoomScale="85" zoomScaleNormal="85" zoomScaleSheetLayoutView="100" zoomScalePageLayoutView="0" workbookViewId="0" topLeftCell="A1">
      <pane xSplit="12" ySplit="6" topLeftCell="AB280" activePane="bottomRight" state="frozen"/>
      <selection pane="topLeft" activeCell="A1" sqref="A1"/>
      <selection pane="topRight" activeCell="M1" sqref="M1"/>
      <selection pane="bottomLeft" activeCell="A7" sqref="A7"/>
      <selection pane="bottomRight" activeCell="K295" sqref="K295"/>
    </sheetView>
  </sheetViews>
  <sheetFormatPr defaultColWidth="9.140625" defaultRowHeight="15"/>
  <cols>
    <col min="1" max="3" width="1.8515625" style="7" customWidth="1"/>
    <col min="4" max="4" width="7.57421875" style="7" customWidth="1"/>
    <col min="5" max="5" width="40.00390625" style="7" customWidth="1"/>
    <col min="6" max="6" width="12.7109375" style="7" customWidth="1"/>
    <col min="7" max="7" width="19.7109375" style="7" customWidth="1"/>
    <col min="8" max="8" width="15.57421875" style="7" customWidth="1"/>
    <col min="9" max="9" width="19.7109375" style="7" customWidth="1"/>
    <col min="10" max="10" width="3.00390625" style="7" customWidth="1"/>
    <col min="11" max="21" width="16.28125" style="7" customWidth="1"/>
    <col min="22" max="24" width="18.7109375" style="7" customWidth="1"/>
    <col min="25" max="25" width="3.7109375" style="7" customWidth="1"/>
    <col min="26" max="26" width="23.00390625" style="7" customWidth="1"/>
    <col min="27" max="27" width="2.7109375" style="7" customWidth="1"/>
    <col min="28" max="31" width="14.7109375" style="7" customWidth="1"/>
    <col min="32" max="32" width="20.57421875" style="7" customWidth="1"/>
    <col min="33" max="33" width="2.57421875" style="7" customWidth="1"/>
    <col min="34" max="37" width="17.421875" style="7" customWidth="1"/>
    <col min="38" max="38" width="27.140625" style="7" customWidth="1"/>
    <col min="39" max="39" width="3.140625" style="7" customWidth="1"/>
    <col min="40" max="40" width="27.7109375" style="7" customWidth="1"/>
    <col min="41" max="41" width="20.8515625" style="7" customWidth="1"/>
    <col min="42" max="42" width="2.7109375" style="7" customWidth="1"/>
    <col min="43" max="43" width="20.8515625" style="268" customWidth="1"/>
    <col min="45" max="45" width="17.28125" style="7" hidden="1" customWidth="1"/>
    <col min="46" max="48" width="15.8515625" style="7" hidden="1" customWidth="1"/>
    <col min="49" max="49" width="22.421875" style="7" hidden="1" customWidth="1"/>
    <col min="50" max="50" width="14.8515625" style="7" hidden="1" customWidth="1"/>
    <col min="51" max="53" width="17.421875" style="7" hidden="1" customWidth="1"/>
    <col min="54" max="55" width="25.421875" style="7" hidden="1" customWidth="1"/>
    <col min="56" max="56" width="9.140625" style="7" customWidth="1"/>
    <col min="57" max="57" width="10.7109375" style="7" bestFit="1" customWidth="1"/>
    <col min="58" max="16384" width="9.140625" style="7" customWidth="1"/>
  </cols>
  <sheetData>
    <row r="1" spans="43:54" s="149" customFormat="1" ht="15.75" thickBot="1">
      <c r="AQ1" s="257"/>
      <c r="BB1"/>
    </row>
    <row r="2" spans="1:62" s="149" customFormat="1" ht="27.75">
      <c r="A2" s="41"/>
      <c r="B2" s="41"/>
      <c r="C2" s="41"/>
      <c r="D2" s="339" t="s">
        <v>6</v>
      </c>
      <c r="E2" s="340"/>
      <c r="F2" s="340"/>
      <c r="G2" s="340"/>
      <c r="H2" s="340"/>
      <c r="I2" s="341"/>
      <c r="J2" s="57"/>
      <c r="K2" s="342" t="s">
        <v>7</v>
      </c>
      <c r="L2" s="342"/>
      <c r="M2" s="342"/>
      <c r="N2" s="342"/>
      <c r="O2" s="342"/>
      <c r="P2" s="342"/>
      <c r="Q2" s="342"/>
      <c r="R2" s="342"/>
      <c r="S2" s="342"/>
      <c r="T2" s="342"/>
      <c r="U2" s="342"/>
      <c r="V2" s="342"/>
      <c r="W2" s="342"/>
      <c r="X2" s="342"/>
      <c r="Y2" s="342"/>
      <c r="Z2" s="342"/>
      <c r="AA2" s="58"/>
      <c r="AB2" s="343" t="s">
        <v>8</v>
      </c>
      <c r="AC2" s="343"/>
      <c r="AD2" s="343"/>
      <c r="AE2" s="343"/>
      <c r="AF2" s="343"/>
      <c r="AG2" s="55"/>
      <c r="AH2" s="344" t="s">
        <v>9</v>
      </c>
      <c r="AI2" s="344"/>
      <c r="AJ2" s="344"/>
      <c r="AK2" s="344"/>
      <c r="AL2" s="344"/>
      <c r="AM2" s="56"/>
      <c r="AN2" s="345" t="s">
        <v>10</v>
      </c>
      <c r="AO2" s="346"/>
      <c r="AP2" s="59"/>
      <c r="AQ2" s="85" t="s">
        <v>12</v>
      </c>
      <c r="AS2" s="337" t="s">
        <v>11</v>
      </c>
      <c r="AT2" s="337"/>
      <c r="AU2" s="337"/>
      <c r="AV2" s="337"/>
      <c r="AW2" s="337"/>
      <c r="AX2" s="337"/>
      <c r="AY2" s="337"/>
      <c r="AZ2" s="337"/>
      <c r="BA2" s="337"/>
      <c r="BB2" s="338"/>
      <c r="BC2" s="85" t="s">
        <v>12</v>
      </c>
      <c r="BD2" s="41"/>
      <c r="BE2" s="41"/>
      <c r="BF2" s="41"/>
      <c r="BG2" s="41"/>
      <c r="BH2" s="41"/>
      <c r="BI2" s="41"/>
      <c r="BJ2" s="41"/>
    </row>
    <row r="3" spans="4:55" s="149" customFormat="1" ht="51">
      <c r="D3" s="45" t="s">
        <v>13</v>
      </c>
      <c r="E3" s="46" t="s">
        <v>14</v>
      </c>
      <c r="F3" s="47" t="s">
        <v>15</v>
      </c>
      <c r="G3" s="48" t="s">
        <v>16</v>
      </c>
      <c r="H3" s="48" t="s">
        <v>628</v>
      </c>
      <c r="I3" s="49" t="s">
        <v>17</v>
      </c>
      <c r="J3" s="32"/>
      <c r="K3" s="34" t="s">
        <v>18</v>
      </c>
      <c r="L3" s="34" t="s">
        <v>19</v>
      </c>
      <c r="M3" s="34" t="s">
        <v>20</v>
      </c>
      <c r="N3" s="35" t="s">
        <v>21</v>
      </c>
      <c r="O3" s="36" t="s">
        <v>22</v>
      </c>
      <c r="P3" s="37" t="s">
        <v>23</v>
      </c>
      <c r="Q3" s="37" t="s">
        <v>24</v>
      </c>
      <c r="R3" s="37" t="s">
        <v>25</v>
      </c>
      <c r="S3" s="37" t="s">
        <v>26</v>
      </c>
      <c r="T3" s="37" t="s">
        <v>27</v>
      </c>
      <c r="U3" s="37" t="s">
        <v>28</v>
      </c>
      <c r="V3" s="37" t="s">
        <v>29</v>
      </c>
      <c r="W3" s="37" t="s">
        <v>30</v>
      </c>
      <c r="X3" s="38" t="s">
        <v>31</v>
      </c>
      <c r="Y3" s="31"/>
      <c r="Z3" s="37" t="s">
        <v>32</v>
      </c>
      <c r="AA3" s="33"/>
      <c r="AB3" s="37" t="s">
        <v>33</v>
      </c>
      <c r="AC3" s="39" t="s">
        <v>632</v>
      </c>
      <c r="AD3" s="50" t="s">
        <v>34</v>
      </c>
      <c r="AE3" s="37" t="s">
        <v>35</v>
      </c>
      <c r="AF3" s="37" t="s">
        <v>36</v>
      </c>
      <c r="AG3" s="33"/>
      <c r="AH3" s="37" t="s">
        <v>655</v>
      </c>
      <c r="AI3" s="36" t="s">
        <v>656</v>
      </c>
      <c r="AJ3" s="37" t="s">
        <v>37</v>
      </c>
      <c r="AK3" s="37" t="s">
        <v>38</v>
      </c>
      <c r="AL3" s="37" t="s">
        <v>39</v>
      </c>
      <c r="AM3" s="33"/>
      <c r="AN3" s="40" t="s">
        <v>40</v>
      </c>
      <c r="AO3" s="37" t="s">
        <v>41</v>
      </c>
      <c r="AP3" s="33"/>
      <c r="AQ3" s="301" t="s">
        <v>42</v>
      </c>
      <c r="AS3" s="37" t="s">
        <v>625</v>
      </c>
      <c r="AT3" s="240" t="s">
        <v>518</v>
      </c>
      <c r="AU3" s="240" t="s">
        <v>519</v>
      </c>
      <c r="AV3" s="240" t="s">
        <v>520</v>
      </c>
      <c r="AW3" s="240" t="s">
        <v>523</v>
      </c>
      <c r="AX3" s="240" t="s">
        <v>524</v>
      </c>
      <c r="AY3" s="240" t="s">
        <v>522</v>
      </c>
      <c r="AZ3" s="240" t="s">
        <v>525</v>
      </c>
      <c r="BA3" s="240" t="s">
        <v>526</v>
      </c>
      <c r="BB3" s="240" t="s">
        <v>528</v>
      </c>
      <c r="BC3" s="92" t="s">
        <v>43</v>
      </c>
    </row>
    <row r="4" spans="4:55" s="149" customFormat="1" ht="120" customHeight="1">
      <c r="D4" s="52"/>
      <c r="E4" s="53"/>
      <c r="F4" s="70" t="s">
        <v>547</v>
      </c>
      <c r="G4" s="80" t="s">
        <v>616</v>
      </c>
      <c r="H4" s="80" t="s">
        <v>630</v>
      </c>
      <c r="I4" s="81" t="s">
        <v>617</v>
      </c>
      <c r="J4" s="18"/>
      <c r="K4" s="25" t="s">
        <v>44</v>
      </c>
      <c r="L4" s="25" t="s">
        <v>44</v>
      </c>
      <c r="M4" s="25" t="s">
        <v>44</v>
      </c>
      <c r="N4" s="25" t="s">
        <v>44</v>
      </c>
      <c r="O4" s="19" t="s">
        <v>45</v>
      </c>
      <c r="P4" s="19" t="s">
        <v>45</v>
      </c>
      <c r="Q4" s="19" t="s">
        <v>45</v>
      </c>
      <c r="R4" s="19" t="s">
        <v>45</v>
      </c>
      <c r="S4" s="19" t="s">
        <v>46</v>
      </c>
      <c r="T4" s="19" t="s">
        <v>46</v>
      </c>
      <c r="U4" s="19" t="s">
        <v>46</v>
      </c>
      <c r="V4" s="19" t="s">
        <v>47</v>
      </c>
      <c r="W4" s="19" t="s">
        <v>47</v>
      </c>
      <c r="X4" s="19" t="s">
        <v>47</v>
      </c>
      <c r="Y4" s="17"/>
      <c r="Z4" s="19" t="s">
        <v>48</v>
      </c>
      <c r="AA4" s="18"/>
      <c r="AB4" s="26" t="s">
        <v>633</v>
      </c>
      <c r="AC4" s="20"/>
      <c r="AD4" s="27" t="s">
        <v>634</v>
      </c>
      <c r="AE4" s="19" t="s">
        <v>635</v>
      </c>
      <c r="AF4" s="19" t="s">
        <v>636</v>
      </c>
      <c r="AG4" s="18"/>
      <c r="AH4" s="19" t="s">
        <v>637</v>
      </c>
      <c r="AI4" s="19" t="s">
        <v>619</v>
      </c>
      <c r="AJ4" s="19" t="s">
        <v>650</v>
      </c>
      <c r="AK4" s="19" t="s">
        <v>620</v>
      </c>
      <c r="AL4" s="51" t="s">
        <v>49</v>
      </c>
      <c r="AM4" s="18"/>
      <c r="AN4" s="51" t="s">
        <v>50</v>
      </c>
      <c r="AO4" s="19" t="s">
        <v>51</v>
      </c>
      <c r="AP4" s="18"/>
      <c r="AQ4" s="302" t="s">
        <v>52</v>
      </c>
      <c r="AS4" s="291" t="s">
        <v>621</v>
      </c>
      <c r="AT4" s="44" t="s">
        <v>622</v>
      </c>
      <c r="AU4" s="44" t="s">
        <v>623</v>
      </c>
      <c r="AV4" s="44" t="s">
        <v>521</v>
      </c>
      <c r="AW4" s="291" t="s">
        <v>624</v>
      </c>
      <c r="AX4" s="44" t="s">
        <v>548</v>
      </c>
      <c r="AY4" s="44" t="s">
        <v>615</v>
      </c>
      <c r="AZ4" s="44"/>
      <c r="BA4" s="44" t="s">
        <v>527</v>
      </c>
      <c r="BB4" s="274" t="s">
        <v>529</v>
      </c>
      <c r="BC4" s="91" t="s">
        <v>530</v>
      </c>
    </row>
    <row r="5" spans="4:55" s="149" customFormat="1" ht="69" customHeight="1">
      <c r="D5" s="131"/>
      <c r="E5" s="130"/>
      <c r="F5" s="79"/>
      <c r="G5" s="80"/>
      <c r="H5" s="80"/>
      <c r="I5" s="81"/>
      <c r="J5" s="43"/>
      <c r="K5" s="312">
        <v>99.82692786924262</v>
      </c>
      <c r="L5" s="312">
        <v>155.7307388240035</v>
      </c>
      <c r="M5" s="312">
        <v>111.28045684722171</v>
      </c>
      <c r="N5" s="312">
        <v>93.28444307454481</v>
      </c>
      <c r="O5" s="113" t="s">
        <v>639</v>
      </c>
      <c r="P5" s="113" t="s">
        <v>640</v>
      </c>
      <c r="Q5" s="113" t="s">
        <v>641</v>
      </c>
      <c r="R5" s="113" t="s">
        <v>642</v>
      </c>
      <c r="S5" s="71" t="s">
        <v>53</v>
      </c>
      <c r="T5" s="71" t="s">
        <v>53</v>
      </c>
      <c r="U5" s="71" t="s">
        <v>53</v>
      </c>
      <c r="V5" s="71" t="s">
        <v>643</v>
      </c>
      <c r="W5" s="71" t="s">
        <v>644</v>
      </c>
      <c r="X5" s="71" t="s">
        <v>645</v>
      </c>
      <c r="Y5" s="112"/>
      <c r="Z5" s="144" t="s">
        <v>646</v>
      </c>
      <c r="AA5" s="111"/>
      <c r="AB5" s="313">
        <v>7723500.834123598</v>
      </c>
      <c r="AC5" s="110"/>
      <c r="AD5" s="333">
        <v>910424.781446076</v>
      </c>
      <c r="AE5" s="110" t="s">
        <v>647</v>
      </c>
      <c r="AF5" s="109" t="s">
        <v>648</v>
      </c>
      <c r="AG5" s="108"/>
      <c r="AH5" s="314">
        <v>10.81290116777304</v>
      </c>
      <c r="AI5" s="110" t="s">
        <v>649</v>
      </c>
      <c r="AJ5" s="314">
        <v>127.1623479935181</v>
      </c>
      <c r="AK5" s="110" t="s">
        <v>651</v>
      </c>
      <c r="AL5" s="107" t="s">
        <v>652</v>
      </c>
      <c r="AM5" s="106"/>
      <c r="AN5" s="105"/>
      <c r="AO5" s="110" t="s">
        <v>653</v>
      </c>
      <c r="AP5" s="108"/>
      <c r="AQ5" s="303" t="s">
        <v>654</v>
      </c>
      <c r="AS5" s="110"/>
      <c r="AT5" s="272"/>
      <c r="AU5" s="272"/>
      <c r="AV5" s="272" t="s">
        <v>549</v>
      </c>
      <c r="AW5" s="292" t="s">
        <v>614</v>
      </c>
      <c r="AX5" s="272" t="s">
        <v>550</v>
      </c>
      <c r="AY5" s="272" t="s">
        <v>551</v>
      </c>
      <c r="AZ5" s="272" t="s">
        <v>552</v>
      </c>
      <c r="BA5" s="272" t="s">
        <v>553</v>
      </c>
      <c r="BB5" s="273" t="s">
        <v>554</v>
      </c>
      <c r="BC5" s="90" t="s">
        <v>555</v>
      </c>
    </row>
    <row r="6" spans="4:55" s="149" customFormat="1" ht="15" customHeight="1">
      <c r="D6" s="132"/>
      <c r="E6" s="134"/>
      <c r="F6" s="53"/>
      <c r="G6" s="64"/>
      <c r="H6" s="64"/>
      <c r="I6" s="54"/>
      <c r="J6" s="20"/>
      <c r="K6" s="133"/>
      <c r="L6" s="135"/>
      <c r="M6" s="135"/>
      <c r="N6" s="135"/>
      <c r="O6" s="67"/>
      <c r="P6" s="67"/>
      <c r="Q6" s="67"/>
      <c r="R6" s="67"/>
      <c r="S6" s="64"/>
      <c r="T6" s="64"/>
      <c r="U6" s="64"/>
      <c r="V6" s="64"/>
      <c r="W6" s="64"/>
      <c r="X6" s="64"/>
      <c r="Y6" s="68"/>
      <c r="Z6" s="69"/>
      <c r="AA6" s="64"/>
      <c r="AB6" s="72"/>
      <c r="AC6" s="65"/>
      <c r="AD6" s="65"/>
      <c r="AE6" s="65"/>
      <c r="AF6" s="73"/>
      <c r="AG6" s="65"/>
      <c r="AH6" s="72"/>
      <c r="AI6" s="65"/>
      <c r="AJ6" s="65"/>
      <c r="AK6" s="65"/>
      <c r="AL6" s="74"/>
      <c r="AM6" s="27"/>
      <c r="AN6" s="75"/>
      <c r="AO6" s="65"/>
      <c r="AP6" s="269"/>
      <c r="AQ6" s="304"/>
      <c r="AS6" s="65"/>
      <c r="AT6" s="65"/>
      <c r="AU6" s="65"/>
      <c r="AV6" s="65"/>
      <c r="AW6" s="65"/>
      <c r="AX6" s="65"/>
      <c r="AY6" s="65"/>
      <c r="AZ6" s="65"/>
      <c r="BA6" s="65"/>
      <c r="BB6"/>
      <c r="BC6" s="89"/>
    </row>
    <row r="7" spans="3:55" s="149" customFormat="1" ht="15" customHeight="1">
      <c r="C7" s="7"/>
      <c r="D7" s="76" t="s">
        <v>54</v>
      </c>
      <c r="E7" s="134"/>
      <c r="F7" s="53"/>
      <c r="G7" s="64"/>
      <c r="H7" s="64"/>
      <c r="I7" s="54"/>
      <c r="J7" s="20"/>
      <c r="K7" s="133"/>
      <c r="L7" s="135"/>
      <c r="M7" s="135"/>
      <c r="N7" s="135"/>
      <c r="O7" s="67"/>
      <c r="P7" s="67"/>
      <c r="Q7" s="67"/>
      <c r="R7" s="67"/>
      <c r="S7" s="64"/>
      <c r="T7" s="64"/>
      <c r="U7" s="64"/>
      <c r="V7" s="64"/>
      <c r="W7" s="64"/>
      <c r="X7" s="64"/>
      <c r="Y7" s="68"/>
      <c r="Z7" s="69"/>
      <c r="AA7" s="64"/>
      <c r="AB7" s="72"/>
      <c r="AC7" s="65"/>
      <c r="AD7" s="65"/>
      <c r="AE7" s="65"/>
      <c r="AF7" s="73"/>
      <c r="AG7" s="65"/>
      <c r="AH7" s="72"/>
      <c r="AI7" s="65"/>
      <c r="AJ7" s="65"/>
      <c r="AK7" s="65"/>
      <c r="AL7" s="74"/>
      <c r="AM7" s="27"/>
      <c r="AN7" s="75"/>
      <c r="AO7" s="65"/>
      <c r="AP7" s="269"/>
      <c r="AQ7" s="304"/>
      <c r="AS7" s="65"/>
      <c r="AT7" s="65"/>
      <c r="AU7" s="65"/>
      <c r="AV7" s="65"/>
      <c r="AW7" s="65"/>
      <c r="AX7" s="65"/>
      <c r="AY7" s="65"/>
      <c r="AZ7" s="65"/>
      <c r="BA7" s="65"/>
      <c r="BB7"/>
      <c r="BC7" s="89"/>
    </row>
    <row r="8" spans="3:55" s="149" customFormat="1" ht="15">
      <c r="C8" s="7"/>
      <c r="D8" s="76"/>
      <c r="E8" s="134"/>
      <c r="F8" s="53"/>
      <c r="G8" s="64"/>
      <c r="H8" s="64"/>
      <c r="I8" s="54"/>
      <c r="J8" s="20"/>
      <c r="K8" s="133"/>
      <c r="L8" s="135"/>
      <c r="M8" s="135"/>
      <c r="N8" s="135"/>
      <c r="O8" s="67"/>
      <c r="P8" s="67"/>
      <c r="Q8" s="67"/>
      <c r="R8" s="67"/>
      <c r="S8" s="64"/>
      <c r="T8" s="64"/>
      <c r="U8" s="64"/>
      <c r="V8" s="64"/>
      <c r="W8" s="64"/>
      <c r="X8" s="64"/>
      <c r="Y8" s="68"/>
      <c r="Z8" s="69"/>
      <c r="AA8" s="64"/>
      <c r="AB8" s="72"/>
      <c r="AC8" s="65"/>
      <c r="AD8" s="65"/>
      <c r="AE8" s="65"/>
      <c r="AF8" s="73"/>
      <c r="AG8" s="65"/>
      <c r="AH8" s="72"/>
      <c r="AI8" s="65"/>
      <c r="AJ8" s="65"/>
      <c r="AK8" s="65"/>
      <c r="AL8" s="74"/>
      <c r="AM8" s="27"/>
      <c r="AN8" s="75"/>
      <c r="AO8" s="65"/>
      <c r="AP8" s="269"/>
      <c r="AQ8" s="304"/>
      <c r="AS8" s="65"/>
      <c r="AT8" s="65"/>
      <c r="AU8" s="65"/>
      <c r="AV8" s="65"/>
      <c r="AW8" s="65"/>
      <c r="AX8" s="65"/>
      <c r="AY8" s="65"/>
      <c r="AZ8" s="65"/>
      <c r="BA8" s="65"/>
      <c r="BB8"/>
      <c r="BC8" s="89"/>
    </row>
    <row r="9" spans="3:57" s="41" customFormat="1" ht="15">
      <c r="C9" s="66"/>
      <c r="D9" s="100" t="s">
        <v>55</v>
      </c>
      <c r="E9" s="129" t="s">
        <v>56</v>
      </c>
      <c r="F9" s="99" t="s">
        <v>57</v>
      </c>
      <c r="G9" s="128">
        <v>264312.27260552277</v>
      </c>
      <c r="H9" s="294">
        <v>0.6093126212459725</v>
      </c>
      <c r="I9" s="123">
        <v>154558.53686170647</v>
      </c>
      <c r="J9" s="126"/>
      <c r="K9" s="250">
        <f>$K$5</f>
        <v>99.82692786924262</v>
      </c>
      <c r="L9" s="251">
        <f>$L$5</f>
        <v>155.7307388240035</v>
      </c>
      <c r="M9" s="251">
        <f>$M$5</f>
        <v>111.28045684722171</v>
      </c>
      <c r="N9" s="251">
        <f>$N$5</f>
        <v>93.28444307454481</v>
      </c>
      <c r="O9" s="128">
        <f>I9*K9*12</f>
        <v>185149246.93043098</v>
      </c>
      <c r="P9" s="128">
        <f>I9*L9*12</f>
        <v>288834181.6443663</v>
      </c>
      <c r="Q9" s="128">
        <f>I9*M9*12</f>
        <v>206392135.09930623</v>
      </c>
      <c r="R9" s="128">
        <f>I9*N9*12</f>
        <v>173014884.4027295</v>
      </c>
      <c r="S9" s="128">
        <v>1</v>
      </c>
      <c r="T9" s="128">
        <v>1</v>
      </c>
      <c r="U9" s="128">
        <v>1</v>
      </c>
      <c r="V9" s="98">
        <f>IF(S9=1,0,P9)</f>
        <v>0</v>
      </c>
      <c r="W9" s="98">
        <f>IF(T9=1,0,Q9)</f>
        <v>0</v>
      </c>
      <c r="X9" s="98">
        <f>IF(U9=1,0,R9)</f>
        <v>0</v>
      </c>
      <c r="Y9" s="124"/>
      <c r="Z9" s="123">
        <f>IF(F9="C",V9+W9+X9,O9+P9+Q9+R9-V9-W9-X9)</f>
        <v>853390448.076833</v>
      </c>
      <c r="AA9" s="128"/>
      <c r="AB9" s="122">
        <f>$AB$5</f>
        <v>7723500.834123598</v>
      </c>
      <c r="AC9" s="121">
        <v>100</v>
      </c>
      <c r="AD9" s="121">
        <f>$AD$5</f>
        <v>910424.781446076</v>
      </c>
      <c r="AE9" s="121">
        <f>AC9*AD9</f>
        <v>91042478.1446076</v>
      </c>
      <c r="AF9" s="120">
        <f>AE9+AB9</f>
        <v>98765978.9787312</v>
      </c>
      <c r="AG9" s="121"/>
      <c r="AH9" s="119">
        <f>$AH$5</f>
        <v>10.81290116777304</v>
      </c>
      <c r="AI9" s="118">
        <f>IF(F9="B",0,G9*AH9*12)</f>
        <v>34295789.773356035</v>
      </c>
      <c r="AJ9" s="141">
        <f>$AJ$5</f>
        <v>127.1623479935181</v>
      </c>
      <c r="AK9" s="121">
        <f>IF(F9="C",0,G9*AJ9*12)</f>
        <v>403326830.2562533</v>
      </c>
      <c r="AL9" s="140">
        <f>IF(F9="A",AI9+AK9,IF(F9="B",AK9,AI9))</f>
        <v>437622620.0296093</v>
      </c>
      <c r="AM9" s="142"/>
      <c r="AN9" s="117">
        <v>0.1555221041436594</v>
      </c>
      <c r="AO9" s="121">
        <f>(AF9+AL9)*AN9</f>
        <v>83420283.5564467</v>
      </c>
      <c r="AP9" s="270"/>
      <c r="AQ9" s="305">
        <f>Z9+AO9</f>
        <v>936810731.6332797</v>
      </c>
      <c r="AS9" s="146">
        <v>684203400</v>
      </c>
      <c r="AT9" s="146">
        <v>834829728.3656751</v>
      </c>
      <c r="AU9" s="146">
        <v>844411449.6504532</v>
      </c>
      <c r="AV9" s="241">
        <f>(AU9-AT9)/AT9</f>
        <v>0.011477455772371702</v>
      </c>
      <c r="AW9" s="241">
        <f>AV9+($AV$28*-1)</f>
        <v>0.17321645923897808</v>
      </c>
      <c r="AX9" s="241">
        <f>AW9/$AW$290</f>
        <v>0.003982615651892635</v>
      </c>
      <c r="AY9" s="241">
        <f>AU9/$AU$290</f>
        <v>0.013590357857909472</v>
      </c>
      <c r="AZ9" s="278">
        <f>AX9*AY9</f>
        <v>5.412517191973232E-05</v>
      </c>
      <c r="BA9" s="241">
        <f>AZ9/$AZ$290</f>
        <v>0.01425465478349772</v>
      </c>
      <c r="BB9" s="244">
        <f>($AQ$290-$AS$290)*BA9</f>
        <v>297760263.1220582</v>
      </c>
      <c r="BC9" s="88">
        <f aca="true" t="shared" si="0" ref="BC9:BC47">AS9+BB9</f>
        <v>981963663.1220582</v>
      </c>
      <c r="BE9" s="148"/>
    </row>
    <row r="10" spans="4:57" s="41" customFormat="1" ht="15">
      <c r="D10" s="100" t="s">
        <v>58</v>
      </c>
      <c r="E10" s="129" t="s">
        <v>59</v>
      </c>
      <c r="F10" s="99" t="s">
        <v>57</v>
      </c>
      <c r="G10" s="128">
        <v>392201.167014668</v>
      </c>
      <c r="H10" s="294">
        <v>0.5503685907531788</v>
      </c>
      <c r="I10" s="127">
        <v>207156.23887727587</v>
      </c>
      <c r="J10" s="126"/>
      <c r="K10" s="250">
        <f aca="true" t="shared" si="1" ref="K10:K73">$K$5</f>
        <v>99.82692786924262</v>
      </c>
      <c r="L10" s="251">
        <f aca="true" t="shared" si="2" ref="L10:L73">$L$5</f>
        <v>155.7307388240035</v>
      </c>
      <c r="M10" s="251">
        <f aca="true" t="shared" si="3" ref="M10:M73">$M$5</f>
        <v>111.28045684722171</v>
      </c>
      <c r="N10" s="251">
        <f aca="true" t="shared" si="4" ref="N10:N73">$N$5</f>
        <v>93.28444307454481</v>
      </c>
      <c r="O10" s="128">
        <f aca="true" t="shared" si="5" ref="O10:O47">I10*K10*12</f>
        <v>248157250.99278498</v>
      </c>
      <c r="P10" s="125">
        <f aca="true" t="shared" si="6" ref="P10:P47">I10*L10*12</f>
        <v>387127129.5883192</v>
      </c>
      <c r="Q10" s="125">
        <f aca="true" t="shared" si="7" ref="Q10:Q47">I10*M10*12</f>
        <v>276629290.8121854</v>
      </c>
      <c r="R10" s="125">
        <f aca="true" t="shared" si="8" ref="R10:R47">I10*N10*12</f>
        <v>231893452.47700855</v>
      </c>
      <c r="S10" s="128">
        <v>1</v>
      </c>
      <c r="T10" s="128">
        <v>1</v>
      </c>
      <c r="U10" s="128">
        <v>1</v>
      </c>
      <c r="V10" s="98">
        <f aca="true" t="shared" si="9" ref="V10:V46">IF(S10=1,0,P10)</f>
        <v>0</v>
      </c>
      <c r="W10" s="98">
        <f aca="true" t="shared" si="10" ref="W10:W46">IF(T10=1,0,Q10)</f>
        <v>0</v>
      </c>
      <c r="X10" s="98">
        <f aca="true" t="shared" si="11" ref="X10:X47">IF(U10=1,0,R10)</f>
        <v>0</v>
      </c>
      <c r="Y10" s="124"/>
      <c r="Z10" s="123">
        <f aca="true" t="shared" si="12" ref="Z10:Z47">IF(F10="C",V10+W10+X10,O10+P10+Q10+R10-V10-W10-X10)</f>
        <v>1143807123.8702981</v>
      </c>
      <c r="AA10" s="128"/>
      <c r="AB10" s="122">
        <f aca="true" t="shared" si="13" ref="AB10:AB47">$AB$5</f>
        <v>7723500.834123598</v>
      </c>
      <c r="AC10" s="121">
        <v>119</v>
      </c>
      <c r="AD10" s="121">
        <f aca="true" t="shared" si="14" ref="AD10:AD73">$AD$5</f>
        <v>910424.781446076</v>
      </c>
      <c r="AE10" s="121">
        <f aca="true" t="shared" si="15" ref="AE10:AE47">AC10*AD10</f>
        <v>108340548.99208304</v>
      </c>
      <c r="AF10" s="120">
        <f aca="true" t="shared" si="16" ref="AF10:AF47">AE10+AB10</f>
        <v>116064049.82620664</v>
      </c>
      <c r="AG10" s="121"/>
      <c r="AH10" s="119">
        <f aca="true" t="shared" si="17" ref="AH10:AH47">$AH$5</f>
        <v>10.81290116777304</v>
      </c>
      <c r="AI10" s="118">
        <f aca="true" t="shared" si="18" ref="AI10:AI47">IF(F10="B",0,G10*AH10*12)</f>
        <v>50889989.481778234</v>
      </c>
      <c r="AJ10" s="141">
        <f aca="true" t="shared" si="19" ref="AJ10:AJ47">$AJ$5</f>
        <v>127.1623479935181</v>
      </c>
      <c r="AK10" s="121">
        <f aca="true" t="shared" si="20" ref="AK10:AK47">IF(F10="C",0,G10*AJ10*12)</f>
        <v>598478655.4005975</v>
      </c>
      <c r="AL10" s="140">
        <f aca="true" t="shared" si="21" ref="AL10:AL47">IF(F10="A",AI10+AK10,IF(F10="B",AK10,AI10))</f>
        <v>649368644.8823757</v>
      </c>
      <c r="AM10" s="142"/>
      <c r="AN10" s="117">
        <v>0</v>
      </c>
      <c r="AO10" s="121">
        <f aca="true" t="shared" si="22" ref="AO10:AO47">(AF10+AL10)*AN10</f>
        <v>0</v>
      </c>
      <c r="AP10" s="270"/>
      <c r="AQ10" s="305">
        <f aca="true" t="shared" si="23" ref="AQ10:AQ47">Z10+AO10</f>
        <v>1143807123.8702981</v>
      </c>
      <c r="AS10" s="146">
        <v>829671300</v>
      </c>
      <c r="AT10" s="146">
        <v>1015711796.5225892</v>
      </c>
      <c r="AU10" s="146">
        <v>1021660864.912472</v>
      </c>
      <c r="AV10" s="241">
        <f aca="true" t="shared" si="24" ref="AV10:AV47">(AU10-AT10)/AT10</f>
        <v>0.005857043710873646</v>
      </c>
      <c r="AW10" s="241">
        <f aca="true" t="shared" si="25" ref="AW10:AW47">AV10+($AV$28*-1)</f>
        <v>0.16759604717748003</v>
      </c>
      <c r="AX10" s="241">
        <f aca="true" t="shared" si="26" ref="AX10:AX47">AW10/$AW$290</f>
        <v>0.003853390397291822</v>
      </c>
      <c r="AY10" s="241">
        <f aca="true" t="shared" si="27" ref="AY10:AY47">AU10/$AU$290</f>
        <v>0.016443093907986955</v>
      </c>
      <c r="AZ10" s="278">
        <f aca="true" t="shared" si="28" ref="AZ10:AZ46">AX10*AY10</f>
        <v>6.33616601668046E-05</v>
      </c>
      <c r="BA10" s="241">
        <f aca="true" t="shared" si="29" ref="BA10:BA47">AZ10/$AZ$290</f>
        <v>0.016687218906695438</v>
      </c>
      <c r="BB10" s="244">
        <f aca="true" t="shared" si="30" ref="BB10:BB47">($AQ$290-$AS$290)*BA10</f>
        <v>348573204.1848723</v>
      </c>
      <c r="BC10" s="88">
        <f t="shared" si="0"/>
        <v>1178244504.1848724</v>
      </c>
      <c r="BE10" s="148"/>
    </row>
    <row r="11" spans="3:57" s="149" customFormat="1" ht="15">
      <c r="C11" s="7"/>
      <c r="D11" s="138" t="s">
        <v>60</v>
      </c>
      <c r="E11" s="143" t="s">
        <v>534</v>
      </c>
      <c r="F11" s="97" t="s">
        <v>61</v>
      </c>
      <c r="G11" s="64">
        <v>21234.925063521605</v>
      </c>
      <c r="H11" s="295">
        <v>0.6001450063848796</v>
      </c>
      <c r="I11" s="54">
        <v>12230.449658045078</v>
      </c>
      <c r="J11" s="20"/>
      <c r="K11" s="252">
        <f t="shared" si="1"/>
        <v>99.82692786924262</v>
      </c>
      <c r="L11" s="253">
        <f t="shared" si="2"/>
        <v>155.7307388240035</v>
      </c>
      <c r="M11" s="253">
        <f t="shared" si="3"/>
        <v>111.28045684722171</v>
      </c>
      <c r="N11" s="253">
        <f t="shared" si="4"/>
        <v>93.28444307454481</v>
      </c>
      <c r="O11" s="64">
        <f t="shared" si="5"/>
        <v>14651138.589864831</v>
      </c>
      <c r="P11" s="67">
        <f t="shared" si="6"/>
        <v>22855883.53676569</v>
      </c>
      <c r="Q11" s="67">
        <f t="shared" si="7"/>
        <v>16332120.304730434</v>
      </c>
      <c r="R11" s="67">
        <f t="shared" si="8"/>
        <v>13690928.218823906</v>
      </c>
      <c r="S11" s="64">
        <v>1</v>
      </c>
      <c r="T11" s="64">
        <v>1</v>
      </c>
      <c r="U11" s="64">
        <v>1</v>
      </c>
      <c r="V11" s="114">
        <f t="shared" si="9"/>
        <v>0</v>
      </c>
      <c r="W11" s="114">
        <f t="shared" si="10"/>
        <v>0</v>
      </c>
      <c r="X11" s="114">
        <f t="shared" si="11"/>
        <v>0</v>
      </c>
      <c r="Y11" s="68"/>
      <c r="Z11" s="69">
        <f t="shared" si="12"/>
        <v>67530070.65018487</v>
      </c>
      <c r="AA11" s="64"/>
      <c r="AB11" s="72">
        <f t="shared" si="13"/>
        <v>7723500.834123598</v>
      </c>
      <c r="AC11" s="65">
        <v>27</v>
      </c>
      <c r="AD11" s="65">
        <f t="shared" si="14"/>
        <v>910424.781446076</v>
      </c>
      <c r="AE11" s="65">
        <f t="shared" si="15"/>
        <v>24581469.09904405</v>
      </c>
      <c r="AF11" s="73">
        <f t="shared" si="16"/>
        <v>32304969.93316765</v>
      </c>
      <c r="AG11" s="65"/>
      <c r="AH11" s="82">
        <f t="shared" si="17"/>
        <v>10.81290116777304</v>
      </c>
      <c r="AI11" s="83">
        <f t="shared" si="18"/>
        <v>0</v>
      </c>
      <c r="AJ11" s="84">
        <f t="shared" si="19"/>
        <v>127.1623479935181</v>
      </c>
      <c r="AK11" s="65">
        <f t="shared" si="20"/>
        <v>32403395.166525766</v>
      </c>
      <c r="AL11" s="74">
        <f t="shared" si="21"/>
        <v>32403395.166525766</v>
      </c>
      <c r="AM11" s="27"/>
      <c r="AN11" s="75">
        <v>0.39804516226945896</v>
      </c>
      <c r="AO11" s="65">
        <f t="shared" si="22"/>
        <v>25756851.686298862</v>
      </c>
      <c r="AP11" s="269"/>
      <c r="AQ11" s="304">
        <f t="shared" si="23"/>
        <v>93286922.33648373</v>
      </c>
      <c r="AS11" s="147">
        <v>69791400.00000001</v>
      </c>
      <c r="AT11" s="147">
        <v>85502597.15014972</v>
      </c>
      <c r="AU11" s="147">
        <v>84161012.05387518</v>
      </c>
      <c r="AV11" s="242">
        <f t="shared" si="24"/>
        <v>-0.01569057714023124</v>
      </c>
      <c r="AW11" s="242">
        <f t="shared" si="25"/>
        <v>0.14604842632637516</v>
      </c>
      <c r="AX11" s="242">
        <f t="shared" si="26"/>
        <v>0.0033579646598088588</v>
      </c>
      <c r="AY11" s="242">
        <f t="shared" si="27"/>
        <v>0.0013545271940230879</v>
      </c>
      <c r="AZ11" s="279">
        <f t="shared" si="28"/>
        <v>4.548454448279587E-06</v>
      </c>
      <c r="BA11" s="242">
        <f t="shared" si="29"/>
        <v>0.0011979019310062037</v>
      </c>
      <c r="BB11" s="245">
        <f t="shared" si="30"/>
        <v>25022534.715029206</v>
      </c>
      <c r="BC11" s="89">
        <f t="shared" si="0"/>
        <v>94813934.71502922</v>
      </c>
      <c r="BE11" s="148"/>
    </row>
    <row r="12" spans="1:62" s="149" customFormat="1" ht="15">
      <c r="A12" s="41"/>
      <c r="B12" s="41"/>
      <c r="C12" s="66"/>
      <c r="D12" s="138" t="s">
        <v>62</v>
      </c>
      <c r="E12" s="143" t="s">
        <v>63</v>
      </c>
      <c r="F12" s="97" t="s">
        <v>61</v>
      </c>
      <c r="G12" s="6">
        <v>9933.575359617285</v>
      </c>
      <c r="H12" s="296">
        <v>0.6602733769000485</v>
      </c>
      <c r="I12" s="28">
        <v>6294.552670885978</v>
      </c>
      <c r="J12" s="14"/>
      <c r="K12" s="252">
        <f t="shared" si="1"/>
        <v>99.82692786924262</v>
      </c>
      <c r="L12" s="253">
        <f t="shared" si="2"/>
        <v>155.7307388240035</v>
      </c>
      <c r="M12" s="253">
        <f t="shared" si="3"/>
        <v>111.28045684722171</v>
      </c>
      <c r="N12" s="253">
        <f t="shared" si="4"/>
        <v>93.28444307454481</v>
      </c>
      <c r="O12" s="14">
        <f t="shared" si="5"/>
        <v>7540390.265348196</v>
      </c>
      <c r="P12" s="14">
        <f t="shared" si="6"/>
        <v>11763064.056044135</v>
      </c>
      <c r="Q12" s="14">
        <f t="shared" si="7"/>
        <v>8405528.362381095</v>
      </c>
      <c r="R12" s="14">
        <f t="shared" si="8"/>
        <v>7046206.083683845</v>
      </c>
      <c r="S12" s="14">
        <v>1</v>
      </c>
      <c r="T12" s="14">
        <v>1</v>
      </c>
      <c r="U12" s="14">
        <v>1</v>
      </c>
      <c r="V12" s="114">
        <f t="shared" si="9"/>
        <v>0</v>
      </c>
      <c r="W12" s="114">
        <f t="shared" si="10"/>
        <v>0</v>
      </c>
      <c r="X12" s="114">
        <f t="shared" si="11"/>
        <v>0</v>
      </c>
      <c r="Y12" s="15"/>
      <c r="Z12" s="28">
        <f t="shared" si="12"/>
        <v>34755188.76745728</v>
      </c>
      <c r="AA12" s="14"/>
      <c r="AB12" s="29">
        <f t="shared" si="13"/>
        <v>7723500.834123598</v>
      </c>
      <c r="AC12" s="14">
        <v>11</v>
      </c>
      <c r="AD12" s="65">
        <f t="shared" si="14"/>
        <v>910424.781446076</v>
      </c>
      <c r="AE12" s="14">
        <f t="shared" si="15"/>
        <v>10014672.595906835</v>
      </c>
      <c r="AF12" s="28">
        <f t="shared" si="16"/>
        <v>17738173.430030435</v>
      </c>
      <c r="AG12" s="14"/>
      <c r="AH12" s="82">
        <f t="shared" si="17"/>
        <v>10.81290116777304</v>
      </c>
      <c r="AI12" s="14">
        <f t="shared" si="18"/>
        <v>0</v>
      </c>
      <c r="AJ12" s="84">
        <f t="shared" si="19"/>
        <v>127.1623479935181</v>
      </c>
      <c r="AK12" s="14">
        <f t="shared" si="20"/>
        <v>15158121.200393878</v>
      </c>
      <c r="AL12" s="28">
        <f t="shared" si="21"/>
        <v>15158121.200393878</v>
      </c>
      <c r="AM12" s="14"/>
      <c r="AN12" s="30">
        <v>0.6323060684750659</v>
      </c>
      <c r="AO12" s="14">
        <f t="shared" si="22"/>
        <v>20800526.725161016</v>
      </c>
      <c r="AP12" s="116"/>
      <c r="AQ12" s="306">
        <f t="shared" si="23"/>
        <v>55555715.49261829</v>
      </c>
      <c r="AS12" s="147">
        <v>41247900</v>
      </c>
      <c r="AT12" s="147">
        <v>50189127.75641914</v>
      </c>
      <c r="AU12" s="147">
        <v>50351162.71544403</v>
      </c>
      <c r="AV12" s="242">
        <f t="shared" si="24"/>
        <v>0.0032284872494953284</v>
      </c>
      <c r="AW12" s="242">
        <f t="shared" si="25"/>
        <v>0.1649674907161017</v>
      </c>
      <c r="AX12" s="242">
        <f t="shared" si="26"/>
        <v>0.003792954280822509</v>
      </c>
      <c r="AY12" s="242">
        <f t="shared" si="27"/>
        <v>0.0008103754634639041</v>
      </c>
      <c r="AZ12" s="279">
        <f t="shared" si="28"/>
        <v>3.07371708321894E-06</v>
      </c>
      <c r="BA12" s="242">
        <f t="shared" si="29"/>
        <v>0.0008095083002859165</v>
      </c>
      <c r="BB12" s="245">
        <f t="shared" si="30"/>
        <v>16909522.408895534</v>
      </c>
      <c r="BC12" s="87">
        <f t="shared" si="0"/>
        <v>58157422.40889554</v>
      </c>
      <c r="BD12" s="42"/>
      <c r="BE12" s="148"/>
      <c r="BF12" s="42"/>
      <c r="BG12" s="42"/>
      <c r="BH12" s="42"/>
      <c r="BI12" s="42"/>
      <c r="BJ12" s="42"/>
    </row>
    <row r="13" spans="1:62" s="149" customFormat="1" ht="15">
      <c r="A13" s="41"/>
      <c r="B13" s="41"/>
      <c r="C13" s="66"/>
      <c r="D13" s="138" t="s">
        <v>64</v>
      </c>
      <c r="E13" s="143" t="s">
        <v>65</v>
      </c>
      <c r="F13" s="97" t="s">
        <v>61</v>
      </c>
      <c r="G13" s="6">
        <v>23612.90457959042</v>
      </c>
      <c r="H13" s="296">
        <v>0.5737006505274833</v>
      </c>
      <c r="I13" s="28">
        <v>13000.80514781279</v>
      </c>
      <c r="J13" s="14"/>
      <c r="K13" s="252">
        <f t="shared" si="1"/>
        <v>99.82692786924262</v>
      </c>
      <c r="L13" s="253">
        <f t="shared" si="2"/>
        <v>155.7307388240035</v>
      </c>
      <c r="M13" s="253">
        <f t="shared" si="3"/>
        <v>111.28045684722171</v>
      </c>
      <c r="N13" s="253">
        <f t="shared" si="4"/>
        <v>93.28444307454481</v>
      </c>
      <c r="O13" s="14">
        <f t="shared" si="5"/>
        <v>15573965.252793428</v>
      </c>
      <c r="P13" s="14">
        <f t="shared" si="6"/>
        <v>24295499.89170953</v>
      </c>
      <c r="Q13" s="14">
        <f t="shared" si="7"/>
        <v>17360826.43476383</v>
      </c>
      <c r="R13" s="14">
        <f t="shared" si="8"/>
        <v>14553274.412812699</v>
      </c>
      <c r="S13" s="14">
        <v>1</v>
      </c>
      <c r="T13" s="14">
        <v>1</v>
      </c>
      <c r="U13" s="14">
        <v>1</v>
      </c>
      <c r="V13" s="114">
        <f t="shared" si="9"/>
        <v>0</v>
      </c>
      <c r="W13" s="114">
        <f t="shared" si="10"/>
        <v>0</v>
      </c>
      <c r="X13" s="114">
        <f t="shared" si="11"/>
        <v>0</v>
      </c>
      <c r="Y13" s="15"/>
      <c r="Z13" s="28">
        <f t="shared" si="12"/>
        <v>71783565.99207948</v>
      </c>
      <c r="AA13" s="14"/>
      <c r="AB13" s="29">
        <f t="shared" si="13"/>
        <v>7723500.834123598</v>
      </c>
      <c r="AC13" s="14">
        <v>27</v>
      </c>
      <c r="AD13" s="65">
        <f t="shared" si="14"/>
        <v>910424.781446076</v>
      </c>
      <c r="AE13" s="14">
        <f t="shared" si="15"/>
        <v>24581469.09904405</v>
      </c>
      <c r="AF13" s="28">
        <f t="shared" si="16"/>
        <v>32304969.93316765</v>
      </c>
      <c r="AG13" s="14"/>
      <c r="AH13" s="82">
        <f t="shared" si="17"/>
        <v>10.81290116777304</v>
      </c>
      <c r="AI13" s="14">
        <f t="shared" si="18"/>
        <v>0</v>
      </c>
      <c r="AJ13" s="84">
        <f t="shared" si="19"/>
        <v>127.1623479935181</v>
      </c>
      <c r="AK13" s="14">
        <f t="shared" si="20"/>
        <v>36032068.671451375</v>
      </c>
      <c r="AL13" s="28">
        <f t="shared" si="21"/>
        <v>36032068.671451375</v>
      </c>
      <c r="AM13" s="14"/>
      <c r="AN13" s="30">
        <v>0.36947335969755046</v>
      </c>
      <c r="AO13" s="14">
        <f t="shared" si="22"/>
        <v>25248715.245029796</v>
      </c>
      <c r="AP13" s="116"/>
      <c r="AQ13" s="306">
        <f t="shared" si="23"/>
        <v>97032281.23710927</v>
      </c>
      <c r="AS13" s="147">
        <v>72513000</v>
      </c>
      <c r="AT13" s="147">
        <v>89269742.27534206</v>
      </c>
      <c r="AU13" s="147">
        <v>86798394.93049589</v>
      </c>
      <c r="AV13" s="242">
        <f t="shared" si="24"/>
        <v>-0.027684042564204932</v>
      </c>
      <c r="AW13" s="242">
        <f t="shared" si="25"/>
        <v>0.13405496090240146</v>
      </c>
      <c r="AX13" s="242">
        <f t="shared" si="26"/>
        <v>0.0030822093226555267</v>
      </c>
      <c r="AY13" s="242">
        <f t="shared" si="27"/>
        <v>0.0013969744833349932</v>
      </c>
      <c r="AZ13" s="279">
        <f t="shared" si="28"/>
        <v>4.305767776047004E-06</v>
      </c>
      <c r="BA13" s="242">
        <f t="shared" si="29"/>
        <v>0.0011339868502677694</v>
      </c>
      <c r="BB13" s="245">
        <f t="shared" si="30"/>
        <v>23687436.001858264</v>
      </c>
      <c r="BC13" s="87">
        <f t="shared" si="0"/>
        <v>96200436.00185826</v>
      </c>
      <c r="BD13" s="42"/>
      <c r="BE13" s="148"/>
      <c r="BF13" s="42"/>
      <c r="BG13" s="42"/>
      <c r="BH13" s="42"/>
      <c r="BI13" s="42"/>
      <c r="BJ13" s="42"/>
    </row>
    <row r="14" spans="1:62" s="149" customFormat="1" ht="15">
      <c r="A14" s="41"/>
      <c r="C14" s="7"/>
      <c r="D14" s="138" t="s">
        <v>66</v>
      </c>
      <c r="E14" s="143" t="s">
        <v>67</v>
      </c>
      <c r="F14" s="97" t="s">
        <v>61</v>
      </c>
      <c r="G14" s="6">
        <v>21969.063542794192</v>
      </c>
      <c r="H14" s="296">
        <v>0.6396288097321046</v>
      </c>
      <c r="I14" s="28">
        <v>13485.748512424721</v>
      </c>
      <c r="J14" s="14"/>
      <c r="K14" s="252">
        <f t="shared" si="1"/>
        <v>99.82692786924262</v>
      </c>
      <c r="L14" s="253">
        <f t="shared" si="2"/>
        <v>155.7307388240035</v>
      </c>
      <c r="M14" s="253">
        <f t="shared" si="3"/>
        <v>111.28045684722171</v>
      </c>
      <c r="N14" s="253">
        <f t="shared" si="4"/>
        <v>93.28444307454481</v>
      </c>
      <c r="O14" s="14">
        <f t="shared" si="5"/>
        <v>16154890.128150824</v>
      </c>
      <c r="P14" s="14">
        <f t="shared" si="6"/>
        <v>25201746.953215297</v>
      </c>
      <c r="Q14" s="14">
        <f t="shared" si="7"/>
        <v>18008403.064672366</v>
      </c>
      <c r="R14" s="14">
        <f t="shared" si="8"/>
        <v>15096126.473098937</v>
      </c>
      <c r="S14" s="14">
        <v>1</v>
      </c>
      <c r="T14" s="14">
        <v>1</v>
      </c>
      <c r="U14" s="14">
        <v>1</v>
      </c>
      <c r="V14" s="114">
        <f t="shared" si="9"/>
        <v>0</v>
      </c>
      <c r="W14" s="114">
        <f t="shared" si="10"/>
        <v>0</v>
      </c>
      <c r="X14" s="114">
        <f t="shared" si="11"/>
        <v>0</v>
      </c>
      <c r="Y14" s="15"/>
      <c r="Z14" s="28">
        <f t="shared" si="12"/>
        <v>74461166.61913742</v>
      </c>
      <c r="AA14" s="14"/>
      <c r="AB14" s="29">
        <f t="shared" si="13"/>
        <v>7723500.834123598</v>
      </c>
      <c r="AC14" s="14">
        <v>20</v>
      </c>
      <c r="AD14" s="65">
        <f t="shared" si="14"/>
        <v>910424.781446076</v>
      </c>
      <c r="AE14" s="14">
        <f t="shared" si="15"/>
        <v>18208495.62892152</v>
      </c>
      <c r="AF14" s="28">
        <f t="shared" si="16"/>
        <v>25931996.46304512</v>
      </c>
      <c r="AG14" s="14"/>
      <c r="AH14" s="82">
        <f t="shared" si="17"/>
        <v>10.81290116777304</v>
      </c>
      <c r="AI14" s="14">
        <f t="shared" si="18"/>
        <v>0</v>
      </c>
      <c r="AJ14" s="84">
        <f t="shared" si="19"/>
        <v>127.1623479935181</v>
      </c>
      <c r="AK14" s="14">
        <f t="shared" si="20"/>
        <v>33523652.439846076</v>
      </c>
      <c r="AL14" s="28">
        <f t="shared" si="21"/>
        <v>33523652.439846076</v>
      </c>
      <c r="AM14" s="14"/>
      <c r="AN14" s="30">
        <v>0.4823432843859605</v>
      </c>
      <c r="AO14" s="14">
        <f t="shared" si="22"/>
        <v>28678032.96711907</v>
      </c>
      <c r="AP14" s="116"/>
      <c r="AQ14" s="306">
        <f t="shared" si="23"/>
        <v>103139199.58625649</v>
      </c>
      <c r="AS14" s="147">
        <v>76951800</v>
      </c>
      <c r="AT14" s="147">
        <v>95229942.67113222</v>
      </c>
      <c r="AU14" s="147">
        <v>91453737.45569527</v>
      </c>
      <c r="AV14" s="242">
        <f t="shared" si="24"/>
        <v>-0.03965354918334588</v>
      </c>
      <c r="AW14" s="242">
        <f t="shared" si="25"/>
        <v>0.12208545428326051</v>
      </c>
      <c r="AX14" s="242">
        <f t="shared" si="26"/>
        <v>0.0028070048494994544</v>
      </c>
      <c r="AY14" s="242">
        <f t="shared" si="27"/>
        <v>0.0014718997711135914</v>
      </c>
      <c r="AZ14" s="279">
        <f t="shared" si="28"/>
        <v>4.131629795492988E-06</v>
      </c>
      <c r="BA14" s="242">
        <f t="shared" si="29"/>
        <v>0.0010881250689661938</v>
      </c>
      <c r="BB14" s="245">
        <f t="shared" si="30"/>
        <v>22729446.048750985</v>
      </c>
      <c r="BC14" s="87">
        <f t="shared" si="0"/>
        <v>99681246.04875098</v>
      </c>
      <c r="BD14" s="16"/>
      <c r="BE14" s="148"/>
      <c r="BF14" s="16"/>
      <c r="BG14" s="16"/>
      <c r="BH14" s="16"/>
      <c r="BI14" s="16"/>
      <c r="BJ14" s="16"/>
    </row>
    <row r="15" spans="3:62" s="149" customFormat="1" ht="15">
      <c r="C15" s="7"/>
      <c r="D15" s="138" t="s">
        <v>68</v>
      </c>
      <c r="E15" s="143" t="s">
        <v>69</v>
      </c>
      <c r="F15" s="97" t="s">
        <v>61</v>
      </c>
      <c r="G15" s="6">
        <v>18789.385137007575</v>
      </c>
      <c r="H15" s="296">
        <v>0.655336592548728</v>
      </c>
      <c r="I15" s="28">
        <v>11817.142755011837</v>
      </c>
      <c r="J15" s="14"/>
      <c r="K15" s="252">
        <f t="shared" si="1"/>
        <v>99.82692786924262</v>
      </c>
      <c r="L15" s="253">
        <f t="shared" si="2"/>
        <v>155.7307388240035</v>
      </c>
      <c r="M15" s="253">
        <f t="shared" si="3"/>
        <v>111.28045684722171</v>
      </c>
      <c r="N15" s="253">
        <f t="shared" si="4"/>
        <v>93.28444307454481</v>
      </c>
      <c r="O15" s="14">
        <f t="shared" si="5"/>
        <v>14156028.689101316</v>
      </c>
      <c r="P15" s="14">
        <f t="shared" si="6"/>
        <v>22083508.464320563</v>
      </c>
      <c r="Q15" s="14">
        <f t="shared" si="7"/>
        <v>15780204.532878641</v>
      </c>
      <c r="R15" s="14">
        <f t="shared" si="8"/>
        <v>13228266.967604056</v>
      </c>
      <c r="S15" s="14">
        <v>1</v>
      </c>
      <c r="T15" s="14">
        <v>1</v>
      </c>
      <c r="U15" s="14">
        <v>1</v>
      </c>
      <c r="V15" s="114">
        <f t="shared" si="9"/>
        <v>0</v>
      </c>
      <c r="W15" s="114">
        <f t="shared" si="10"/>
        <v>0</v>
      </c>
      <c r="X15" s="114">
        <f t="shared" si="11"/>
        <v>0</v>
      </c>
      <c r="Y15" s="15"/>
      <c r="Z15" s="28">
        <f t="shared" si="12"/>
        <v>65248008.65390457</v>
      </c>
      <c r="AA15" s="14"/>
      <c r="AB15" s="29">
        <f t="shared" si="13"/>
        <v>7723500.834123598</v>
      </c>
      <c r="AC15" s="14">
        <v>16</v>
      </c>
      <c r="AD15" s="65">
        <f t="shared" si="14"/>
        <v>910424.781446076</v>
      </c>
      <c r="AE15" s="14">
        <f t="shared" si="15"/>
        <v>14566796.503137216</v>
      </c>
      <c r="AF15" s="28">
        <f t="shared" si="16"/>
        <v>22290297.337260813</v>
      </c>
      <c r="AG15" s="14"/>
      <c r="AH15" s="82">
        <f t="shared" si="17"/>
        <v>10.81290116777304</v>
      </c>
      <c r="AI15" s="14">
        <f t="shared" si="18"/>
        <v>0</v>
      </c>
      <c r="AJ15" s="84">
        <f t="shared" si="19"/>
        <v>127.1623479935181</v>
      </c>
      <c r="AK15" s="14">
        <f t="shared" si="20"/>
        <v>28671627.976516724</v>
      </c>
      <c r="AL15" s="28">
        <f t="shared" si="21"/>
        <v>28671627.976516724</v>
      </c>
      <c r="AM15" s="14"/>
      <c r="AN15" s="30">
        <v>0.4241447818356999</v>
      </c>
      <c r="AO15" s="14">
        <f t="shared" si="22"/>
        <v>21615234.694139406</v>
      </c>
      <c r="AP15" s="116"/>
      <c r="AQ15" s="306">
        <f t="shared" si="23"/>
        <v>86863243.34804398</v>
      </c>
      <c r="AS15" s="147">
        <v>61114500</v>
      </c>
      <c r="AT15" s="147">
        <v>76105046.26829094</v>
      </c>
      <c r="AU15" s="147">
        <v>75643445.40847605</v>
      </c>
      <c r="AV15" s="242">
        <f t="shared" si="24"/>
        <v>-0.006065312123819148</v>
      </c>
      <c r="AW15" s="242">
        <f t="shared" si="25"/>
        <v>0.15567369134278725</v>
      </c>
      <c r="AX15" s="242">
        <f t="shared" si="26"/>
        <v>0.0035792700211838436</v>
      </c>
      <c r="AY15" s="242">
        <f t="shared" si="27"/>
        <v>0.0012174414417663111</v>
      </c>
      <c r="AZ15" s="279">
        <f t="shared" si="28"/>
        <v>4.357551655060993E-06</v>
      </c>
      <c r="BA15" s="242">
        <f t="shared" si="29"/>
        <v>0.001147624891358697</v>
      </c>
      <c r="BB15" s="245">
        <f t="shared" si="30"/>
        <v>23972316.047385935</v>
      </c>
      <c r="BC15" s="87">
        <f t="shared" si="0"/>
        <v>85086816.04738593</v>
      </c>
      <c r="BD15" s="16"/>
      <c r="BE15" s="148"/>
      <c r="BF15" s="16"/>
      <c r="BG15" s="16"/>
      <c r="BH15" s="16"/>
      <c r="BI15" s="16"/>
      <c r="BJ15" s="16"/>
    </row>
    <row r="16" spans="3:62" s="149" customFormat="1" ht="15">
      <c r="C16" s="7"/>
      <c r="D16" s="138" t="s">
        <v>70</v>
      </c>
      <c r="E16" s="143" t="s">
        <v>71</v>
      </c>
      <c r="F16" s="97" t="s">
        <v>61</v>
      </c>
      <c r="G16" s="6">
        <v>39420.42969022273</v>
      </c>
      <c r="H16" s="296">
        <v>0.5646737588125487</v>
      </c>
      <c r="I16" s="28">
        <v>21362.61701423435</v>
      </c>
      <c r="J16" s="14"/>
      <c r="K16" s="252">
        <f t="shared" si="1"/>
        <v>99.82692786924262</v>
      </c>
      <c r="L16" s="253">
        <f t="shared" si="2"/>
        <v>155.7307388240035</v>
      </c>
      <c r="M16" s="253">
        <f t="shared" si="3"/>
        <v>111.28045684722171</v>
      </c>
      <c r="N16" s="253">
        <f t="shared" si="4"/>
        <v>93.28444307454481</v>
      </c>
      <c r="O16" s="14">
        <f t="shared" si="5"/>
        <v>25590773.133338735</v>
      </c>
      <c r="P16" s="14">
        <f t="shared" si="6"/>
        <v>39921793.57009132</v>
      </c>
      <c r="Q16" s="14">
        <f t="shared" si="7"/>
        <v>28526901.369554758</v>
      </c>
      <c r="R16" s="14">
        <f t="shared" si="8"/>
        <v>23913597.969451763</v>
      </c>
      <c r="S16" s="14">
        <v>1</v>
      </c>
      <c r="T16" s="14">
        <v>1</v>
      </c>
      <c r="U16" s="14">
        <v>1</v>
      </c>
      <c r="V16" s="114">
        <f t="shared" si="9"/>
        <v>0</v>
      </c>
      <c r="W16" s="114">
        <f t="shared" si="10"/>
        <v>0</v>
      </c>
      <c r="X16" s="114">
        <f t="shared" si="11"/>
        <v>0</v>
      </c>
      <c r="Y16" s="15"/>
      <c r="Z16" s="28">
        <f t="shared" si="12"/>
        <v>117953066.04243657</v>
      </c>
      <c r="AA16" s="14"/>
      <c r="AB16" s="29">
        <f t="shared" si="13"/>
        <v>7723500.834123598</v>
      </c>
      <c r="AC16" s="14">
        <v>29</v>
      </c>
      <c r="AD16" s="65">
        <f t="shared" si="14"/>
        <v>910424.781446076</v>
      </c>
      <c r="AE16" s="14">
        <f t="shared" si="15"/>
        <v>26402318.661936205</v>
      </c>
      <c r="AF16" s="28">
        <f t="shared" si="16"/>
        <v>34125819.496059805</v>
      </c>
      <c r="AG16" s="14"/>
      <c r="AH16" s="82">
        <f t="shared" si="17"/>
        <v>10.81290116777304</v>
      </c>
      <c r="AI16" s="14">
        <f t="shared" si="18"/>
        <v>0</v>
      </c>
      <c r="AJ16" s="84">
        <f t="shared" si="19"/>
        <v>127.1623479935181</v>
      </c>
      <c r="AK16" s="14">
        <f t="shared" si="20"/>
        <v>60153532.779865384</v>
      </c>
      <c r="AL16" s="28">
        <f t="shared" si="21"/>
        <v>60153532.779865384</v>
      </c>
      <c r="AM16" s="14"/>
      <c r="AN16" s="30">
        <v>0.20521410041844446</v>
      </c>
      <c r="AO16" s="14">
        <f t="shared" si="22"/>
        <v>19347452.46533761</v>
      </c>
      <c r="AP16" s="116"/>
      <c r="AQ16" s="306">
        <f t="shared" si="23"/>
        <v>137300518.50777417</v>
      </c>
      <c r="AS16" s="147">
        <v>97625700</v>
      </c>
      <c r="AT16" s="147">
        <v>122459122.41935058</v>
      </c>
      <c r="AU16" s="147">
        <v>118033862.95894167</v>
      </c>
      <c r="AV16" s="242">
        <f t="shared" si="24"/>
        <v>-0.036136625618261385</v>
      </c>
      <c r="AW16" s="242">
        <f t="shared" si="25"/>
        <v>0.125602377848345</v>
      </c>
      <c r="AX16" s="242">
        <f t="shared" si="26"/>
        <v>0.002887866419458527</v>
      </c>
      <c r="AY16" s="242">
        <f t="shared" si="27"/>
        <v>0.0018996929016387616</v>
      </c>
      <c r="AZ16" s="279">
        <f t="shared" si="28"/>
        <v>5.48605933792631E-06</v>
      </c>
      <c r="BA16" s="242">
        <f t="shared" si="29"/>
        <v>0.001444833876923238</v>
      </c>
      <c r="BB16" s="245">
        <f t="shared" si="30"/>
        <v>30180605.696489796</v>
      </c>
      <c r="BC16" s="87">
        <f t="shared" si="0"/>
        <v>127806305.6964898</v>
      </c>
      <c r="BD16" s="16"/>
      <c r="BE16" s="148"/>
      <c r="BF16" s="16"/>
      <c r="BG16" s="16"/>
      <c r="BH16" s="16"/>
      <c r="BI16" s="16"/>
      <c r="BJ16" s="16"/>
    </row>
    <row r="17" spans="3:62" s="149" customFormat="1" ht="15">
      <c r="C17" s="7"/>
      <c r="D17" s="138" t="s">
        <v>72</v>
      </c>
      <c r="E17" s="143" t="s">
        <v>73</v>
      </c>
      <c r="F17" s="97" t="s">
        <v>61</v>
      </c>
      <c r="G17" s="6">
        <v>12021.598598656248</v>
      </c>
      <c r="H17" s="296">
        <v>0.5976295939456355</v>
      </c>
      <c r="I17" s="28">
        <v>6894.929226601933</v>
      </c>
      <c r="J17" s="14"/>
      <c r="K17" s="252">
        <f t="shared" si="1"/>
        <v>99.82692786924262</v>
      </c>
      <c r="L17" s="253">
        <f t="shared" si="2"/>
        <v>155.7307388240035</v>
      </c>
      <c r="M17" s="253">
        <f t="shared" si="3"/>
        <v>111.28045684722171</v>
      </c>
      <c r="N17" s="253">
        <f t="shared" si="4"/>
        <v>93.28444307454481</v>
      </c>
      <c r="O17" s="14">
        <f t="shared" si="5"/>
        <v>8259595.230810287</v>
      </c>
      <c r="P17" s="14">
        <f t="shared" si="6"/>
        <v>12885029.071175208</v>
      </c>
      <c r="Q17" s="14">
        <f t="shared" si="7"/>
        <v>9207250.491186291</v>
      </c>
      <c r="R17" s="14">
        <f t="shared" si="8"/>
        <v>7718275.59530356</v>
      </c>
      <c r="S17" s="14">
        <v>1</v>
      </c>
      <c r="T17" s="14">
        <v>1</v>
      </c>
      <c r="U17" s="14">
        <v>1</v>
      </c>
      <c r="V17" s="114">
        <f t="shared" si="9"/>
        <v>0</v>
      </c>
      <c r="W17" s="114">
        <f t="shared" si="10"/>
        <v>0</v>
      </c>
      <c r="X17" s="114">
        <f t="shared" si="11"/>
        <v>0</v>
      </c>
      <c r="Y17" s="15"/>
      <c r="Z17" s="28">
        <f t="shared" si="12"/>
        <v>38070150.38847534</v>
      </c>
      <c r="AA17" s="14"/>
      <c r="AB17" s="29">
        <f t="shared" si="13"/>
        <v>7723500.834123598</v>
      </c>
      <c r="AC17" s="14">
        <v>11</v>
      </c>
      <c r="AD17" s="65">
        <f t="shared" si="14"/>
        <v>910424.781446076</v>
      </c>
      <c r="AE17" s="14">
        <f t="shared" si="15"/>
        <v>10014672.595906835</v>
      </c>
      <c r="AF17" s="28">
        <f t="shared" si="16"/>
        <v>17738173.430030435</v>
      </c>
      <c r="AG17" s="14"/>
      <c r="AH17" s="82">
        <f t="shared" si="17"/>
        <v>10.81290116777304</v>
      </c>
      <c r="AI17" s="14">
        <f t="shared" si="18"/>
        <v>0</v>
      </c>
      <c r="AJ17" s="84">
        <f t="shared" si="19"/>
        <v>127.1623479935181</v>
      </c>
      <c r="AK17" s="14">
        <f t="shared" si="20"/>
        <v>18344336.453288585</v>
      </c>
      <c r="AL17" s="28">
        <f t="shared" si="21"/>
        <v>18344336.453288585</v>
      </c>
      <c r="AM17" s="14"/>
      <c r="AN17" s="30">
        <v>0.3788444203485096</v>
      </c>
      <c r="AO17" s="14">
        <f t="shared" si="22"/>
        <v>13669657.541465364</v>
      </c>
      <c r="AP17" s="116"/>
      <c r="AQ17" s="306">
        <f t="shared" si="23"/>
        <v>51739807.92994071</v>
      </c>
      <c r="AS17" s="147">
        <v>39271500</v>
      </c>
      <c r="AT17" s="147">
        <v>48237530.19619091</v>
      </c>
      <c r="AU17" s="147">
        <v>46426554.479522735</v>
      </c>
      <c r="AV17" s="242">
        <f t="shared" si="24"/>
        <v>-0.03754287811383797</v>
      </c>
      <c r="AW17" s="242">
        <f t="shared" si="25"/>
        <v>0.12419612535276842</v>
      </c>
      <c r="AX17" s="242">
        <f t="shared" si="26"/>
        <v>0.0028555336768080752</v>
      </c>
      <c r="AY17" s="242">
        <f t="shared" si="27"/>
        <v>0.0007472109594767209</v>
      </c>
      <c r="AZ17" s="279">
        <f t="shared" si="28"/>
        <v>2.133686058465851E-06</v>
      </c>
      <c r="BA17" s="242">
        <f t="shared" si="29"/>
        <v>0.0005619373962432498</v>
      </c>
      <c r="BB17" s="245">
        <f t="shared" si="30"/>
        <v>11738104.465161782</v>
      </c>
      <c r="BC17" s="87">
        <f t="shared" si="0"/>
        <v>51009604.465161785</v>
      </c>
      <c r="BD17" s="16"/>
      <c r="BE17" s="148"/>
      <c r="BF17" s="16"/>
      <c r="BG17" s="16"/>
      <c r="BH17" s="16"/>
      <c r="BI17" s="16"/>
      <c r="BJ17" s="16"/>
    </row>
    <row r="18" spans="3:62" s="41" customFormat="1" ht="15">
      <c r="C18" s="66"/>
      <c r="D18" s="137" t="s">
        <v>74</v>
      </c>
      <c r="E18" s="8" t="s">
        <v>558</v>
      </c>
      <c r="F18" s="99" t="s">
        <v>75</v>
      </c>
      <c r="G18" s="10">
        <v>146981.88197141004</v>
      </c>
      <c r="H18" s="11">
        <v>0</v>
      </c>
      <c r="I18" s="13">
        <v>0</v>
      </c>
      <c r="J18" s="11"/>
      <c r="K18" s="250">
        <f t="shared" si="1"/>
        <v>99.82692786924262</v>
      </c>
      <c r="L18" s="251">
        <f t="shared" si="2"/>
        <v>155.7307388240035</v>
      </c>
      <c r="M18" s="251">
        <f t="shared" si="3"/>
        <v>111.28045684722171</v>
      </c>
      <c r="N18" s="251">
        <f t="shared" si="4"/>
        <v>93.28444307454481</v>
      </c>
      <c r="O18" s="11">
        <f t="shared" si="5"/>
        <v>0</v>
      </c>
      <c r="P18" s="11">
        <f t="shared" si="6"/>
        <v>0</v>
      </c>
      <c r="Q18" s="11">
        <f t="shared" si="7"/>
        <v>0</v>
      </c>
      <c r="R18" s="11">
        <f t="shared" si="8"/>
        <v>0</v>
      </c>
      <c r="S18" s="11">
        <v>0</v>
      </c>
      <c r="T18" s="11">
        <v>0</v>
      </c>
      <c r="U18" s="11">
        <v>0</v>
      </c>
      <c r="V18" s="114">
        <f t="shared" si="9"/>
        <v>0</v>
      </c>
      <c r="W18" s="114">
        <f t="shared" si="10"/>
        <v>0</v>
      </c>
      <c r="X18" s="114">
        <f t="shared" si="11"/>
        <v>0</v>
      </c>
      <c r="Y18" s="12"/>
      <c r="Z18" s="13">
        <f t="shared" si="12"/>
        <v>0</v>
      </c>
      <c r="AA18" s="11"/>
      <c r="AB18" s="60">
        <f t="shared" si="13"/>
        <v>7723500.834123598</v>
      </c>
      <c r="AC18" s="11">
        <v>30</v>
      </c>
      <c r="AD18" s="121">
        <f t="shared" si="14"/>
        <v>910424.781446076</v>
      </c>
      <c r="AE18" s="11">
        <f t="shared" si="15"/>
        <v>27312743.443382278</v>
      </c>
      <c r="AF18" s="13">
        <f t="shared" si="16"/>
        <v>35036244.277505875</v>
      </c>
      <c r="AG18" s="11"/>
      <c r="AH18" s="119">
        <f t="shared" si="17"/>
        <v>10.81290116777304</v>
      </c>
      <c r="AI18" s="11">
        <f t="shared" si="18"/>
        <v>19071606.758521665</v>
      </c>
      <c r="AJ18" s="141">
        <f t="shared" si="19"/>
        <v>127.1623479935181</v>
      </c>
      <c r="AK18" s="11">
        <f t="shared" si="20"/>
        <v>0</v>
      </c>
      <c r="AL18" s="13">
        <f t="shared" si="21"/>
        <v>19071606.758521665</v>
      </c>
      <c r="AM18" s="11"/>
      <c r="AN18" s="61">
        <v>0.5740832943120445</v>
      </c>
      <c r="AO18" s="11">
        <f t="shared" si="22"/>
        <v>31062413.37090806</v>
      </c>
      <c r="AP18" s="115"/>
      <c r="AQ18" s="307">
        <f t="shared" si="23"/>
        <v>31062413.37090806</v>
      </c>
      <c r="AS18" s="146">
        <v>21514500</v>
      </c>
      <c r="AT18" s="146">
        <v>26879076.384739973</v>
      </c>
      <c r="AU18" s="146">
        <v>26823465.497066483</v>
      </c>
      <c r="AV18" s="241">
        <f t="shared" si="24"/>
        <v>-0.002068928518133966</v>
      </c>
      <c r="AW18" s="241">
        <f t="shared" si="25"/>
        <v>0.1596700749484724</v>
      </c>
      <c r="AX18" s="241">
        <f t="shared" si="26"/>
        <v>0.0036711553995647183</v>
      </c>
      <c r="AY18" s="241">
        <f t="shared" si="27"/>
        <v>0.00043170955965284903</v>
      </c>
      <c r="AZ18" s="278">
        <f t="shared" si="28"/>
        <v>1.5848728809632636E-06</v>
      </c>
      <c r="BA18" s="241">
        <f t="shared" si="29"/>
        <v>0.000417399427892118</v>
      </c>
      <c r="BB18" s="244">
        <f t="shared" si="30"/>
        <v>8718903.78012068</v>
      </c>
      <c r="BC18" s="86">
        <f t="shared" si="0"/>
        <v>30233403.78012068</v>
      </c>
      <c r="BD18" s="42"/>
      <c r="BE18" s="148"/>
      <c r="BF18" s="42"/>
      <c r="BG18" s="42"/>
      <c r="BH18" s="42"/>
      <c r="BI18" s="42"/>
      <c r="BJ18" s="42"/>
    </row>
    <row r="19" spans="3:62" s="149" customFormat="1" ht="15">
      <c r="C19" s="7"/>
      <c r="D19" s="138" t="s">
        <v>76</v>
      </c>
      <c r="E19" s="143" t="s">
        <v>77</v>
      </c>
      <c r="F19" s="97" t="s">
        <v>61</v>
      </c>
      <c r="G19" s="6">
        <v>59109.30831636162</v>
      </c>
      <c r="H19" s="296">
        <v>0.7807194381951635</v>
      </c>
      <c r="I19" s="28">
        <v>44288.03020582611</v>
      </c>
      <c r="J19" s="14"/>
      <c r="K19" s="252">
        <f t="shared" si="1"/>
        <v>99.82692786924262</v>
      </c>
      <c r="L19" s="253">
        <f t="shared" si="2"/>
        <v>155.7307388240035</v>
      </c>
      <c r="M19" s="253">
        <f t="shared" si="3"/>
        <v>111.28045684722171</v>
      </c>
      <c r="N19" s="253">
        <f t="shared" si="4"/>
        <v>93.28444307454481</v>
      </c>
      <c r="O19" s="14">
        <f t="shared" si="5"/>
        <v>53053655.961934105</v>
      </c>
      <c r="P19" s="14">
        <f t="shared" si="6"/>
        <v>82764091.98015702</v>
      </c>
      <c r="Q19" s="14">
        <f t="shared" si="7"/>
        <v>59140706.810014606</v>
      </c>
      <c r="R19" s="14">
        <f t="shared" si="8"/>
        <v>49576610.79142928</v>
      </c>
      <c r="S19" s="14">
        <v>0</v>
      </c>
      <c r="T19" s="14">
        <v>0</v>
      </c>
      <c r="U19" s="14">
        <v>1</v>
      </c>
      <c r="V19" s="114">
        <f>IF(S19=1,0,P19)</f>
        <v>82764091.98015702</v>
      </c>
      <c r="W19" s="114">
        <f t="shared" si="10"/>
        <v>59140706.810014606</v>
      </c>
      <c r="X19" s="114">
        <f t="shared" si="11"/>
        <v>0</v>
      </c>
      <c r="Y19" s="15"/>
      <c r="Z19" s="28">
        <f t="shared" si="12"/>
        <v>102630266.75336337</v>
      </c>
      <c r="AA19" s="14"/>
      <c r="AB19" s="29">
        <f t="shared" si="13"/>
        <v>7723500.834123598</v>
      </c>
      <c r="AC19" s="14">
        <v>63</v>
      </c>
      <c r="AD19" s="65">
        <f t="shared" si="14"/>
        <v>910424.781446076</v>
      </c>
      <c r="AE19" s="14">
        <f t="shared" si="15"/>
        <v>57356761.23110279</v>
      </c>
      <c r="AF19" s="28">
        <f t="shared" si="16"/>
        <v>65080262.06522638</v>
      </c>
      <c r="AG19" s="14"/>
      <c r="AH19" s="82">
        <f t="shared" si="17"/>
        <v>10.81290116777304</v>
      </c>
      <c r="AI19" s="14">
        <f t="shared" si="18"/>
        <v>0</v>
      </c>
      <c r="AJ19" s="84">
        <f t="shared" si="19"/>
        <v>127.1623479935181</v>
      </c>
      <c r="AK19" s="14">
        <f t="shared" si="20"/>
        <v>90197741.20537595</v>
      </c>
      <c r="AL19" s="28">
        <f t="shared" si="21"/>
        <v>90197741.20537595</v>
      </c>
      <c r="AM19" s="14"/>
      <c r="AN19" s="30">
        <v>1</v>
      </c>
      <c r="AO19" s="14">
        <f t="shared" si="22"/>
        <v>155278003.27060235</v>
      </c>
      <c r="AP19" s="116"/>
      <c r="AQ19" s="306">
        <f t="shared" si="23"/>
        <v>257908270.02396572</v>
      </c>
      <c r="AS19" s="147">
        <v>198137700</v>
      </c>
      <c r="AT19" s="147">
        <v>246051164.77832842</v>
      </c>
      <c r="AU19" s="147">
        <v>229975978.85004842</v>
      </c>
      <c r="AV19" s="242">
        <f t="shared" si="24"/>
        <v>-0.06533269591616198</v>
      </c>
      <c r="AW19" s="242">
        <f t="shared" si="25"/>
        <v>0.09640630755044441</v>
      </c>
      <c r="AX19" s="242">
        <f t="shared" si="26"/>
        <v>0.0022165865246203853</v>
      </c>
      <c r="AY19" s="242">
        <f t="shared" si="27"/>
        <v>0.003701342340382725</v>
      </c>
      <c r="AZ19" s="279">
        <f t="shared" si="28"/>
        <v>8.204345554699228E-06</v>
      </c>
      <c r="BA19" s="242">
        <f t="shared" si="29"/>
        <v>0.0021607342657534415</v>
      </c>
      <c r="BB19" s="245">
        <f t="shared" si="30"/>
        <v>45134786.72611692</v>
      </c>
      <c r="BC19" s="87">
        <f t="shared" si="0"/>
        <v>243272486.72611693</v>
      </c>
      <c r="BD19" s="16"/>
      <c r="BE19" s="148"/>
      <c r="BF19" s="16"/>
      <c r="BG19" s="16"/>
      <c r="BH19" s="16"/>
      <c r="BI19" s="16"/>
      <c r="BJ19" s="16"/>
    </row>
    <row r="20" spans="3:62" s="149" customFormat="1" ht="15">
      <c r="C20" s="7"/>
      <c r="D20" s="138" t="s">
        <v>78</v>
      </c>
      <c r="E20" s="143" t="s">
        <v>79</v>
      </c>
      <c r="F20" s="97" t="s">
        <v>61</v>
      </c>
      <c r="G20" s="6">
        <v>63700.28020183518</v>
      </c>
      <c r="H20" s="296">
        <v>0.7553924517931895</v>
      </c>
      <c r="I20" s="28">
        <v>46179.52679466187</v>
      </c>
      <c r="J20" s="14"/>
      <c r="K20" s="252">
        <f t="shared" si="1"/>
        <v>99.82692786924262</v>
      </c>
      <c r="L20" s="253">
        <f t="shared" si="2"/>
        <v>155.7307388240035</v>
      </c>
      <c r="M20" s="253">
        <f t="shared" si="3"/>
        <v>111.28045684722171</v>
      </c>
      <c r="N20" s="253">
        <f t="shared" si="4"/>
        <v>93.28444307454481</v>
      </c>
      <c r="O20" s="14">
        <f t="shared" si="5"/>
        <v>55319523.484397605</v>
      </c>
      <c r="P20" s="14">
        <f t="shared" si="6"/>
        <v>86298861.91530672</v>
      </c>
      <c r="Q20" s="14">
        <f t="shared" si="7"/>
        <v>61666546.06438187</v>
      </c>
      <c r="R20" s="14">
        <f t="shared" si="8"/>
        <v>51693977.261832625</v>
      </c>
      <c r="S20" s="14">
        <v>0</v>
      </c>
      <c r="T20" s="14">
        <v>0</v>
      </c>
      <c r="U20" s="14">
        <v>1</v>
      </c>
      <c r="V20" s="114">
        <f t="shared" si="9"/>
        <v>86298861.91530672</v>
      </c>
      <c r="W20" s="114">
        <f t="shared" si="10"/>
        <v>61666546.06438187</v>
      </c>
      <c r="X20" s="114">
        <f t="shared" si="11"/>
        <v>0</v>
      </c>
      <c r="Y20" s="15"/>
      <c r="Z20" s="28">
        <f t="shared" si="12"/>
        <v>107013500.74623024</v>
      </c>
      <c r="AA20" s="14"/>
      <c r="AB20" s="29">
        <f t="shared" si="13"/>
        <v>7723500.834123598</v>
      </c>
      <c r="AC20" s="14">
        <v>62</v>
      </c>
      <c r="AD20" s="65">
        <f t="shared" si="14"/>
        <v>910424.781446076</v>
      </c>
      <c r="AE20" s="14">
        <f t="shared" si="15"/>
        <v>56446336.44965671</v>
      </c>
      <c r="AF20" s="28">
        <f t="shared" si="16"/>
        <v>64169837.28378031</v>
      </c>
      <c r="AG20" s="14"/>
      <c r="AH20" s="82">
        <f t="shared" si="17"/>
        <v>10.81290116777304</v>
      </c>
      <c r="AI20" s="14">
        <f t="shared" si="18"/>
        <v>0</v>
      </c>
      <c r="AJ20" s="84">
        <f t="shared" si="19"/>
        <v>127.1623479935181</v>
      </c>
      <c r="AK20" s="14">
        <f t="shared" si="20"/>
        <v>97203326.37972452</v>
      </c>
      <c r="AL20" s="28">
        <f t="shared" si="21"/>
        <v>97203326.37972452</v>
      </c>
      <c r="AM20" s="14"/>
      <c r="AN20" s="30">
        <v>1</v>
      </c>
      <c r="AO20" s="14">
        <f t="shared" si="22"/>
        <v>161373163.66350484</v>
      </c>
      <c r="AP20" s="116"/>
      <c r="AQ20" s="306">
        <f t="shared" si="23"/>
        <v>268386664.40973508</v>
      </c>
      <c r="AS20" s="147">
        <v>206269200</v>
      </c>
      <c r="AT20" s="147">
        <v>255304657.79095405</v>
      </c>
      <c r="AU20" s="147">
        <v>239449884.62412253</v>
      </c>
      <c r="AV20" s="242">
        <f t="shared" si="24"/>
        <v>-0.06210138625756513</v>
      </c>
      <c r="AW20" s="242">
        <f t="shared" si="25"/>
        <v>0.09963761720904125</v>
      </c>
      <c r="AX20" s="242">
        <f t="shared" si="26"/>
        <v>0.0022908812220121893</v>
      </c>
      <c r="AY20" s="242">
        <f t="shared" si="27"/>
        <v>0.003853819867582386</v>
      </c>
      <c r="AZ20" s="279">
        <f t="shared" si="28"/>
        <v>8.828643567661989E-06</v>
      </c>
      <c r="BA20" s="242">
        <f t="shared" si="29"/>
        <v>0.002325152268342056</v>
      </c>
      <c r="BB20" s="245">
        <f t="shared" si="30"/>
        <v>48569254.165445276</v>
      </c>
      <c r="BC20" s="87">
        <f t="shared" si="0"/>
        <v>254838454.16544527</v>
      </c>
      <c r="BD20" s="16"/>
      <c r="BE20" s="148"/>
      <c r="BF20" s="16"/>
      <c r="BG20" s="16"/>
      <c r="BH20" s="16"/>
      <c r="BI20" s="16"/>
      <c r="BJ20" s="16"/>
    </row>
    <row r="21" spans="3:62" s="149" customFormat="1" ht="15">
      <c r="C21" s="7"/>
      <c r="D21" s="138" t="s">
        <v>80</v>
      </c>
      <c r="E21" s="143" t="s">
        <v>81</v>
      </c>
      <c r="F21" s="97" t="s">
        <v>61</v>
      </c>
      <c r="G21" s="6">
        <v>8774</v>
      </c>
      <c r="H21" s="296">
        <v>0.7171190765184202</v>
      </c>
      <c r="I21" s="28">
        <v>6038.4350654445025</v>
      </c>
      <c r="J21" s="14"/>
      <c r="K21" s="252">
        <f t="shared" si="1"/>
        <v>99.82692786924262</v>
      </c>
      <c r="L21" s="253">
        <f t="shared" si="2"/>
        <v>155.7307388240035</v>
      </c>
      <c r="M21" s="253">
        <f t="shared" si="3"/>
        <v>111.28045684722171</v>
      </c>
      <c r="N21" s="253">
        <f t="shared" si="4"/>
        <v>93.28444307454481</v>
      </c>
      <c r="O21" s="14">
        <f t="shared" si="5"/>
        <v>7233581.060654805</v>
      </c>
      <c r="P21" s="14">
        <f t="shared" si="6"/>
        <v>11284439.448989308</v>
      </c>
      <c r="Q21" s="14">
        <f t="shared" si="7"/>
        <v>8063517.752699368</v>
      </c>
      <c r="R21" s="14">
        <f t="shared" si="8"/>
        <v>6759504.625461515</v>
      </c>
      <c r="S21" s="14">
        <v>0</v>
      </c>
      <c r="T21" s="14">
        <v>0</v>
      </c>
      <c r="U21" s="14">
        <v>1</v>
      </c>
      <c r="V21" s="114">
        <f t="shared" si="9"/>
        <v>11284439.448989308</v>
      </c>
      <c r="W21" s="114">
        <f t="shared" si="10"/>
        <v>8063517.752699368</v>
      </c>
      <c r="X21" s="114">
        <f t="shared" si="11"/>
        <v>0</v>
      </c>
      <c r="Y21" s="15"/>
      <c r="Z21" s="28">
        <f t="shared" si="12"/>
        <v>13993085.686116323</v>
      </c>
      <c r="AA21" s="14"/>
      <c r="AB21" s="29">
        <f t="shared" si="13"/>
        <v>7723500.834123598</v>
      </c>
      <c r="AC21" s="14">
        <v>13</v>
      </c>
      <c r="AD21" s="65">
        <f t="shared" si="14"/>
        <v>910424.781446076</v>
      </c>
      <c r="AE21" s="14">
        <f t="shared" si="15"/>
        <v>11835522.158798989</v>
      </c>
      <c r="AF21" s="28">
        <f t="shared" si="16"/>
        <v>19559022.99292259</v>
      </c>
      <c r="AG21" s="14"/>
      <c r="AH21" s="82">
        <f t="shared" si="17"/>
        <v>10.81290116777304</v>
      </c>
      <c r="AI21" s="14">
        <f t="shared" si="18"/>
        <v>0</v>
      </c>
      <c r="AJ21" s="84">
        <f t="shared" si="19"/>
        <v>127.1623479935181</v>
      </c>
      <c r="AK21" s="14">
        <f t="shared" si="20"/>
        <v>13388669.295541534</v>
      </c>
      <c r="AL21" s="28">
        <f t="shared" si="21"/>
        <v>13388669.295541534</v>
      </c>
      <c r="AM21" s="14"/>
      <c r="AN21" s="30">
        <v>0.895641773781894</v>
      </c>
      <c r="AO21" s="14">
        <f t="shared" si="22"/>
        <v>29509329.563260037</v>
      </c>
      <c r="AP21" s="116"/>
      <c r="AQ21" s="306">
        <f t="shared" si="23"/>
        <v>43502415.24937636</v>
      </c>
      <c r="AS21" s="147">
        <v>29434500</v>
      </c>
      <c r="AT21" s="147">
        <v>36111208.45380308</v>
      </c>
      <c r="AU21" s="147">
        <v>38760026.25435465</v>
      </c>
      <c r="AV21" s="242">
        <f t="shared" si="24"/>
        <v>0.07335167982373653</v>
      </c>
      <c r="AW21" s="242">
        <f t="shared" si="25"/>
        <v>0.2350906832903429</v>
      </c>
      <c r="AX21" s="242">
        <f t="shared" si="26"/>
        <v>0.005405235963139745</v>
      </c>
      <c r="AY21" s="242">
        <f t="shared" si="27"/>
        <v>0.0006238222226814915</v>
      </c>
      <c r="AZ21" s="279">
        <f t="shared" si="28"/>
        <v>3.3719063126437682E-06</v>
      </c>
      <c r="BA21" s="242">
        <f t="shared" si="29"/>
        <v>0.0008880407903427009</v>
      </c>
      <c r="BB21" s="245">
        <f t="shared" si="30"/>
        <v>18549958.83181119</v>
      </c>
      <c r="BC21" s="87">
        <f t="shared" si="0"/>
        <v>47984458.83181119</v>
      </c>
      <c r="BD21" s="16"/>
      <c r="BE21" s="148"/>
      <c r="BF21" s="16"/>
      <c r="BG21" s="16"/>
      <c r="BH21" s="16"/>
      <c r="BI21" s="16"/>
      <c r="BJ21" s="16"/>
    </row>
    <row r="22" spans="3:62" s="149" customFormat="1" ht="15">
      <c r="C22" s="7"/>
      <c r="D22" s="138" t="s">
        <v>82</v>
      </c>
      <c r="E22" s="143" t="s">
        <v>83</v>
      </c>
      <c r="F22" s="97" t="s">
        <v>61</v>
      </c>
      <c r="G22" s="6">
        <v>24577</v>
      </c>
      <c r="H22" s="296">
        <v>0.7353831853754037</v>
      </c>
      <c r="I22" s="28">
        <v>17345.149991328355</v>
      </c>
      <c r="J22" s="14"/>
      <c r="K22" s="252">
        <f t="shared" si="1"/>
        <v>99.82692786924262</v>
      </c>
      <c r="L22" s="253">
        <f t="shared" si="2"/>
        <v>155.7307388240035</v>
      </c>
      <c r="M22" s="253">
        <f t="shared" si="3"/>
        <v>111.28045684722171</v>
      </c>
      <c r="N22" s="253">
        <f t="shared" si="4"/>
        <v>93.28444307454481</v>
      </c>
      <c r="O22" s="14">
        <f t="shared" si="5"/>
        <v>20778156.44478636</v>
      </c>
      <c r="P22" s="14">
        <f t="shared" si="6"/>
        <v>32414076.27795267</v>
      </c>
      <c r="Q22" s="14">
        <f t="shared" si="7"/>
        <v>23162114.581423238</v>
      </c>
      <c r="R22" s="14">
        <f t="shared" si="8"/>
        <v>19416391.883826137</v>
      </c>
      <c r="S22" s="14">
        <v>0</v>
      </c>
      <c r="T22" s="14">
        <v>0</v>
      </c>
      <c r="U22" s="14">
        <v>1</v>
      </c>
      <c r="V22" s="114">
        <f t="shared" si="9"/>
        <v>32414076.27795267</v>
      </c>
      <c r="W22" s="114">
        <f t="shared" si="10"/>
        <v>23162114.581423238</v>
      </c>
      <c r="X22" s="114">
        <f t="shared" si="11"/>
        <v>0</v>
      </c>
      <c r="Y22" s="15"/>
      <c r="Z22" s="28">
        <f t="shared" si="12"/>
        <v>40194548.32861249</v>
      </c>
      <c r="AA22" s="14"/>
      <c r="AB22" s="29">
        <f t="shared" si="13"/>
        <v>7723500.834123598</v>
      </c>
      <c r="AC22" s="14">
        <v>30</v>
      </c>
      <c r="AD22" s="65">
        <f t="shared" si="14"/>
        <v>910424.781446076</v>
      </c>
      <c r="AE22" s="14">
        <f t="shared" si="15"/>
        <v>27312743.443382278</v>
      </c>
      <c r="AF22" s="28">
        <f t="shared" si="16"/>
        <v>35036244.277505875</v>
      </c>
      <c r="AG22" s="14"/>
      <c r="AH22" s="82">
        <f t="shared" si="17"/>
        <v>10.81290116777304</v>
      </c>
      <c r="AI22" s="14">
        <f t="shared" si="18"/>
        <v>0</v>
      </c>
      <c r="AJ22" s="84">
        <f t="shared" si="19"/>
        <v>127.1623479935181</v>
      </c>
      <c r="AK22" s="14">
        <f t="shared" si="20"/>
        <v>37503228.31964033</v>
      </c>
      <c r="AL22" s="28">
        <f t="shared" si="21"/>
        <v>37503228.31964033</v>
      </c>
      <c r="AM22" s="14"/>
      <c r="AN22" s="30">
        <v>0.9463113353551461</v>
      </c>
      <c r="AO22" s="14">
        <f t="shared" si="22"/>
        <v>68644925.17936346</v>
      </c>
      <c r="AP22" s="116"/>
      <c r="AQ22" s="306">
        <f t="shared" si="23"/>
        <v>108839473.50797595</v>
      </c>
      <c r="AS22" s="147">
        <v>86518800</v>
      </c>
      <c r="AT22" s="147">
        <v>106648164.60621804</v>
      </c>
      <c r="AU22" s="147">
        <v>96953803.31257911</v>
      </c>
      <c r="AV22" s="242">
        <f t="shared" si="24"/>
        <v>-0.0909004044226534</v>
      </c>
      <c r="AW22" s="242">
        <f t="shared" si="25"/>
        <v>0.07083859904395298</v>
      </c>
      <c r="AX22" s="242">
        <f t="shared" si="26"/>
        <v>0.0016287304021228315</v>
      </c>
      <c r="AY22" s="242">
        <f t="shared" si="27"/>
        <v>0.001560420436327289</v>
      </c>
      <c r="AZ22" s="279">
        <f t="shared" si="28"/>
        <v>2.5415042047400295E-06</v>
      </c>
      <c r="BA22" s="242">
        <f t="shared" si="29"/>
        <v>0.0006693422632098718</v>
      </c>
      <c r="BB22" s="245">
        <f t="shared" si="30"/>
        <v>13981645.395075748</v>
      </c>
      <c r="BC22" s="87">
        <f t="shared" si="0"/>
        <v>100500445.39507575</v>
      </c>
      <c r="BD22" s="16"/>
      <c r="BE22" s="148"/>
      <c r="BF22" s="16"/>
      <c r="BG22" s="16"/>
      <c r="BH22" s="16"/>
      <c r="BI22" s="16"/>
      <c r="BJ22" s="16"/>
    </row>
    <row r="23" spans="3:62" s="149" customFormat="1" ht="15">
      <c r="C23" s="66"/>
      <c r="D23" s="138" t="s">
        <v>84</v>
      </c>
      <c r="E23" s="143" t="s">
        <v>85</v>
      </c>
      <c r="F23" s="97" t="s">
        <v>61</v>
      </c>
      <c r="G23" s="6">
        <v>17149</v>
      </c>
      <c r="H23" s="296">
        <v>0.7949578648194561</v>
      </c>
      <c r="I23" s="28">
        <v>13083.33330711016</v>
      </c>
      <c r="J23" s="14"/>
      <c r="K23" s="252">
        <f t="shared" si="1"/>
        <v>99.82692786924262</v>
      </c>
      <c r="L23" s="253">
        <f t="shared" si="2"/>
        <v>155.7307388240035</v>
      </c>
      <c r="M23" s="253">
        <f t="shared" si="3"/>
        <v>111.28045684722171</v>
      </c>
      <c r="N23" s="253">
        <f t="shared" si="4"/>
        <v>93.28444307454481</v>
      </c>
      <c r="O23" s="14">
        <f t="shared" si="5"/>
        <v>15672827.644057747</v>
      </c>
      <c r="P23" s="14">
        <f t="shared" si="6"/>
        <v>24449725.9463635</v>
      </c>
      <c r="Q23" s="14">
        <f t="shared" si="7"/>
        <v>17471031.689996287</v>
      </c>
      <c r="R23" s="14">
        <f t="shared" si="8"/>
        <v>14645657.533348966</v>
      </c>
      <c r="S23" s="14">
        <v>0</v>
      </c>
      <c r="T23" s="14">
        <v>0</v>
      </c>
      <c r="U23" s="14">
        <v>1</v>
      </c>
      <c r="V23" s="114">
        <f t="shared" si="9"/>
        <v>24449725.9463635</v>
      </c>
      <c r="W23" s="114">
        <f t="shared" si="10"/>
        <v>17471031.689996287</v>
      </c>
      <c r="X23" s="114">
        <f t="shared" si="11"/>
        <v>0</v>
      </c>
      <c r="Y23" s="15"/>
      <c r="Z23" s="28">
        <f t="shared" si="12"/>
        <v>30318485.177406706</v>
      </c>
      <c r="AA23" s="14"/>
      <c r="AB23" s="29">
        <f t="shared" si="13"/>
        <v>7723500.834123598</v>
      </c>
      <c r="AC23" s="14">
        <v>23</v>
      </c>
      <c r="AD23" s="65">
        <f t="shared" si="14"/>
        <v>910424.781446076</v>
      </c>
      <c r="AE23" s="14">
        <f t="shared" si="15"/>
        <v>20939769.973259747</v>
      </c>
      <c r="AF23" s="28">
        <f t="shared" si="16"/>
        <v>28663270.807383344</v>
      </c>
      <c r="AG23" s="14"/>
      <c r="AH23" s="82">
        <f t="shared" si="17"/>
        <v>10.81290116777304</v>
      </c>
      <c r="AI23" s="14">
        <f t="shared" si="18"/>
        <v>0</v>
      </c>
      <c r="AJ23" s="84">
        <f t="shared" si="19"/>
        <v>127.1623479935181</v>
      </c>
      <c r="AK23" s="14">
        <f t="shared" si="20"/>
        <v>26168485.268890105</v>
      </c>
      <c r="AL23" s="28">
        <f t="shared" si="21"/>
        <v>26168485.268890105</v>
      </c>
      <c r="AM23" s="14"/>
      <c r="AN23" s="30">
        <v>1</v>
      </c>
      <c r="AO23" s="14">
        <f t="shared" si="22"/>
        <v>54831756.07627345</v>
      </c>
      <c r="AP23" s="116"/>
      <c r="AQ23" s="306">
        <f t="shared" si="23"/>
        <v>85150241.25368015</v>
      </c>
      <c r="AS23" s="147">
        <v>66284100.00000001</v>
      </c>
      <c r="AT23" s="147">
        <v>81597078.79804125</v>
      </c>
      <c r="AU23" s="147">
        <v>75827915.67302471</v>
      </c>
      <c r="AV23" s="242">
        <f t="shared" si="24"/>
        <v>-0.0707030595947637</v>
      </c>
      <c r="AW23" s="242">
        <f t="shared" si="25"/>
        <v>0.09103594387184269</v>
      </c>
      <c r="AX23" s="242">
        <f t="shared" si="26"/>
        <v>0.0020931104153827126</v>
      </c>
      <c r="AY23" s="242">
        <f t="shared" si="27"/>
        <v>0.0012204103935852346</v>
      </c>
      <c r="AZ23" s="279">
        <f t="shared" si="28"/>
        <v>2.5544537058545702E-06</v>
      </c>
      <c r="BA23" s="242">
        <f t="shared" si="29"/>
        <v>0.000672752703518127</v>
      </c>
      <c r="BB23" s="245">
        <f t="shared" si="30"/>
        <v>14052884.833629092</v>
      </c>
      <c r="BC23" s="87">
        <f t="shared" si="0"/>
        <v>80336984.8336291</v>
      </c>
      <c r="BD23" s="42"/>
      <c r="BE23" s="148"/>
      <c r="BF23" s="42"/>
      <c r="BG23" s="42"/>
      <c r="BH23" s="42"/>
      <c r="BI23" s="42"/>
      <c r="BJ23" s="42"/>
    </row>
    <row r="24" spans="3:62" s="149" customFormat="1" ht="15">
      <c r="C24" s="7"/>
      <c r="D24" s="138" t="s">
        <v>86</v>
      </c>
      <c r="E24" s="143" t="s">
        <v>535</v>
      </c>
      <c r="F24" s="97" t="s">
        <v>61</v>
      </c>
      <c r="G24" s="6">
        <v>41320.721915845585</v>
      </c>
      <c r="H24" s="296">
        <v>0.7419386659521493</v>
      </c>
      <c r="I24" s="28">
        <v>29421.946410257</v>
      </c>
      <c r="J24" s="14"/>
      <c r="K24" s="252">
        <f t="shared" si="1"/>
        <v>99.82692786924262</v>
      </c>
      <c r="L24" s="253">
        <f t="shared" si="2"/>
        <v>155.7307388240035</v>
      </c>
      <c r="M24" s="253">
        <f t="shared" si="3"/>
        <v>111.28045684722171</v>
      </c>
      <c r="N24" s="253">
        <f t="shared" si="4"/>
        <v>93.28444307454481</v>
      </c>
      <c r="O24" s="14">
        <f t="shared" si="5"/>
        <v>35245230.26483337</v>
      </c>
      <c r="P24" s="14">
        <f t="shared" si="6"/>
        <v>54982817.425314724</v>
      </c>
      <c r="Q24" s="14">
        <f t="shared" si="7"/>
        <v>39289051.65441448</v>
      </c>
      <c r="R24" s="14">
        <f t="shared" si="8"/>
        <v>32935318.620599125</v>
      </c>
      <c r="S24" s="14">
        <v>0</v>
      </c>
      <c r="T24" s="14">
        <v>0</v>
      </c>
      <c r="U24" s="14">
        <v>1</v>
      </c>
      <c r="V24" s="114">
        <f t="shared" si="9"/>
        <v>54982817.425314724</v>
      </c>
      <c r="W24" s="114">
        <f t="shared" si="10"/>
        <v>39289051.65441448</v>
      </c>
      <c r="X24" s="114">
        <f t="shared" si="11"/>
        <v>0</v>
      </c>
      <c r="Y24" s="15"/>
      <c r="Z24" s="28">
        <f t="shared" si="12"/>
        <v>68180548.88543248</v>
      </c>
      <c r="AA24" s="14"/>
      <c r="AB24" s="29">
        <f t="shared" si="13"/>
        <v>7723500.834123598</v>
      </c>
      <c r="AC24" s="14">
        <v>46</v>
      </c>
      <c r="AD24" s="65">
        <f t="shared" si="14"/>
        <v>910424.781446076</v>
      </c>
      <c r="AE24" s="14">
        <f t="shared" si="15"/>
        <v>41879539.946519494</v>
      </c>
      <c r="AF24" s="28">
        <f t="shared" si="16"/>
        <v>49603040.78064309</v>
      </c>
      <c r="AG24" s="14"/>
      <c r="AH24" s="82">
        <f t="shared" si="17"/>
        <v>10.81290116777304</v>
      </c>
      <c r="AI24" s="14">
        <f t="shared" si="18"/>
        <v>0</v>
      </c>
      <c r="AJ24" s="84">
        <f t="shared" si="19"/>
        <v>127.1623479935181</v>
      </c>
      <c r="AK24" s="14">
        <f t="shared" si="20"/>
        <v>63053280.23527375</v>
      </c>
      <c r="AL24" s="28">
        <f t="shared" si="21"/>
        <v>63053280.23527375</v>
      </c>
      <c r="AM24" s="14"/>
      <c r="AN24" s="30">
        <v>0.9899671246415828</v>
      </c>
      <c r="AO24" s="14">
        <f t="shared" si="22"/>
        <v>111526054.18882631</v>
      </c>
      <c r="AP24" s="116"/>
      <c r="AQ24" s="306">
        <f t="shared" si="23"/>
        <v>179706603.0742588</v>
      </c>
      <c r="AS24" s="147">
        <v>133705800.00000001</v>
      </c>
      <c r="AT24" s="147">
        <v>165927049.37978995</v>
      </c>
      <c r="AU24" s="147">
        <v>160085084.68861926</v>
      </c>
      <c r="AV24" s="242">
        <f t="shared" si="24"/>
        <v>-0.035208030957020374</v>
      </c>
      <c r="AW24" s="242">
        <f t="shared" si="25"/>
        <v>0.126530972509586</v>
      </c>
      <c r="AX24" s="242">
        <f t="shared" si="26"/>
        <v>0.0029092167902510634</v>
      </c>
      <c r="AY24" s="242">
        <f t="shared" si="27"/>
        <v>0.0025764851832985945</v>
      </c>
      <c r="AZ24" s="279">
        <f t="shared" si="28"/>
        <v>7.4955539550853595E-06</v>
      </c>
      <c r="BA24" s="242">
        <f t="shared" si="29"/>
        <v>0.001974063642685076</v>
      </c>
      <c r="BB24" s="245">
        <f t="shared" si="30"/>
        <v>41235492.447426826</v>
      </c>
      <c r="BC24" s="87">
        <f t="shared" si="0"/>
        <v>174941292.44742686</v>
      </c>
      <c r="BD24" s="16"/>
      <c r="BE24" s="148"/>
      <c r="BF24" s="16"/>
      <c r="BG24" s="16"/>
      <c r="BH24" s="16"/>
      <c r="BI24" s="16"/>
      <c r="BJ24" s="16"/>
    </row>
    <row r="25" spans="3:62" s="41" customFormat="1" ht="15">
      <c r="C25" s="66"/>
      <c r="D25" s="137" t="s">
        <v>87</v>
      </c>
      <c r="E25" s="8" t="s">
        <v>559</v>
      </c>
      <c r="F25" s="99" t="s">
        <v>75</v>
      </c>
      <c r="G25" s="10">
        <v>214630.3104340424</v>
      </c>
      <c r="H25" s="11">
        <v>0</v>
      </c>
      <c r="I25" s="13">
        <v>0</v>
      </c>
      <c r="J25" s="11"/>
      <c r="K25" s="250">
        <f t="shared" si="1"/>
        <v>99.82692786924262</v>
      </c>
      <c r="L25" s="251">
        <f t="shared" si="2"/>
        <v>155.7307388240035</v>
      </c>
      <c r="M25" s="251">
        <f t="shared" si="3"/>
        <v>111.28045684722171</v>
      </c>
      <c r="N25" s="251">
        <f t="shared" si="4"/>
        <v>93.28444307454481</v>
      </c>
      <c r="O25" s="11">
        <f t="shared" si="5"/>
        <v>0</v>
      </c>
      <c r="P25" s="11">
        <f t="shared" si="6"/>
        <v>0</v>
      </c>
      <c r="Q25" s="11">
        <f t="shared" si="7"/>
        <v>0</v>
      </c>
      <c r="R25" s="11">
        <f t="shared" si="8"/>
        <v>0</v>
      </c>
      <c r="S25" s="11">
        <v>1</v>
      </c>
      <c r="T25" s="11">
        <v>1</v>
      </c>
      <c r="U25" s="11">
        <v>0</v>
      </c>
      <c r="V25" s="98">
        <f>SUM(V19:V24)</f>
        <v>292194012.99408394</v>
      </c>
      <c r="W25" s="98">
        <f>SUM(W19:W24)</f>
        <v>208792968.55292988</v>
      </c>
      <c r="X25" s="114">
        <f t="shared" si="11"/>
        <v>0</v>
      </c>
      <c r="Y25" s="12"/>
      <c r="Z25" s="13">
        <f t="shared" si="12"/>
        <v>500986981.5470138</v>
      </c>
      <c r="AA25" s="11"/>
      <c r="AB25" s="60">
        <f t="shared" si="13"/>
        <v>7723500.834123598</v>
      </c>
      <c r="AC25" s="11">
        <v>50</v>
      </c>
      <c r="AD25" s="121">
        <f t="shared" si="14"/>
        <v>910424.781446076</v>
      </c>
      <c r="AE25" s="11">
        <f t="shared" si="15"/>
        <v>45521239.0723038</v>
      </c>
      <c r="AF25" s="13">
        <f t="shared" si="16"/>
        <v>53244739.9064274</v>
      </c>
      <c r="AG25" s="11"/>
      <c r="AH25" s="119">
        <f t="shared" si="17"/>
        <v>10.81290116777304</v>
      </c>
      <c r="AI25" s="11">
        <f t="shared" si="18"/>
        <v>27849316.011980966</v>
      </c>
      <c r="AJ25" s="141">
        <f t="shared" si="19"/>
        <v>127.1623479935181</v>
      </c>
      <c r="AK25" s="11">
        <f t="shared" si="20"/>
        <v>0</v>
      </c>
      <c r="AL25" s="13">
        <f t="shared" si="21"/>
        <v>27849316.011980966</v>
      </c>
      <c r="AM25" s="11"/>
      <c r="AN25" s="61">
        <v>0</v>
      </c>
      <c r="AO25" s="11">
        <f t="shared" si="22"/>
        <v>0</v>
      </c>
      <c r="AP25" s="115"/>
      <c r="AQ25" s="307">
        <f t="shared" si="23"/>
        <v>500986981.5470138</v>
      </c>
      <c r="AS25" s="146">
        <v>426942000</v>
      </c>
      <c r="AT25" s="146">
        <v>515901201.2129679</v>
      </c>
      <c r="AU25" s="146">
        <v>461782085.22641474</v>
      </c>
      <c r="AV25" s="241">
        <f t="shared" si="24"/>
        <v>-0.10490209338398566</v>
      </c>
      <c r="AW25" s="241">
        <f t="shared" si="25"/>
        <v>0.05683691008262072</v>
      </c>
      <c r="AX25" s="241">
        <f t="shared" si="26"/>
        <v>0.001306801724817401</v>
      </c>
      <c r="AY25" s="241">
        <f t="shared" si="27"/>
        <v>0.00743213962008273</v>
      </c>
      <c r="AZ25" s="278">
        <f t="shared" si="28"/>
        <v>9.712332874607855E-06</v>
      </c>
      <c r="BA25" s="241">
        <f t="shared" si="29"/>
        <v>0.0025578847578584417</v>
      </c>
      <c r="BB25" s="244">
        <f t="shared" si="30"/>
        <v>53430717.90258718</v>
      </c>
      <c r="BC25" s="86">
        <f t="shared" si="0"/>
        <v>480372717.9025872</v>
      </c>
      <c r="BD25" s="42"/>
      <c r="BE25" s="148"/>
      <c r="BF25" s="42"/>
      <c r="BG25" s="42"/>
      <c r="BH25" s="42"/>
      <c r="BI25" s="42"/>
      <c r="BJ25" s="42"/>
    </row>
    <row r="26" spans="3:62" s="149" customFormat="1" ht="15">
      <c r="C26" s="7"/>
      <c r="D26" s="138" t="s">
        <v>88</v>
      </c>
      <c r="E26" s="143" t="s">
        <v>89</v>
      </c>
      <c r="F26" s="97" t="s">
        <v>61</v>
      </c>
      <c r="G26" s="6">
        <v>18647.089849777087</v>
      </c>
      <c r="H26" s="296">
        <v>0.5937518469979363</v>
      </c>
      <c r="I26" s="28">
        <v>10625.552754652119</v>
      </c>
      <c r="J26" s="14"/>
      <c r="K26" s="252">
        <f t="shared" si="1"/>
        <v>99.82692786924262</v>
      </c>
      <c r="L26" s="253">
        <f t="shared" si="2"/>
        <v>155.7307388240035</v>
      </c>
      <c r="M26" s="253">
        <f t="shared" si="3"/>
        <v>111.28045684722171</v>
      </c>
      <c r="N26" s="253">
        <f t="shared" si="4"/>
        <v>93.28444307454481</v>
      </c>
      <c r="O26" s="14">
        <f t="shared" si="5"/>
        <v>12728595.460913874</v>
      </c>
      <c r="P26" s="14">
        <f t="shared" si="6"/>
        <v>19856702.170744803</v>
      </c>
      <c r="Q26" s="14">
        <f t="shared" si="7"/>
        <v>14188996.377503317</v>
      </c>
      <c r="R26" s="14">
        <f t="shared" si="8"/>
        <v>11894385.25292302</v>
      </c>
      <c r="S26" s="14">
        <v>0</v>
      </c>
      <c r="T26" s="14">
        <v>0</v>
      </c>
      <c r="U26" s="14">
        <v>1</v>
      </c>
      <c r="V26" s="114">
        <f t="shared" si="9"/>
        <v>19856702.170744803</v>
      </c>
      <c r="W26" s="114">
        <f t="shared" si="10"/>
        <v>14188996.377503317</v>
      </c>
      <c r="X26" s="114">
        <f t="shared" si="11"/>
        <v>0</v>
      </c>
      <c r="Y26" s="15"/>
      <c r="Z26" s="28">
        <f t="shared" si="12"/>
        <v>24622980.713836897</v>
      </c>
      <c r="AA26" s="14"/>
      <c r="AB26" s="29">
        <f t="shared" si="13"/>
        <v>7723500.834123598</v>
      </c>
      <c r="AC26" s="14">
        <v>18</v>
      </c>
      <c r="AD26" s="65">
        <f t="shared" si="14"/>
        <v>910424.781446076</v>
      </c>
      <c r="AE26" s="14">
        <f t="shared" si="15"/>
        <v>16387646.066029368</v>
      </c>
      <c r="AF26" s="28">
        <f t="shared" si="16"/>
        <v>24111146.900152966</v>
      </c>
      <c r="AG26" s="14"/>
      <c r="AH26" s="82">
        <f t="shared" si="17"/>
        <v>10.81290116777304</v>
      </c>
      <c r="AI26" s="14">
        <f t="shared" si="18"/>
        <v>0</v>
      </c>
      <c r="AJ26" s="84">
        <f t="shared" si="19"/>
        <v>127.1623479935181</v>
      </c>
      <c r="AK26" s="14">
        <f t="shared" si="20"/>
        <v>28454492.742525034</v>
      </c>
      <c r="AL26" s="28">
        <f t="shared" si="21"/>
        <v>28454492.742525034</v>
      </c>
      <c r="AM26" s="14"/>
      <c r="AN26" s="30">
        <v>0.3438962304441183</v>
      </c>
      <c r="AO26" s="14">
        <f t="shared" si="22"/>
        <v>18077125.324000876</v>
      </c>
      <c r="AP26" s="116"/>
      <c r="AQ26" s="306">
        <f t="shared" si="23"/>
        <v>42700106.03783777</v>
      </c>
      <c r="AS26" s="147">
        <v>33414300.000000004</v>
      </c>
      <c r="AT26" s="147">
        <v>41127352.46885687</v>
      </c>
      <c r="AU26" s="147">
        <v>38441472.439266354</v>
      </c>
      <c r="AV26" s="242">
        <f t="shared" si="24"/>
        <v>-0.06530641697941446</v>
      </c>
      <c r="AW26" s="242">
        <f t="shared" si="25"/>
        <v>0.09643258648719193</v>
      </c>
      <c r="AX26" s="242">
        <f t="shared" si="26"/>
        <v>0.0022171907333963037</v>
      </c>
      <c r="AY26" s="242">
        <f t="shared" si="27"/>
        <v>0.0006186952666864676</v>
      </c>
      <c r="AZ26" s="279">
        <f t="shared" si="28"/>
        <v>1.3717654120933907E-06</v>
      </c>
      <c r="BA26" s="242">
        <f t="shared" si="29"/>
        <v>0.00036127446250577155</v>
      </c>
      <c r="BB26" s="245">
        <f t="shared" si="30"/>
        <v>7546529.933473635</v>
      </c>
      <c r="BC26" s="87">
        <f t="shared" si="0"/>
        <v>40960829.93347364</v>
      </c>
      <c r="BD26" s="16"/>
      <c r="BE26" s="148"/>
      <c r="BF26" s="16"/>
      <c r="BG26" s="16"/>
      <c r="BH26" s="16"/>
      <c r="BI26" s="16"/>
      <c r="BJ26" s="16"/>
    </row>
    <row r="27" spans="3:62" s="149" customFormat="1" ht="15">
      <c r="C27" s="7"/>
      <c r="D27" s="138" t="s">
        <v>90</v>
      </c>
      <c r="E27" s="143" t="s">
        <v>91</v>
      </c>
      <c r="F27" s="97" t="s">
        <v>61</v>
      </c>
      <c r="G27" s="6">
        <v>35851</v>
      </c>
      <c r="H27" s="296">
        <v>0.7957307311911934</v>
      </c>
      <c r="I27" s="28">
        <v>27378.074423444876</v>
      </c>
      <c r="J27" s="14"/>
      <c r="K27" s="252">
        <f t="shared" si="1"/>
        <v>99.82692786924262</v>
      </c>
      <c r="L27" s="253">
        <f t="shared" si="2"/>
        <v>155.7307388240035</v>
      </c>
      <c r="M27" s="253">
        <f t="shared" si="3"/>
        <v>111.28045684722171</v>
      </c>
      <c r="N27" s="253">
        <f t="shared" si="4"/>
        <v>93.28444307454481</v>
      </c>
      <c r="O27" s="14">
        <f t="shared" si="5"/>
        <v>32796828.728015855</v>
      </c>
      <c r="P27" s="14">
        <f t="shared" si="6"/>
        <v>51163293.0904995</v>
      </c>
      <c r="Q27" s="14">
        <f t="shared" si="7"/>
        <v>36559735.55325818</v>
      </c>
      <c r="R27" s="14">
        <f t="shared" si="8"/>
        <v>30647381.100533936</v>
      </c>
      <c r="S27" s="14">
        <v>0</v>
      </c>
      <c r="T27" s="14">
        <v>0</v>
      </c>
      <c r="U27" s="14">
        <v>1</v>
      </c>
      <c r="V27" s="114">
        <f t="shared" si="9"/>
        <v>51163293.0904995</v>
      </c>
      <c r="W27" s="114">
        <f t="shared" si="10"/>
        <v>36559735.55325818</v>
      </c>
      <c r="X27" s="114">
        <f t="shared" si="11"/>
        <v>0</v>
      </c>
      <c r="Y27" s="15"/>
      <c r="Z27" s="28">
        <f t="shared" si="12"/>
        <v>63444209.8285498</v>
      </c>
      <c r="AA27" s="14"/>
      <c r="AB27" s="29">
        <f t="shared" si="13"/>
        <v>7723500.834123598</v>
      </c>
      <c r="AC27" s="14">
        <v>42</v>
      </c>
      <c r="AD27" s="65">
        <f t="shared" si="14"/>
        <v>910424.781446076</v>
      </c>
      <c r="AE27" s="14">
        <f t="shared" si="15"/>
        <v>38237840.820735194</v>
      </c>
      <c r="AF27" s="28">
        <f t="shared" si="16"/>
        <v>45961341.65485879</v>
      </c>
      <c r="AG27" s="14"/>
      <c r="AH27" s="82">
        <f t="shared" si="17"/>
        <v>10.81290116777304</v>
      </c>
      <c r="AI27" s="14">
        <f t="shared" si="18"/>
        <v>0</v>
      </c>
      <c r="AJ27" s="84">
        <f t="shared" si="19"/>
        <v>127.1623479935181</v>
      </c>
      <c r="AK27" s="14">
        <f t="shared" si="20"/>
        <v>54706768.0549874</v>
      </c>
      <c r="AL27" s="28">
        <f t="shared" si="21"/>
        <v>54706768.0549874</v>
      </c>
      <c r="AM27" s="14"/>
      <c r="AN27" s="30">
        <v>1</v>
      </c>
      <c r="AO27" s="14">
        <f t="shared" si="22"/>
        <v>100668109.7098462</v>
      </c>
      <c r="AP27" s="116"/>
      <c r="AQ27" s="306">
        <f t="shared" si="23"/>
        <v>164112319.538396</v>
      </c>
      <c r="AS27" s="147">
        <v>137032200</v>
      </c>
      <c r="AT27" s="147">
        <v>169982888.5438526</v>
      </c>
      <c r="AU27" s="147">
        <v>146261726.1958686</v>
      </c>
      <c r="AV27" s="242">
        <f t="shared" si="24"/>
        <v>-0.1395502956279293</v>
      </c>
      <c r="AW27" s="242">
        <f t="shared" si="25"/>
        <v>0.022188707838677074</v>
      </c>
      <c r="AX27" s="242">
        <f t="shared" si="26"/>
        <v>0.0005101656939636995</v>
      </c>
      <c r="AY27" s="242">
        <f t="shared" si="27"/>
        <v>0.002354005503762723</v>
      </c>
      <c r="AZ27" s="279">
        <f t="shared" si="28"/>
        <v>1.2009328514214775E-06</v>
      </c>
      <c r="BA27" s="242">
        <f t="shared" si="29"/>
        <v>0.0003162832118217018</v>
      </c>
      <c r="BB27" s="245">
        <f t="shared" si="30"/>
        <v>6606724.175610734</v>
      </c>
      <c r="BC27" s="87">
        <f t="shared" si="0"/>
        <v>143638924.17561072</v>
      </c>
      <c r="BD27" s="16"/>
      <c r="BE27" s="148"/>
      <c r="BF27" s="16"/>
      <c r="BG27" s="16"/>
      <c r="BH27" s="16"/>
      <c r="BI27" s="16"/>
      <c r="BJ27" s="16"/>
    </row>
    <row r="28" spans="3:62" s="149" customFormat="1" ht="15">
      <c r="C28" s="7"/>
      <c r="D28" s="138" t="s">
        <v>92</v>
      </c>
      <c r="E28" s="143" t="s">
        <v>93</v>
      </c>
      <c r="F28" s="97" t="s">
        <v>61</v>
      </c>
      <c r="G28" s="6">
        <v>27069.500278999512</v>
      </c>
      <c r="H28" s="296">
        <v>0.7889676498991901</v>
      </c>
      <c r="I28" s="28">
        <v>20496.274530299288</v>
      </c>
      <c r="J28" s="14"/>
      <c r="K28" s="252">
        <f t="shared" si="1"/>
        <v>99.82692786924262</v>
      </c>
      <c r="L28" s="253">
        <f t="shared" si="2"/>
        <v>155.7307388240035</v>
      </c>
      <c r="M28" s="253">
        <f t="shared" si="3"/>
        <v>111.28045684722171</v>
      </c>
      <c r="N28" s="253">
        <f t="shared" si="4"/>
        <v>93.28444307454481</v>
      </c>
      <c r="O28" s="14">
        <f t="shared" si="5"/>
        <v>24552961.42949258</v>
      </c>
      <c r="P28" s="14">
        <f t="shared" si="6"/>
        <v>38302799.708917364</v>
      </c>
      <c r="Q28" s="14">
        <f t="shared" si="7"/>
        <v>27370017.520773355</v>
      </c>
      <c r="R28" s="14">
        <f t="shared" si="8"/>
        <v>22943802.65594336</v>
      </c>
      <c r="S28" s="14">
        <v>0</v>
      </c>
      <c r="T28" s="14">
        <v>0</v>
      </c>
      <c r="U28" s="14">
        <v>1</v>
      </c>
      <c r="V28" s="114">
        <f t="shared" si="9"/>
        <v>38302799.708917364</v>
      </c>
      <c r="W28" s="114">
        <f t="shared" si="10"/>
        <v>27370017.520773355</v>
      </c>
      <c r="X28" s="114">
        <f t="shared" si="11"/>
        <v>0</v>
      </c>
      <c r="Y28" s="15"/>
      <c r="Z28" s="28">
        <f t="shared" si="12"/>
        <v>47496764.08543594</v>
      </c>
      <c r="AA28" s="14"/>
      <c r="AB28" s="29">
        <f t="shared" si="13"/>
        <v>7723500.834123598</v>
      </c>
      <c r="AC28" s="14">
        <v>34</v>
      </c>
      <c r="AD28" s="65">
        <f t="shared" si="14"/>
        <v>910424.781446076</v>
      </c>
      <c r="AE28" s="14">
        <f t="shared" si="15"/>
        <v>30954442.569166586</v>
      </c>
      <c r="AF28" s="28">
        <f t="shared" si="16"/>
        <v>38677943.40329018</v>
      </c>
      <c r="AG28" s="14"/>
      <c r="AH28" s="82">
        <f t="shared" si="17"/>
        <v>10.81290116777304</v>
      </c>
      <c r="AI28" s="14">
        <f t="shared" si="18"/>
        <v>0</v>
      </c>
      <c r="AJ28" s="84">
        <f t="shared" si="19"/>
        <v>127.1623479935181</v>
      </c>
      <c r="AK28" s="14">
        <f t="shared" si="20"/>
        <v>41306654.57386526</v>
      </c>
      <c r="AL28" s="28">
        <f t="shared" si="21"/>
        <v>41306654.57386526</v>
      </c>
      <c r="AM28" s="14"/>
      <c r="AN28" s="30">
        <v>1</v>
      </c>
      <c r="AO28" s="14">
        <f t="shared" si="22"/>
        <v>79984597.97715545</v>
      </c>
      <c r="AP28" s="116"/>
      <c r="AQ28" s="306">
        <f t="shared" si="23"/>
        <v>127481362.06259139</v>
      </c>
      <c r="AS28" s="147">
        <v>108758700</v>
      </c>
      <c r="AT28" s="147">
        <v>135432694.5166501</v>
      </c>
      <c r="AU28" s="147">
        <v>113527945.4687298</v>
      </c>
      <c r="AV28" s="289">
        <f t="shared" si="24"/>
        <v>-0.16173900346660638</v>
      </c>
      <c r="AW28" s="242">
        <f t="shared" si="25"/>
        <v>0</v>
      </c>
      <c r="AX28" s="242">
        <f t="shared" si="26"/>
        <v>0</v>
      </c>
      <c r="AY28" s="242">
        <f t="shared" si="27"/>
        <v>0.001827172531154039</v>
      </c>
      <c r="AZ28" s="279">
        <f t="shared" si="28"/>
        <v>0</v>
      </c>
      <c r="BA28" s="242">
        <f t="shared" si="29"/>
        <v>0</v>
      </c>
      <c r="BB28" s="245">
        <f t="shared" si="30"/>
        <v>0</v>
      </c>
      <c r="BC28" s="87">
        <f t="shared" si="0"/>
        <v>108758700</v>
      </c>
      <c r="BD28" s="16"/>
      <c r="BE28" s="148"/>
      <c r="BF28" s="16"/>
      <c r="BG28" s="16"/>
      <c r="BH28" s="16"/>
      <c r="BI28" s="16"/>
      <c r="BJ28" s="16"/>
    </row>
    <row r="29" spans="3:62" s="149" customFormat="1" ht="15">
      <c r="C29" s="7"/>
      <c r="D29" s="138" t="s">
        <v>94</v>
      </c>
      <c r="E29" s="143" t="s">
        <v>95</v>
      </c>
      <c r="F29" s="97" t="s">
        <v>61</v>
      </c>
      <c r="G29" s="6">
        <v>33245.643932012536</v>
      </c>
      <c r="H29" s="296">
        <v>0.791667001881804</v>
      </c>
      <c r="I29" s="28">
        <v>25258.804243217714</v>
      </c>
      <c r="J29" s="14"/>
      <c r="K29" s="252">
        <f t="shared" si="1"/>
        <v>99.82692786924262</v>
      </c>
      <c r="L29" s="253">
        <f t="shared" si="2"/>
        <v>155.7307388240035</v>
      </c>
      <c r="M29" s="253">
        <f t="shared" si="3"/>
        <v>111.28045684722171</v>
      </c>
      <c r="N29" s="253">
        <f t="shared" si="4"/>
        <v>93.28444307454481</v>
      </c>
      <c r="O29" s="14">
        <f t="shared" si="5"/>
        <v>30258105.95101217</v>
      </c>
      <c r="P29" s="14">
        <f t="shared" si="6"/>
        <v>47202866.959286034</v>
      </c>
      <c r="Q29" s="14">
        <f t="shared" si="7"/>
        <v>33729735.30719771</v>
      </c>
      <c r="R29" s="14">
        <f t="shared" si="8"/>
        <v>28275041.83869017</v>
      </c>
      <c r="S29" s="14">
        <v>0</v>
      </c>
      <c r="T29" s="14">
        <v>0</v>
      </c>
      <c r="U29" s="14">
        <v>1</v>
      </c>
      <c r="V29" s="114">
        <f t="shared" si="9"/>
        <v>47202866.959286034</v>
      </c>
      <c r="W29" s="114">
        <f t="shared" si="10"/>
        <v>33729735.30719771</v>
      </c>
      <c r="X29" s="114">
        <f t="shared" si="11"/>
        <v>0</v>
      </c>
      <c r="Y29" s="15"/>
      <c r="Z29" s="28">
        <f t="shared" si="12"/>
        <v>58533147.78970233</v>
      </c>
      <c r="AA29" s="14"/>
      <c r="AB29" s="29">
        <f t="shared" si="13"/>
        <v>7723500.834123598</v>
      </c>
      <c r="AC29" s="14">
        <v>39</v>
      </c>
      <c r="AD29" s="65">
        <f t="shared" si="14"/>
        <v>910424.781446076</v>
      </c>
      <c r="AE29" s="14">
        <f t="shared" si="15"/>
        <v>35506566.47639696</v>
      </c>
      <c r="AF29" s="28">
        <f t="shared" si="16"/>
        <v>43230067.31052056</v>
      </c>
      <c r="AG29" s="14"/>
      <c r="AH29" s="82">
        <f t="shared" si="17"/>
        <v>10.81290116777304</v>
      </c>
      <c r="AI29" s="14">
        <f t="shared" si="18"/>
        <v>0</v>
      </c>
      <c r="AJ29" s="84">
        <f t="shared" si="19"/>
        <v>127.1623479935181</v>
      </c>
      <c r="AK29" s="14">
        <f t="shared" si="20"/>
        <v>50731129.71541405</v>
      </c>
      <c r="AL29" s="28">
        <f t="shared" si="21"/>
        <v>50731129.71541405</v>
      </c>
      <c r="AM29" s="14"/>
      <c r="AN29" s="30">
        <v>1</v>
      </c>
      <c r="AO29" s="14">
        <f t="shared" si="22"/>
        <v>93961197.0259346</v>
      </c>
      <c r="AP29" s="116"/>
      <c r="AQ29" s="306">
        <f t="shared" si="23"/>
        <v>152494344.81563693</v>
      </c>
      <c r="AS29" s="147">
        <v>123123600</v>
      </c>
      <c r="AT29" s="147">
        <v>152822649.72362283</v>
      </c>
      <c r="AU29" s="147">
        <v>135904077.26693565</v>
      </c>
      <c r="AV29" s="242">
        <f t="shared" si="24"/>
        <v>-0.11070723146918428</v>
      </c>
      <c r="AW29" s="242">
        <f t="shared" si="25"/>
        <v>0.05103177199742211</v>
      </c>
      <c r="AX29" s="242">
        <f t="shared" si="26"/>
        <v>0.0011733292251422227</v>
      </c>
      <c r="AY29" s="242">
        <f t="shared" si="27"/>
        <v>0.002187304595610588</v>
      </c>
      <c r="AZ29" s="279">
        <f t="shared" si="28"/>
        <v>2.5664284063177937E-06</v>
      </c>
      <c r="BA29" s="242">
        <f t="shared" si="29"/>
        <v>0.0006759064158332062</v>
      </c>
      <c r="BB29" s="245">
        <f t="shared" si="30"/>
        <v>14118761.575157506</v>
      </c>
      <c r="BC29" s="87">
        <f t="shared" si="0"/>
        <v>137242361.5751575</v>
      </c>
      <c r="BD29" s="16"/>
      <c r="BE29" s="148"/>
      <c r="BF29" s="16"/>
      <c r="BG29" s="16"/>
      <c r="BH29" s="16"/>
      <c r="BI29" s="16"/>
      <c r="BJ29" s="16"/>
    </row>
    <row r="30" spans="3:62" s="149" customFormat="1" ht="15">
      <c r="C30" s="7"/>
      <c r="D30" s="138" t="s">
        <v>96</v>
      </c>
      <c r="E30" s="143" t="s">
        <v>97</v>
      </c>
      <c r="F30" s="97" t="s">
        <v>61</v>
      </c>
      <c r="G30" s="6">
        <v>14908.539900072521</v>
      </c>
      <c r="H30" s="296">
        <v>0.7411453564698525</v>
      </c>
      <c r="I30" s="28">
        <v>10604.104495401292</v>
      </c>
      <c r="J30" s="14"/>
      <c r="K30" s="252">
        <f t="shared" si="1"/>
        <v>99.82692786924262</v>
      </c>
      <c r="L30" s="253">
        <f t="shared" si="2"/>
        <v>155.7307388240035</v>
      </c>
      <c r="M30" s="253">
        <f t="shared" si="3"/>
        <v>111.28045684722171</v>
      </c>
      <c r="N30" s="253">
        <f t="shared" si="4"/>
        <v>93.28444307454481</v>
      </c>
      <c r="O30" s="14">
        <f t="shared" si="5"/>
        <v>12702902.094964035</v>
      </c>
      <c r="P30" s="14">
        <f t="shared" si="6"/>
        <v>19816620.331629362</v>
      </c>
      <c r="Q30" s="14">
        <f t="shared" si="7"/>
        <v>14160355.1124472</v>
      </c>
      <c r="R30" s="14">
        <f t="shared" si="8"/>
        <v>11870375.78589344</v>
      </c>
      <c r="S30" s="14">
        <v>0</v>
      </c>
      <c r="T30" s="14">
        <v>0</v>
      </c>
      <c r="U30" s="14">
        <v>1</v>
      </c>
      <c r="V30" s="114">
        <f t="shared" si="9"/>
        <v>19816620.331629362</v>
      </c>
      <c r="W30" s="114">
        <f t="shared" si="10"/>
        <v>14160355.1124472</v>
      </c>
      <c r="X30" s="114">
        <f t="shared" si="11"/>
        <v>0</v>
      </c>
      <c r="Y30" s="15"/>
      <c r="Z30" s="28">
        <f t="shared" si="12"/>
        <v>24573277.880857468</v>
      </c>
      <c r="AA30" s="14"/>
      <c r="AB30" s="29">
        <f t="shared" si="13"/>
        <v>7723500.834123598</v>
      </c>
      <c r="AC30" s="14">
        <v>17</v>
      </c>
      <c r="AD30" s="65">
        <f t="shared" si="14"/>
        <v>910424.781446076</v>
      </c>
      <c r="AE30" s="14">
        <f t="shared" si="15"/>
        <v>15477221.284583293</v>
      </c>
      <c r="AF30" s="28">
        <f t="shared" si="16"/>
        <v>23200722.11870689</v>
      </c>
      <c r="AG30" s="14"/>
      <c r="AH30" s="82">
        <f t="shared" si="17"/>
        <v>10.81290116777304</v>
      </c>
      <c r="AI30" s="14">
        <f t="shared" si="18"/>
        <v>0</v>
      </c>
      <c r="AJ30" s="84">
        <f t="shared" si="19"/>
        <v>127.1623479935181</v>
      </c>
      <c r="AK30" s="14">
        <f t="shared" si="20"/>
        <v>22749659.266179256</v>
      </c>
      <c r="AL30" s="28">
        <f t="shared" si="21"/>
        <v>22749659.266179256</v>
      </c>
      <c r="AM30" s="14"/>
      <c r="AN30" s="30">
        <v>1</v>
      </c>
      <c r="AO30" s="14">
        <f t="shared" si="22"/>
        <v>45950381.384886146</v>
      </c>
      <c r="AP30" s="116"/>
      <c r="AQ30" s="306">
        <f t="shared" si="23"/>
        <v>70523659.26574361</v>
      </c>
      <c r="AS30" s="147">
        <v>53945100</v>
      </c>
      <c r="AT30" s="147">
        <v>66676482.82057162</v>
      </c>
      <c r="AU30" s="147">
        <v>62891064.257510126</v>
      </c>
      <c r="AV30" s="242">
        <f t="shared" si="24"/>
        <v>-0.056772919070253954</v>
      </c>
      <c r="AW30" s="242">
        <f t="shared" si="25"/>
        <v>0.10496608439635244</v>
      </c>
      <c r="AX30" s="242">
        <f t="shared" si="26"/>
        <v>0.002413394041602295</v>
      </c>
      <c r="AY30" s="242">
        <f t="shared" si="27"/>
        <v>0.0010121985788778124</v>
      </c>
      <c r="AZ30" s="279">
        <f t="shared" si="28"/>
        <v>2.442834019182023E-06</v>
      </c>
      <c r="BA30" s="242">
        <f t="shared" si="29"/>
        <v>0.0006433560282905833</v>
      </c>
      <c r="BB30" s="245">
        <f t="shared" si="30"/>
        <v>13438828.45109218</v>
      </c>
      <c r="BC30" s="87">
        <f t="shared" si="0"/>
        <v>67383928.45109218</v>
      </c>
      <c r="BD30" s="16"/>
      <c r="BE30" s="148"/>
      <c r="BF30" s="16"/>
      <c r="BG30" s="16"/>
      <c r="BH30" s="16"/>
      <c r="BI30" s="16"/>
      <c r="BJ30" s="16"/>
    </row>
    <row r="31" spans="3:62" s="236" customFormat="1" ht="15">
      <c r="C31" s="233"/>
      <c r="D31" s="138" t="s">
        <v>98</v>
      </c>
      <c r="E31" s="143" t="s">
        <v>536</v>
      </c>
      <c r="F31" s="234" t="s">
        <v>61</v>
      </c>
      <c r="G31" s="6">
        <v>66241.7198804085</v>
      </c>
      <c r="H31" s="296">
        <v>0.6735327161544447</v>
      </c>
      <c r="I31" s="28">
        <v>42817.94210358754</v>
      </c>
      <c r="J31" s="14"/>
      <c r="K31" s="252">
        <f t="shared" si="1"/>
        <v>99.82692786924262</v>
      </c>
      <c r="L31" s="253">
        <f t="shared" si="2"/>
        <v>155.7307388240035</v>
      </c>
      <c r="M31" s="253">
        <f t="shared" si="3"/>
        <v>111.28045684722171</v>
      </c>
      <c r="N31" s="253">
        <f t="shared" si="4"/>
        <v>93.28444307454481</v>
      </c>
      <c r="O31" s="14">
        <f t="shared" si="5"/>
        <v>51292603.41461088</v>
      </c>
      <c r="P31" s="14">
        <f t="shared" si="6"/>
        <v>80016837.10458115</v>
      </c>
      <c r="Q31" s="14">
        <f t="shared" si="7"/>
        <v>57177601.90254134</v>
      </c>
      <c r="R31" s="14">
        <f t="shared" si="8"/>
        <v>47930974.59277521</v>
      </c>
      <c r="S31" s="14">
        <v>0</v>
      </c>
      <c r="T31" s="14">
        <v>0</v>
      </c>
      <c r="U31" s="14">
        <v>1</v>
      </c>
      <c r="V31" s="114">
        <f t="shared" si="9"/>
        <v>80016837.10458115</v>
      </c>
      <c r="W31" s="114">
        <f t="shared" si="10"/>
        <v>57177601.90254134</v>
      </c>
      <c r="X31" s="114">
        <f t="shared" si="11"/>
        <v>0</v>
      </c>
      <c r="Y31" s="15"/>
      <c r="Z31" s="28">
        <f t="shared" si="12"/>
        <v>99223578.00738612</v>
      </c>
      <c r="AA31" s="14"/>
      <c r="AB31" s="29">
        <f t="shared" si="13"/>
        <v>7723500.834123598</v>
      </c>
      <c r="AC31" s="14">
        <v>68</v>
      </c>
      <c r="AD31" s="65">
        <f t="shared" si="14"/>
        <v>910424.781446076</v>
      </c>
      <c r="AE31" s="14">
        <f t="shared" si="15"/>
        <v>61908885.13833317</v>
      </c>
      <c r="AF31" s="28">
        <f t="shared" si="16"/>
        <v>69632385.97245677</v>
      </c>
      <c r="AG31" s="14"/>
      <c r="AH31" s="82">
        <f t="shared" si="17"/>
        <v>10.81290116777304</v>
      </c>
      <c r="AI31" s="14">
        <f t="shared" si="18"/>
        <v>0</v>
      </c>
      <c r="AJ31" s="84">
        <f t="shared" si="19"/>
        <v>127.1623479935181</v>
      </c>
      <c r="AK31" s="14">
        <f t="shared" si="20"/>
        <v>101081431.62145984</v>
      </c>
      <c r="AL31" s="28">
        <f t="shared" si="21"/>
        <v>101081431.62145984</v>
      </c>
      <c r="AM31" s="14"/>
      <c r="AN31" s="30">
        <v>0.5721567050781851</v>
      </c>
      <c r="AO31" s="14">
        <f t="shared" si="22"/>
        <v>97675055.38585362</v>
      </c>
      <c r="AP31" s="116"/>
      <c r="AQ31" s="306">
        <f t="shared" si="23"/>
        <v>196898633.39323974</v>
      </c>
      <c r="AS31" s="147">
        <v>157756500</v>
      </c>
      <c r="AT31" s="147">
        <v>195909044.5835663</v>
      </c>
      <c r="AU31" s="147">
        <v>176219625.10513657</v>
      </c>
      <c r="AV31" s="242">
        <f t="shared" si="24"/>
        <v>-0.10050286101023315</v>
      </c>
      <c r="AW31" s="242">
        <f t="shared" si="25"/>
        <v>0.06123614245637324</v>
      </c>
      <c r="AX31" s="242">
        <f t="shared" si="26"/>
        <v>0.001407949455148544</v>
      </c>
      <c r="AY31" s="242">
        <f t="shared" si="27"/>
        <v>0.002836162119493791</v>
      </c>
      <c r="AZ31" s="279">
        <f t="shared" si="28"/>
        <v>3.993172910854223E-06</v>
      </c>
      <c r="BA31" s="242">
        <f t="shared" si="29"/>
        <v>0.001051660425567904</v>
      </c>
      <c r="BB31" s="246">
        <f t="shared" si="30"/>
        <v>21967749.467680745</v>
      </c>
      <c r="BC31" s="87">
        <f t="shared" si="0"/>
        <v>179724249.46768075</v>
      </c>
      <c r="BD31" s="16"/>
      <c r="BE31" s="235"/>
      <c r="BF31" s="16"/>
      <c r="BG31" s="16"/>
      <c r="BH31" s="16"/>
      <c r="BI31" s="16"/>
      <c r="BJ31" s="16"/>
    </row>
    <row r="32" spans="3:62" s="239" customFormat="1" ht="15">
      <c r="C32" s="237"/>
      <c r="D32" s="137" t="s">
        <v>99</v>
      </c>
      <c r="E32" s="8" t="s">
        <v>100</v>
      </c>
      <c r="F32" s="238" t="s">
        <v>75</v>
      </c>
      <c r="G32" s="10">
        <v>195963.49384127016</v>
      </c>
      <c r="H32" s="11">
        <v>0</v>
      </c>
      <c r="I32" s="13">
        <v>0</v>
      </c>
      <c r="J32" s="11"/>
      <c r="K32" s="250">
        <f t="shared" si="1"/>
        <v>99.82692786924262</v>
      </c>
      <c r="L32" s="251">
        <f t="shared" si="2"/>
        <v>155.7307388240035</v>
      </c>
      <c r="M32" s="251">
        <f t="shared" si="3"/>
        <v>111.28045684722171</v>
      </c>
      <c r="N32" s="251">
        <f t="shared" si="4"/>
        <v>93.28444307454481</v>
      </c>
      <c r="O32" s="11">
        <f t="shared" si="5"/>
        <v>0</v>
      </c>
      <c r="P32" s="11">
        <f t="shared" si="6"/>
        <v>0</v>
      </c>
      <c r="Q32" s="11">
        <f t="shared" si="7"/>
        <v>0</v>
      </c>
      <c r="R32" s="11">
        <f t="shared" si="8"/>
        <v>0</v>
      </c>
      <c r="S32" s="11">
        <v>1</v>
      </c>
      <c r="T32" s="11">
        <v>1</v>
      </c>
      <c r="U32" s="11">
        <v>0</v>
      </c>
      <c r="V32" s="98">
        <f>SUM(V26:V31)</f>
        <v>256359119.36565822</v>
      </c>
      <c r="W32" s="98">
        <f>SUM(W26:W31)</f>
        <v>183186441.7737211</v>
      </c>
      <c r="X32" s="114">
        <f t="shared" si="11"/>
        <v>0</v>
      </c>
      <c r="Y32" s="12"/>
      <c r="Z32" s="13">
        <f t="shared" si="12"/>
        <v>439545561.1393793</v>
      </c>
      <c r="AA32" s="11"/>
      <c r="AB32" s="60">
        <f t="shared" si="13"/>
        <v>7723500.834123598</v>
      </c>
      <c r="AC32" s="11">
        <v>50</v>
      </c>
      <c r="AD32" s="121">
        <f t="shared" si="14"/>
        <v>910424.781446076</v>
      </c>
      <c r="AE32" s="11">
        <f t="shared" si="15"/>
        <v>45521239.0723038</v>
      </c>
      <c r="AF32" s="13">
        <f t="shared" si="16"/>
        <v>53244739.9064274</v>
      </c>
      <c r="AG32" s="11"/>
      <c r="AH32" s="119">
        <f t="shared" si="17"/>
        <v>10.81290116777304</v>
      </c>
      <c r="AI32" s="11">
        <f t="shared" si="18"/>
        <v>25427206.69676586</v>
      </c>
      <c r="AJ32" s="141">
        <f t="shared" si="19"/>
        <v>127.1623479935181</v>
      </c>
      <c r="AK32" s="11">
        <f t="shared" si="20"/>
        <v>0</v>
      </c>
      <c r="AL32" s="13">
        <f t="shared" si="21"/>
        <v>25427206.69676586</v>
      </c>
      <c r="AM32" s="11"/>
      <c r="AN32" s="61">
        <v>0.759925286426817</v>
      </c>
      <c r="AO32" s="11">
        <f t="shared" si="22"/>
        <v>59784801.556186885</v>
      </c>
      <c r="AP32" s="115"/>
      <c r="AQ32" s="307">
        <f t="shared" si="23"/>
        <v>499330362.6955662</v>
      </c>
      <c r="AS32" s="146">
        <v>444915900</v>
      </c>
      <c r="AT32" s="146">
        <v>542891078.4705825</v>
      </c>
      <c r="AU32" s="146">
        <v>456243414.6276958</v>
      </c>
      <c r="AV32" s="241">
        <f t="shared" si="24"/>
        <v>-0.15960414027614536</v>
      </c>
      <c r="AW32" s="241">
        <f t="shared" si="25"/>
        <v>0.0021348631904610227</v>
      </c>
      <c r="AX32" s="241">
        <f t="shared" si="26"/>
        <v>4.908505574085927E-05</v>
      </c>
      <c r="AY32" s="241">
        <f t="shared" si="27"/>
        <v>0.0073429976318673505</v>
      </c>
      <c r="AZ32" s="278">
        <f t="shared" si="28"/>
        <v>3.604314480652065E-07</v>
      </c>
      <c r="BA32" s="241">
        <f t="shared" si="29"/>
        <v>9.492488768266837E-05</v>
      </c>
      <c r="BB32" s="247">
        <f t="shared" si="30"/>
        <v>1982851.213341534</v>
      </c>
      <c r="BC32" s="86">
        <f t="shared" si="0"/>
        <v>446898751.21334153</v>
      </c>
      <c r="BD32" s="42"/>
      <c r="BE32" s="148"/>
      <c r="BF32" s="42"/>
      <c r="BG32" s="42"/>
      <c r="BH32" s="42"/>
      <c r="BI32" s="42"/>
      <c r="BJ32" s="42"/>
    </row>
    <row r="33" spans="3:62" s="149" customFormat="1" ht="15">
      <c r="C33" s="7"/>
      <c r="D33" s="138" t="s">
        <v>101</v>
      </c>
      <c r="E33" s="143" t="s">
        <v>102</v>
      </c>
      <c r="F33" s="97" t="s">
        <v>61</v>
      </c>
      <c r="G33" s="6">
        <v>36180.43927844489</v>
      </c>
      <c r="H33" s="296">
        <v>0.8052101316607791</v>
      </c>
      <c r="I33" s="28">
        <v>27958.802167061294</v>
      </c>
      <c r="J33" s="14"/>
      <c r="K33" s="252">
        <f t="shared" si="1"/>
        <v>99.82692786924262</v>
      </c>
      <c r="L33" s="253">
        <f t="shared" si="2"/>
        <v>155.7307388240035</v>
      </c>
      <c r="M33" s="253">
        <f t="shared" si="3"/>
        <v>111.28045684722171</v>
      </c>
      <c r="N33" s="253">
        <f t="shared" si="4"/>
        <v>93.28444307454481</v>
      </c>
      <c r="O33" s="14">
        <f t="shared" si="5"/>
        <v>33492495.926899828</v>
      </c>
      <c r="P33" s="14">
        <f t="shared" si="6"/>
        <v>52248539.017327264</v>
      </c>
      <c r="Q33" s="14">
        <f t="shared" si="7"/>
        <v>37335219.33662008</v>
      </c>
      <c r="R33" s="14">
        <f t="shared" si="8"/>
        <v>31297455.47022827</v>
      </c>
      <c r="S33" s="14">
        <v>0</v>
      </c>
      <c r="T33" s="14">
        <v>0</v>
      </c>
      <c r="U33" s="14">
        <v>1</v>
      </c>
      <c r="V33" s="114">
        <f t="shared" si="9"/>
        <v>52248539.017327264</v>
      </c>
      <c r="W33" s="114">
        <f t="shared" si="10"/>
        <v>37335219.33662008</v>
      </c>
      <c r="X33" s="114">
        <f t="shared" si="11"/>
        <v>0</v>
      </c>
      <c r="Y33" s="15"/>
      <c r="Z33" s="28">
        <f t="shared" si="12"/>
        <v>64789951.397128105</v>
      </c>
      <c r="AA33" s="14"/>
      <c r="AB33" s="29">
        <f t="shared" si="13"/>
        <v>7723500.834123598</v>
      </c>
      <c r="AC33" s="14">
        <v>34</v>
      </c>
      <c r="AD33" s="65">
        <f t="shared" si="14"/>
        <v>910424.781446076</v>
      </c>
      <c r="AE33" s="14">
        <f t="shared" si="15"/>
        <v>30954442.569166586</v>
      </c>
      <c r="AF33" s="28">
        <f t="shared" si="16"/>
        <v>38677943.40329018</v>
      </c>
      <c r="AG33" s="14"/>
      <c r="AH33" s="82">
        <f t="shared" si="17"/>
        <v>10.81290116777304</v>
      </c>
      <c r="AI33" s="14">
        <f t="shared" si="18"/>
        <v>0</v>
      </c>
      <c r="AJ33" s="84">
        <f t="shared" si="19"/>
        <v>127.1623479935181</v>
      </c>
      <c r="AK33" s="14">
        <f t="shared" si="20"/>
        <v>55209475.321007505</v>
      </c>
      <c r="AL33" s="28">
        <f t="shared" si="21"/>
        <v>55209475.321007505</v>
      </c>
      <c r="AM33" s="14"/>
      <c r="AN33" s="30">
        <v>1</v>
      </c>
      <c r="AO33" s="14">
        <f t="shared" si="22"/>
        <v>93887418.72429769</v>
      </c>
      <c r="AP33" s="116"/>
      <c r="AQ33" s="306">
        <f t="shared" si="23"/>
        <v>158677370.1214258</v>
      </c>
      <c r="AS33" s="147">
        <v>123853500</v>
      </c>
      <c r="AT33" s="147">
        <v>153936531.208898</v>
      </c>
      <c r="AU33" s="147">
        <v>141755283.61784622</v>
      </c>
      <c r="AV33" s="242">
        <f t="shared" si="24"/>
        <v>-0.07913162324361687</v>
      </c>
      <c r="AW33" s="242">
        <f t="shared" si="25"/>
        <v>0.08260738022298951</v>
      </c>
      <c r="AX33" s="242">
        <f t="shared" si="26"/>
        <v>0.0018993197695146762</v>
      </c>
      <c r="AY33" s="242">
        <f t="shared" si="27"/>
        <v>0.0022814766822660507</v>
      </c>
      <c r="AZ33" s="279">
        <f t="shared" si="28"/>
        <v>4.333253766314663E-06</v>
      </c>
      <c r="BA33" s="242">
        <f t="shared" si="29"/>
        <v>0.0011412256873698317</v>
      </c>
      <c r="BB33" s="245">
        <f t="shared" si="30"/>
        <v>23838645.418918513</v>
      </c>
      <c r="BC33" s="87">
        <f t="shared" si="0"/>
        <v>147692145.41891852</v>
      </c>
      <c r="BD33" s="16"/>
      <c r="BE33" s="148"/>
      <c r="BF33" s="16"/>
      <c r="BG33" s="16"/>
      <c r="BH33" s="16"/>
      <c r="BI33" s="16"/>
      <c r="BJ33" s="16"/>
    </row>
    <row r="34" spans="3:62" s="149" customFormat="1" ht="15">
      <c r="C34" s="7"/>
      <c r="D34" s="138" t="s">
        <v>103</v>
      </c>
      <c r="E34" s="143" t="s">
        <v>104</v>
      </c>
      <c r="F34" s="97" t="s">
        <v>61</v>
      </c>
      <c r="G34" s="6">
        <v>35852.03910608857</v>
      </c>
      <c r="H34" s="296">
        <v>0.7828772784558161</v>
      </c>
      <c r="I34" s="28">
        <v>26936.616606326723</v>
      </c>
      <c r="J34" s="14"/>
      <c r="K34" s="252">
        <f t="shared" si="1"/>
        <v>99.82692786924262</v>
      </c>
      <c r="L34" s="253">
        <f t="shared" si="2"/>
        <v>155.7307388240035</v>
      </c>
      <c r="M34" s="253">
        <f t="shared" si="3"/>
        <v>111.28045684722171</v>
      </c>
      <c r="N34" s="253">
        <f t="shared" si="4"/>
        <v>93.28444307454481</v>
      </c>
      <c r="O34" s="14">
        <f t="shared" si="5"/>
        <v>32267996.19601465</v>
      </c>
      <c r="P34" s="14">
        <f t="shared" si="6"/>
        <v>50338310.466266185</v>
      </c>
      <c r="Q34" s="14">
        <f t="shared" si="7"/>
        <v>35970228.02244596</v>
      </c>
      <c r="R34" s="14">
        <f t="shared" si="8"/>
        <v>30153207.34120468</v>
      </c>
      <c r="S34" s="14">
        <v>0</v>
      </c>
      <c r="T34" s="14">
        <v>0</v>
      </c>
      <c r="U34" s="14">
        <v>1</v>
      </c>
      <c r="V34" s="114">
        <f t="shared" si="9"/>
        <v>50338310.466266185</v>
      </c>
      <c r="W34" s="114">
        <f t="shared" si="10"/>
        <v>35970228.02244596</v>
      </c>
      <c r="X34" s="114">
        <f t="shared" si="11"/>
        <v>0</v>
      </c>
      <c r="Y34" s="15"/>
      <c r="Z34" s="28">
        <f t="shared" si="12"/>
        <v>62421203.53721933</v>
      </c>
      <c r="AA34" s="14"/>
      <c r="AB34" s="29">
        <f t="shared" si="13"/>
        <v>7723500.834123598</v>
      </c>
      <c r="AC34" s="14">
        <v>34</v>
      </c>
      <c r="AD34" s="65">
        <f t="shared" si="14"/>
        <v>910424.781446076</v>
      </c>
      <c r="AE34" s="14">
        <f t="shared" si="15"/>
        <v>30954442.569166586</v>
      </c>
      <c r="AF34" s="28">
        <f t="shared" si="16"/>
        <v>38677943.40329018</v>
      </c>
      <c r="AG34" s="14"/>
      <c r="AH34" s="82">
        <f t="shared" si="17"/>
        <v>10.81290116777304</v>
      </c>
      <c r="AI34" s="14">
        <f t="shared" si="18"/>
        <v>0</v>
      </c>
      <c r="AJ34" s="84">
        <f t="shared" si="19"/>
        <v>127.1623479935181</v>
      </c>
      <c r="AK34" s="14">
        <f t="shared" si="20"/>
        <v>54708353.67702785</v>
      </c>
      <c r="AL34" s="28">
        <f t="shared" si="21"/>
        <v>54708353.67702785</v>
      </c>
      <c r="AM34" s="14"/>
      <c r="AN34" s="30">
        <v>1</v>
      </c>
      <c r="AO34" s="14">
        <f t="shared" si="22"/>
        <v>93386297.08031803</v>
      </c>
      <c r="AP34" s="116"/>
      <c r="AQ34" s="306">
        <f t="shared" si="23"/>
        <v>155807500.61753738</v>
      </c>
      <c r="AS34" s="147">
        <v>122616900.00000001</v>
      </c>
      <c r="AT34" s="147">
        <v>152223427.61657</v>
      </c>
      <c r="AU34" s="147">
        <v>139197216.15751493</v>
      </c>
      <c r="AV34" s="242">
        <f t="shared" si="24"/>
        <v>-0.08557297429845236</v>
      </c>
      <c r="AW34" s="242">
        <f t="shared" si="25"/>
        <v>0.07616602916815403</v>
      </c>
      <c r="AX34" s="242">
        <f t="shared" si="26"/>
        <v>0.001751219377421277</v>
      </c>
      <c r="AY34" s="242">
        <f t="shared" si="27"/>
        <v>0.0022403059328346365</v>
      </c>
      <c r="AZ34" s="279">
        <f t="shared" si="28"/>
        <v>3.9232671609318655E-06</v>
      </c>
      <c r="BA34" s="242">
        <f t="shared" si="29"/>
        <v>0.001033249725016181</v>
      </c>
      <c r="BB34" s="245">
        <f t="shared" si="30"/>
        <v>21583175.086623907</v>
      </c>
      <c r="BC34" s="87">
        <f t="shared" si="0"/>
        <v>144200075.0866239</v>
      </c>
      <c r="BD34" s="16"/>
      <c r="BE34" s="148"/>
      <c r="BF34" s="16"/>
      <c r="BG34" s="16"/>
      <c r="BH34" s="16"/>
      <c r="BI34" s="16"/>
      <c r="BJ34" s="16"/>
    </row>
    <row r="35" spans="3:62" s="149" customFormat="1" ht="15">
      <c r="C35" s="7"/>
      <c r="D35" s="138" t="s">
        <v>105</v>
      </c>
      <c r="E35" s="143" t="s">
        <v>537</v>
      </c>
      <c r="F35" s="97" t="s">
        <v>61</v>
      </c>
      <c r="G35" s="6">
        <v>24954.24419812893</v>
      </c>
      <c r="H35" s="296">
        <v>0.6226394581690851</v>
      </c>
      <c r="I35" s="28">
        <v>14911.335953954387</v>
      </c>
      <c r="J35" s="14"/>
      <c r="K35" s="252">
        <f t="shared" si="1"/>
        <v>99.82692786924262</v>
      </c>
      <c r="L35" s="253">
        <f t="shared" si="2"/>
        <v>155.7307388240035</v>
      </c>
      <c r="M35" s="253">
        <f t="shared" si="3"/>
        <v>111.28045684722171</v>
      </c>
      <c r="N35" s="253">
        <f t="shared" si="4"/>
        <v>93.28444307454481</v>
      </c>
      <c r="O35" s="14">
        <f t="shared" si="5"/>
        <v>17862634.304513384</v>
      </c>
      <c r="P35" s="14">
        <f t="shared" si="6"/>
        <v>27865840.379546925</v>
      </c>
      <c r="Q35" s="14">
        <f t="shared" si="7"/>
        <v>19912083.325901363</v>
      </c>
      <c r="R35" s="14">
        <f t="shared" si="8"/>
        <v>16691948.039544856</v>
      </c>
      <c r="S35" s="14">
        <v>0</v>
      </c>
      <c r="T35" s="14">
        <v>0</v>
      </c>
      <c r="U35" s="14">
        <v>1</v>
      </c>
      <c r="V35" s="114">
        <f t="shared" si="9"/>
        <v>27865840.379546925</v>
      </c>
      <c r="W35" s="114">
        <f t="shared" si="10"/>
        <v>19912083.325901363</v>
      </c>
      <c r="X35" s="114">
        <f t="shared" si="11"/>
        <v>0</v>
      </c>
      <c r="Y35" s="15"/>
      <c r="Z35" s="28">
        <f t="shared" si="12"/>
        <v>34554582.34405823</v>
      </c>
      <c r="AA35" s="14"/>
      <c r="AB35" s="29">
        <f t="shared" si="13"/>
        <v>7723500.834123598</v>
      </c>
      <c r="AC35" s="14">
        <v>22</v>
      </c>
      <c r="AD35" s="65">
        <f t="shared" si="14"/>
        <v>910424.781446076</v>
      </c>
      <c r="AE35" s="14">
        <f t="shared" si="15"/>
        <v>20029345.19181367</v>
      </c>
      <c r="AF35" s="28">
        <f t="shared" si="16"/>
        <v>27752846.025937267</v>
      </c>
      <c r="AG35" s="14"/>
      <c r="AH35" s="82">
        <f t="shared" si="17"/>
        <v>10.81290116777304</v>
      </c>
      <c r="AI35" s="14">
        <f t="shared" si="18"/>
        <v>0</v>
      </c>
      <c r="AJ35" s="84">
        <f t="shared" si="19"/>
        <v>127.1623479935181</v>
      </c>
      <c r="AK35" s="14">
        <f t="shared" si="20"/>
        <v>38078883.41565241</v>
      </c>
      <c r="AL35" s="28">
        <f t="shared" si="21"/>
        <v>38078883.41565241</v>
      </c>
      <c r="AM35" s="14"/>
      <c r="AN35" s="30">
        <v>0.3741228235529932</v>
      </c>
      <c r="AO35" s="14">
        <f t="shared" si="22"/>
        <v>24629152.498064242</v>
      </c>
      <c r="AP35" s="116"/>
      <c r="AQ35" s="306">
        <f t="shared" si="23"/>
        <v>59183734.84212247</v>
      </c>
      <c r="AS35" s="147">
        <v>43027200.00000001</v>
      </c>
      <c r="AT35" s="147">
        <v>53304753.91523053</v>
      </c>
      <c r="AU35" s="147">
        <v>52360748.54072618</v>
      </c>
      <c r="AV35" s="242">
        <f t="shared" si="24"/>
        <v>-0.017709590705654185</v>
      </c>
      <c r="AW35" s="242">
        <f t="shared" si="25"/>
        <v>0.1440294127609522</v>
      </c>
      <c r="AX35" s="242">
        <f t="shared" si="26"/>
        <v>0.0033115432339099306</v>
      </c>
      <c r="AY35" s="242">
        <f t="shared" si="27"/>
        <v>0.0008427186896518865</v>
      </c>
      <c r="AZ35" s="279">
        <f t="shared" si="28"/>
        <v>2.7906993748061474E-06</v>
      </c>
      <c r="BA35" s="242">
        <f t="shared" si="29"/>
        <v>0.0007349714519406793</v>
      </c>
      <c r="BB35" s="245">
        <f t="shared" si="30"/>
        <v>15352549.482321374</v>
      </c>
      <c r="BC35" s="87">
        <f t="shared" si="0"/>
        <v>58379749.48232138</v>
      </c>
      <c r="BD35" s="16"/>
      <c r="BE35" s="148"/>
      <c r="BF35" s="16"/>
      <c r="BG35" s="16"/>
      <c r="BH35" s="16"/>
      <c r="BI35" s="16"/>
      <c r="BJ35" s="16"/>
    </row>
    <row r="36" spans="3:62" s="41" customFormat="1" ht="15">
      <c r="C36" s="66"/>
      <c r="D36" s="137" t="s">
        <v>106</v>
      </c>
      <c r="E36" s="8" t="s">
        <v>107</v>
      </c>
      <c r="F36" s="99" t="s">
        <v>75</v>
      </c>
      <c r="G36" s="10">
        <v>96986.72258266239</v>
      </c>
      <c r="H36" s="11">
        <v>0</v>
      </c>
      <c r="I36" s="13">
        <v>0</v>
      </c>
      <c r="J36" s="11"/>
      <c r="K36" s="250">
        <f t="shared" si="1"/>
        <v>99.82692786924262</v>
      </c>
      <c r="L36" s="251">
        <f t="shared" si="2"/>
        <v>155.7307388240035</v>
      </c>
      <c r="M36" s="251">
        <f t="shared" si="3"/>
        <v>111.28045684722171</v>
      </c>
      <c r="N36" s="251">
        <f t="shared" si="4"/>
        <v>93.28444307454481</v>
      </c>
      <c r="O36" s="11">
        <f t="shared" si="5"/>
        <v>0</v>
      </c>
      <c r="P36" s="11">
        <f t="shared" si="6"/>
        <v>0</v>
      </c>
      <c r="Q36" s="11">
        <f t="shared" si="7"/>
        <v>0</v>
      </c>
      <c r="R36" s="11">
        <f t="shared" si="8"/>
        <v>0</v>
      </c>
      <c r="S36" s="11">
        <v>1</v>
      </c>
      <c r="T36" s="11">
        <v>1</v>
      </c>
      <c r="U36" s="11">
        <v>0</v>
      </c>
      <c r="V36" s="98">
        <f>SUM(V33:V35)</f>
        <v>130452689.86314037</v>
      </c>
      <c r="W36" s="98">
        <f>SUM(W33:W35)</f>
        <v>93217530.6849674</v>
      </c>
      <c r="X36" s="114">
        <f t="shared" si="11"/>
        <v>0</v>
      </c>
      <c r="Y36" s="12"/>
      <c r="Z36" s="13">
        <f t="shared" si="12"/>
        <v>223670220.54810777</v>
      </c>
      <c r="AA36" s="11"/>
      <c r="AB36" s="60">
        <f t="shared" si="13"/>
        <v>7723500.834123598</v>
      </c>
      <c r="AC36" s="11">
        <v>24</v>
      </c>
      <c r="AD36" s="121">
        <f t="shared" si="14"/>
        <v>910424.781446076</v>
      </c>
      <c r="AE36" s="11">
        <f t="shared" si="15"/>
        <v>21850194.754705824</v>
      </c>
      <c r="AF36" s="13">
        <f t="shared" si="16"/>
        <v>29573695.58882942</v>
      </c>
      <c r="AG36" s="11"/>
      <c r="AH36" s="119">
        <f t="shared" si="17"/>
        <v>10.81290116777304</v>
      </c>
      <c r="AI36" s="11">
        <f t="shared" si="18"/>
        <v>12584494.1504706</v>
      </c>
      <c r="AJ36" s="141">
        <f t="shared" si="19"/>
        <v>127.1623479935181</v>
      </c>
      <c r="AK36" s="11">
        <f t="shared" si="20"/>
        <v>0</v>
      </c>
      <c r="AL36" s="13">
        <f t="shared" si="21"/>
        <v>12584494.1504706</v>
      </c>
      <c r="AM36" s="11"/>
      <c r="AN36" s="61">
        <v>0.8354866273397743</v>
      </c>
      <c r="AO36" s="11">
        <f t="shared" si="22"/>
        <v>35222603.760038055</v>
      </c>
      <c r="AP36" s="115"/>
      <c r="AQ36" s="307">
        <f t="shared" si="23"/>
        <v>258892824.30814582</v>
      </c>
      <c r="AS36" s="146">
        <v>215127000</v>
      </c>
      <c r="AT36" s="146">
        <v>262853467.6970291</v>
      </c>
      <c r="AU36" s="146">
        <v>235587203.79434982</v>
      </c>
      <c r="AV36" s="241">
        <f t="shared" si="24"/>
        <v>-0.10373180213892788</v>
      </c>
      <c r="AW36" s="241">
        <f t="shared" si="25"/>
        <v>0.058007201327678504</v>
      </c>
      <c r="AX36" s="241">
        <f t="shared" si="26"/>
        <v>0.0013337092153083005</v>
      </c>
      <c r="AY36" s="241">
        <f t="shared" si="27"/>
        <v>0.0037916520526040023</v>
      </c>
      <c r="AZ36" s="278">
        <f t="shared" si="28"/>
        <v>5.0569612838005904E-06</v>
      </c>
      <c r="BA36" s="241">
        <f t="shared" si="29"/>
        <v>0.0013318246353285184</v>
      </c>
      <c r="BB36" s="244">
        <f t="shared" si="30"/>
        <v>27819997.03752575</v>
      </c>
      <c r="BC36" s="86">
        <f t="shared" si="0"/>
        <v>242946997.03752574</v>
      </c>
      <c r="BD36" s="42"/>
      <c r="BE36" s="148"/>
      <c r="BF36" s="42"/>
      <c r="BG36" s="42"/>
      <c r="BH36" s="42"/>
      <c r="BI36" s="42"/>
      <c r="BJ36" s="42"/>
    </row>
    <row r="37" spans="3:62" s="149" customFormat="1" ht="15">
      <c r="C37" s="7"/>
      <c r="D37" s="138" t="s">
        <v>108</v>
      </c>
      <c r="E37" s="143" t="s">
        <v>109</v>
      </c>
      <c r="F37" s="97" t="s">
        <v>61</v>
      </c>
      <c r="G37" s="6">
        <v>62945.572577490246</v>
      </c>
      <c r="H37" s="296">
        <v>0.7743353386966769</v>
      </c>
      <c r="I37" s="28">
        <v>46776.719716418906</v>
      </c>
      <c r="J37" s="14"/>
      <c r="K37" s="252">
        <f t="shared" si="1"/>
        <v>99.82692786924262</v>
      </c>
      <c r="L37" s="253">
        <f t="shared" si="2"/>
        <v>155.7307388240035</v>
      </c>
      <c r="M37" s="253">
        <f t="shared" si="3"/>
        <v>111.28045684722171</v>
      </c>
      <c r="N37" s="253">
        <f t="shared" si="4"/>
        <v>93.28444307454481</v>
      </c>
      <c r="O37" s="14">
        <f t="shared" si="5"/>
        <v>56034914.70108875</v>
      </c>
      <c r="P37" s="14">
        <f t="shared" si="6"/>
        <v>87414877.45441498</v>
      </c>
      <c r="Q37" s="14">
        <f t="shared" si="7"/>
        <v>62464016.878290474</v>
      </c>
      <c r="R37" s="14">
        <f t="shared" si="8"/>
        <v>52362482.97120261</v>
      </c>
      <c r="S37" s="14">
        <v>0</v>
      </c>
      <c r="T37" s="14">
        <v>0</v>
      </c>
      <c r="U37" s="14">
        <v>1</v>
      </c>
      <c r="V37" s="114">
        <f t="shared" si="9"/>
        <v>87414877.45441498</v>
      </c>
      <c r="W37" s="114">
        <f t="shared" si="10"/>
        <v>62464016.878290474</v>
      </c>
      <c r="X37" s="114">
        <f t="shared" si="11"/>
        <v>0</v>
      </c>
      <c r="Y37" s="15"/>
      <c r="Z37" s="28">
        <f t="shared" si="12"/>
        <v>108397397.67229134</v>
      </c>
      <c r="AA37" s="14"/>
      <c r="AB37" s="29">
        <f t="shared" si="13"/>
        <v>7723500.834123598</v>
      </c>
      <c r="AC37" s="14">
        <v>63</v>
      </c>
      <c r="AD37" s="65">
        <f t="shared" si="14"/>
        <v>910424.781446076</v>
      </c>
      <c r="AE37" s="14">
        <f t="shared" si="15"/>
        <v>57356761.23110279</v>
      </c>
      <c r="AF37" s="28">
        <f t="shared" si="16"/>
        <v>65080262.06522638</v>
      </c>
      <c r="AG37" s="14"/>
      <c r="AH37" s="82">
        <f t="shared" si="17"/>
        <v>10.81290116777304</v>
      </c>
      <c r="AI37" s="14">
        <f t="shared" si="18"/>
        <v>0</v>
      </c>
      <c r="AJ37" s="84">
        <f t="shared" si="19"/>
        <v>127.1623479935181</v>
      </c>
      <c r="AK37" s="14">
        <f t="shared" si="20"/>
        <v>96051681.65700078</v>
      </c>
      <c r="AL37" s="28">
        <f t="shared" si="21"/>
        <v>96051681.65700078</v>
      </c>
      <c r="AM37" s="14"/>
      <c r="AN37" s="30">
        <v>1</v>
      </c>
      <c r="AO37" s="14">
        <f t="shared" si="22"/>
        <v>161131943.72222716</v>
      </c>
      <c r="AP37" s="116"/>
      <c r="AQ37" s="306">
        <f t="shared" si="23"/>
        <v>269529341.3945185</v>
      </c>
      <c r="AS37" s="147">
        <v>184494600</v>
      </c>
      <c r="AT37" s="147">
        <v>229637823.19611928</v>
      </c>
      <c r="AU37" s="147">
        <v>237723529.18130484</v>
      </c>
      <c r="AV37" s="242">
        <f t="shared" si="24"/>
        <v>0.03521068904350338</v>
      </c>
      <c r="AW37" s="242">
        <f t="shared" si="25"/>
        <v>0.19694969251010977</v>
      </c>
      <c r="AX37" s="242">
        <f t="shared" si="26"/>
        <v>0.004528293278088787</v>
      </c>
      <c r="AY37" s="242">
        <f t="shared" si="27"/>
        <v>0.003826035085332507</v>
      </c>
      <c r="AZ37" s="279">
        <f t="shared" si="28"/>
        <v>1.732540895864305E-05</v>
      </c>
      <c r="BA37" s="242">
        <f t="shared" si="29"/>
        <v>0.004562899570178342</v>
      </c>
      <c r="BB37" s="245">
        <f t="shared" si="30"/>
        <v>95312737.99690378</v>
      </c>
      <c r="BC37" s="87">
        <f t="shared" si="0"/>
        <v>279807337.9969038</v>
      </c>
      <c r="BD37" s="16"/>
      <c r="BE37" s="148"/>
      <c r="BF37" s="16"/>
      <c r="BG37" s="16"/>
      <c r="BH37" s="16"/>
      <c r="BI37" s="16"/>
      <c r="BJ37" s="16"/>
    </row>
    <row r="38" spans="3:62" s="149" customFormat="1" ht="15">
      <c r="C38" s="7"/>
      <c r="D38" s="138" t="s">
        <v>110</v>
      </c>
      <c r="E38" s="143" t="s">
        <v>111</v>
      </c>
      <c r="F38" s="97" t="s">
        <v>61</v>
      </c>
      <c r="G38" s="6">
        <v>34840.541960404735</v>
      </c>
      <c r="H38" s="296">
        <v>0.8137161782251774</v>
      </c>
      <c r="I38" s="28">
        <v>27207.7950514665</v>
      </c>
      <c r="J38" s="14"/>
      <c r="K38" s="252">
        <f t="shared" si="1"/>
        <v>99.82692786924262</v>
      </c>
      <c r="L38" s="253">
        <f t="shared" si="2"/>
        <v>155.7307388240035</v>
      </c>
      <c r="M38" s="253">
        <f t="shared" si="3"/>
        <v>111.28045684722171</v>
      </c>
      <c r="N38" s="253">
        <f t="shared" si="4"/>
        <v>93.28444307454481</v>
      </c>
      <c r="O38" s="14">
        <f t="shared" si="5"/>
        <v>32592847.129006587</v>
      </c>
      <c r="P38" s="14">
        <f t="shared" si="6"/>
        <v>50845080.30164334</v>
      </c>
      <c r="Q38" s="14">
        <f t="shared" si="7"/>
        <v>36332350.35759324</v>
      </c>
      <c r="R38" s="14">
        <f t="shared" si="8"/>
        <v>30456768.103948906</v>
      </c>
      <c r="S38" s="14">
        <v>0</v>
      </c>
      <c r="T38" s="14">
        <v>0</v>
      </c>
      <c r="U38" s="14">
        <v>1</v>
      </c>
      <c r="V38" s="114">
        <f t="shared" si="9"/>
        <v>50845080.30164334</v>
      </c>
      <c r="W38" s="114">
        <f t="shared" si="10"/>
        <v>36332350.35759324</v>
      </c>
      <c r="X38" s="114">
        <f t="shared" si="11"/>
        <v>0</v>
      </c>
      <c r="Y38" s="15"/>
      <c r="Z38" s="28">
        <f t="shared" si="12"/>
        <v>63049615.232955486</v>
      </c>
      <c r="AA38" s="14"/>
      <c r="AB38" s="29">
        <f t="shared" si="13"/>
        <v>7723500.834123598</v>
      </c>
      <c r="AC38" s="14">
        <v>39</v>
      </c>
      <c r="AD38" s="65">
        <f t="shared" si="14"/>
        <v>910424.781446076</v>
      </c>
      <c r="AE38" s="14">
        <f t="shared" si="15"/>
        <v>35506566.47639696</v>
      </c>
      <c r="AF38" s="28">
        <f t="shared" si="16"/>
        <v>43230067.31052056</v>
      </c>
      <c r="AG38" s="14"/>
      <c r="AH38" s="82">
        <f t="shared" si="17"/>
        <v>10.81290116777304</v>
      </c>
      <c r="AI38" s="14">
        <f t="shared" si="18"/>
        <v>0</v>
      </c>
      <c r="AJ38" s="84">
        <f t="shared" si="19"/>
        <v>127.1623479935181</v>
      </c>
      <c r="AK38" s="14">
        <f t="shared" si="20"/>
        <v>53164861.45262107</v>
      </c>
      <c r="AL38" s="28">
        <f t="shared" si="21"/>
        <v>53164861.45262107</v>
      </c>
      <c r="AM38" s="14"/>
      <c r="AN38" s="30">
        <v>1</v>
      </c>
      <c r="AO38" s="14">
        <f t="shared" si="22"/>
        <v>96394928.76314163</v>
      </c>
      <c r="AP38" s="116"/>
      <c r="AQ38" s="306">
        <f t="shared" si="23"/>
        <v>159444543.99609712</v>
      </c>
      <c r="AS38" s="147">
        <v>110313900.00000001</v>
      </c>
      <c r="AT38" s="147">
        <v>137002288.26648623</v>
      </c>
      <c r="AU38" s="147">
        <v>141086266.68556458</v>
      </c>
      <c r="AV38" s="242">
        <f t="shared" si="24"/>
        <v>0.029809563553672272</v>
      </c>
      <c r="AW38" s="242">
        <f t="shared" si="25"/>
        <v>0.19154856702027867</v>
      </c>
      <c r="AX38" s="242">
        <f t="shared" si="26"/>
        <v>0.004404109889234496</v>
      </c>
      <c r="AY38" s="242">
        <f t="shared" si="27"/>
        <v>0.002270709206852883</v>
      </c>
      <c r="AZ38" s="279">
        <f t="shared" si="28"/>
        <v>1.00004528734766E-05</v>
      </c>
      <c r="BA38" s="242">
        <f t="shared" si="29"/>
        <v>0.002633765368938744</v>
      </c>
      <c r="BB38" s="245">
        <f t="shared" si="30"/>
        <v>55015760.19679204</v>
      </c>
      <c r="BC38" s="87">
        <f t="shared" si="0"/>
        <v>165329660.19679207</v>
      </c>
      <c r="BD38" s="16"/>
      <c r="BE38" s="148"/>
      <c r="BF38" s="16"/>
      <c r="BG38" s="16"/>
      <c r="BH38" s="16"/>
      <c r="BI38" s="16"/>
      <c r="BJ38" s="16"/>
    </row>
    <row r="39" spans="3:62" s="149" customFormat="1" ht="15">
      <c r="C39" s="7"/>
      <c r="D39" s="138" t="s">
        <v>112</v>
      </c>
      <c r="E39" s="143" t="s">
        <v>113</v>
      </c>
      <c r="F39" s="97" t="s">
        <v>61</v>
      </c>
      <c r="G39" s="6">
        <v>63052.63650633344</v>
      </c>
      <c r="H39" s="296">
        <v>0.7956511956820292</v>
      </c>
      <c r="I39" s="28">
        <v>48146.13903039368</v>
      </c>
      <c r="J39" s="14"/>
      <c r="K39" s="252">
        <f t="shared" si="1"/>
        <v>99.82692786924262</v>
      </c>
      <c r="L39" s="253">
        <f t="shared" si="2"/>
        <v>155.7307388240035</v>
      </c>
      <c r="M39" s="253">
        <f t="shared" si="3"/>
        <v>111.28045684722171</v>
      </c>
      <c r="N39" s="253">
        <f t="shared" si="4"/>
        <v>93.28444307454481</v>
      </c>
      <c r="O39" s="14">
        <f t="shared" si="5"/>
        <v>57675373.77803564</v>
      </c>
      <c r="P39" s="14">
        <f t="shared" si="6"/>
        <v>89974005.63271679</v>
      </c>
      <c r="Q39" s="14">
        <f t="shared" si="7"/>
        <v>64292692.16078472</v>
      </c>
      <c r="R39" s="14">
        <f t="shared" si="8"/>
        <v>53895429.187678546</v>
      </c>
      <c r="S39" s="14">
        <v>0</v>
      </c>
      <c r="T39" s="14">
        <v>0</v>
      </c>
      <c r="U39" s="14">
        <v>1</v>
      </c>
      <c r="V39" s="114">
        <f t="shared" si="9"/>
        <v>89974005.63271679</v>
      </c>
      <c r="W39" s="114">
        <f t="shared" si="10"/>
        <v>64292692.16078472</v>
      </c>
      <c r="X39" s="114">
        <f t="shared" si="11"/>
        <v>0</v>
      </c>
      <c r="Y39" s="15"/>
      <c r="Z39" s="28">
        <f t="shared" si="12"/>
        <v>111570802.96571416</v>
      </c>
      <c r="AA39" s="14"/>
      <c r="AB39" s="29">
        <f t="shared" si="13"/>
        <v>7723500.834123598</v>
      </c>
      <c r="AC39" s="14">
        <v>63</v>
      </c>
      <c r="AD39" s="65">
        <f t="shared" si="14"/>
        <v>910424.781446076</v>
      </c>
      <c r="AE39" s="14">
        <f t="shared" si="15"/>
        <v>57356761.23110279</v>
      </c>
      <c r="AF39" s="28">
        <f t="shared" si="16"/>
        <v>65080262.06522638</v>
      </c>
      <c r="AG39" s="14"/>
      <c r="AH39" s="82">
        <f t="shared" si="17"/>
        <v>10.81290116777304</v>
      </c>
      <c r="AI39" s="14">
        <f t="shared" si="18"/>
        <v>0</v>
      </c>
      <c r="AJ39" s="84">
        <f t="shared" si="19"/>
        <v>127.1623479935181</v>
      </c>
      <c r="AK39" s="14">
        <f t="shared" si="20"/>
        <v>96215055.66392611</v>
      </c>
      <c r="AL39" s="28">
        <f t="shared" si="21"/>
        <v>96215055.66392611</v>
      </c>
      <c r="AM39" s="14"/>
      <c r="AN39" s="30">
        <v>1</v>
      </c>
      <c r="AO39" s="14">
        <f t="shared" si="22"/>
        <v>161295317.7291525</v>
      </c>
      <c r="AP39" s="116"/>
      <c r="AQ39" s="306">
        <f t="shared" si="23"/>
        <v>272866120.69486666</v>
      </c>
      <c r="AS39" s="147">
        <v>201816000</v>
      </c>
      <c r="AT39" s="147">
        <v>251194161.55687112</v>
      </c>
      <c r="AU39" s="147">
        <v>242368731.05662298</v>
      </c>
      <c r="AV39" s="242">
        <f t="shared" si="24"/>
        <v>-0.03513389979109857</v>
      </c>
      <c r="AW39" s="242">
        <f t="shared" si="25"/>
        <v>0.1266051036755078</v>
      </c>
      <c r="AX39" s="242">
        <f t="shared" si="26"/>
        <v>0.0029109212237846335</v>
      </c>
      <c r="AY39" s="242">
        <f t="shared" si="27"/>
        <v>0.0039007971646884167</v>
      </c>
      <c r="AZ39" s="279">
        <f t="shared" si="28"/>
        <v>1.1354913256370435E-05</v>
      </c>
      <c r="BA39" s="242">
        <f t="shared" si="29"/>
        <v>0.0029904822991816374</v>
      </c>
      <c r="BB39" s="245">
        <f t="shared" si="30"/>
        <v>62467089.507985234</v>
      </c>
      <c r="BC39" s="87">
        <f t="shared" si="0"/>
        <v>264283089.50798523</v>
      </c>
      <c r="BD39" s="16"/>
      <c r="BE39" s="148"/>
      <c r="BF39" s="16"/>
      <c r="BG39" s="16"/>
      <c r="BH39" s="16"/>
      <c r="BI39" s="16"/>
      <c r="BJ39" s="16"/>
    </row>
    <row r="40" spans="3:62" s="149" customFormat="1" ht="15">
      <c r="C40" s="66"/>
      <c r="D40" s="138" t="s">
        <v>114</v>
      </c>
      <c r="E40" s="143" t="s">
        <v>115</v>
      </c>
      <c r="F40" s="97" t="s">
        <v>61</v>
      </c>
      <c r="G40" s="6">
        <v>41395</v>
      </c>
      <c r="H40" s="296">
        <v>0.7851050638859814</v>
      </c>
      <c r="I40" s="28">
        <v>31189.697327541926</v>
      </c>
      <c r="J40" s="14"/>
      <c r="K40" s="252">
        <f t="shared" si="1"/>
        <v>99.82692786924262</v>
      </c>
      <c r="L40" s="253">
        <f t="shared" si="2"/>
        <v>155.7307388240035</v>
      </c>
      <c r="M40" s="253">
        <f t="shared" si="3"/>
        <v>111.28045684722171</v>
      </c>
      <c r="N40" s="253">
        <f t="shared" si="4"/>
        <v>93.28444307454481</v>
      </c>
      <c r="O40" s="14">
        <f t="shared" si="5"/>
        <v>37362859.984560445</v>
      </c>
      <c r="P40" s="14">
        <f t="shared" si="6"/>
        <v>58286335.302181825</v>
      </c>
      <c r="Q40" s="14">
        <f t="shared" si="7"/>
        <v>41649645.21042523</v>
      </c>
      <c r="R40" s="14">
        <f t="shared" si="8"/>
        <v>34914162.5383604</v>
      </c>
      <c r="S40" s="14">
        <v>0</v>
      </c>
      <c r="T40" s="14">
        <v>0</v>
      </c>
      <c r="U40" s="14">
        <v>1</v>
      </c>
      <c r="V40" s="114">
        <f t="shared" si="9"/>
        <v>58286335.302181825</v>
      </c>
      <c r="W40" s="114">
        <f t="shared" si="10"/>
        <v>41649645.21042523</v>
      </c>
      <c r="X40" s="114">
        <f t="shared" si="11"/>
        <v>0</v>
      </c>
      <c r="Y40" s="15"/>
      <c r="Z40" s="28">
        <f t="shared" si="12"/>
        <v>72277022.52292083</v>
      </c>
      <c r="AA40" s="14"/>
      <c r="AB40" s="29">
        <f t="shared" si="13"/>
        <v>7723500.834123598</v>
      </c>
      <c r="AC40" s="14">
        <v>51</v>
      </c>
      <c r="AD40" s="65">
        <f t="shared" si="14"/>
        <v>910424.781446076</v>
      </c>
      <c r="AE40" s="14">
        <f t="shared" si="15"/>
        <v>46431663.85374988</v>
      </c>
      <c r="AF40" s="28">
        <f t="shared" si="16"/>
        <v>54155164.687873475</v>
      </c>
      <c r="AG40" s="14"/>
      <c r="AH40" s="82">
        <f t="shared" si="17"/>
        <v>10.81290116777304</v>
      </c>
      <c r="AI40" s="14">
        <f t="shared" si="18"/>
        <v>0</v>
      </c>
      <c r="AJ40" s="84">
        <f t="shared" si="19"/>
        <v>127.1623479935181</v>
      </c>
      <c r="AK40" s="14">
        <f t="shared" si="20"/>
        <v>63166624.74230018</v>
      </c>
      <c r="AL40" s="28">
        <f t="shared" si="21"/>
        <v>63166624.74230018</v>
      </c>
      <c r="AM40" s="14"/>
      <c r="AN40" s="30">
        <v>1</v>
      </c>
      <c r="AO40" s="14">
        <f t="shared" si="22"/>
        <v>117321789.43017367</v>
      </c>
      <c r="AP40" s="116"/>
      <c r="AQ40" s="306">
        <f t="shared" si="23"/>
        <v>189598811.95309448</v>
      </c>
      <c r="AS40" s="147">
        <v>141389100</v>
      </c>
      <c r="AT40" s="147">
        <v>174478823.77546084</v>
      </c>
      <c r="AU40" s="147">
        <v>168796694.52671784</v>
      </c>
      <c r="AV40" s="242">
        <f t="shared" si="24"/>
        <v>-0.032566297306402106</v>
      </c>
      <c r="AW40" s="242">
        <f t="shared" si="25"/>
        <v>0.12917270616020426</v>
      </c>
      <c r="AX40" s="242">
        <f t="shared" si="26"/>
        <v>0.00296995587839146</v>
      </c>
      <c r="AY40" s="242">
        <f t="shared" si="27"/>
        <v>0.002716693958614531</v>
      </c>
      <c r="AZ40" s="279">
        <f t="shared" si="28"/>
        <v>8.068461192177792E-06</v>
      </c>
      <c r="BA40" s="242">
        <f t="shared" si="29"/>
        <v>0.0021249471336388078</v>
      </c>
      <c r="BB40" s="245">
        <f t="shared" si="30"/>
        <v>44387242.43011802</v>
      </c>
      <c r="BC40" s="87">
        <f t="shared" si="0"/>
        <v>185776342.43011802</v>
      </c>
      <c r="BD40" s="42"/>
      <c r="BE40" s="148"/>
      <c r="BF40" s="42"/>
      <c r="BG40" s="42"/>
      <c r="BH40" s="42"/>
      <c r="BI40" s="42"/>
      <c r="BJ40" s="42"/>
    </row>
    <row r="41" spans="3:62" s="149" customFormat="1" ht="15">
      <c r="C41" s="7"/>
      <c r="D41" s="138" t="s">
        <v>116</v>
      </c>
      <c r="E41" s="143" t="s">
        <v>117</v>
      </c>
      <c r="F41" s="97" t="s">
        <v>61</v>
      </c>
      <c r="G41" s="6">
        <v>121242.00061842026</v>
      </c>
      <c r="H41" s="296">
        <v>0.6980048572735651</v>
      </c>
      <c r="I41" s="28">
        <v>81217.01687213188</v>
      </c>
      <c r="J41" s="14"/>
      <c r="K41" s="252">
        <f t="shared" si="1"/>
        <v>99.82692786924262</v>
      </c>
      <c r="L41" s="253">
        <f t="shared" si="2"/>
        <v>155.7307388240035</v>
      </c>
      <c r="M41" s="253">
        <f t="shared" si="3"/>
        <v>111.28045684722171</v>
      </c>
      <c r="N41" s="253">
        <f t="shared" si="4"/>
        <v>93.28444307454481</v>
      </c>
      <c r="O41" s="14">
        <f t="shared" si="5"/>
        <v>97291743.42059244</v>
      </c>
      <c r="P41" s="14">
        <f t="shared" si="6"/>
        <v>151775832.5109439</v>
      </c>
      <c r="Q41" s="14">
        <f t="shared" si="7"/>
        <v>108454400.8955922</v>
      </c>
      <c r="R41" s="14">
        <f t="shared" si="8"/>
        <v>90915410.24511278</v>
      </c>
      <c r="S41" s="14">
        <v>0</v>
      </c>
      <c r="T41" s="14">
        <v>0</v>
      </c>
      <c r="U41" s="14">
        <v>1</v>
      </c>
      <c r="V41" s="114">
        <f t="shared" si="9"/>
        <v>151775832.5109439</v>
      </c>
      <c r="W41" s="114">
        <f t="shared" si="10"/>
        <v>108454400.8955922</v>
      </c>
      <c r="X41" s="114">
        <f t="shared" si="11"/>
        <v>0</v>
      </c>
      <c r="Y41" s="15"/>
      <c r="Z41" s="28">
        <f t="shared" si="12"/>
        <v>188207153.6657052</v>
      </c>
      <c r="AA41" s="14"/>
      <c r="AB41" s="29">
        <f t="shared" si="13"/>
        <v>7723500.834123598</v>
      </c>
      <c r="AC41" s="14">
        <v>72</v>
      </c>
      <c r="AD41" s="65">
        <f t="shared" si="14"/>
        <v>910424.781446076</v>
      </c>
      <c r="AE41" s="14">
        <f t="shared" si="15"/>
        <v>65550584.26411747</v>
      </c>
      <c r="AF41" s="28">
        <f t="shared" si="16"/>
        <v>73274085.09824108</v>
      </c>
      <c r="AG41" s="14"/>
      <c r="AH41" s="82">
        <f t="shared" si="17"/>
        <v>10.81290116777304</v>
      </c>
      <c r="AI41" s="14">
        <f t="shared" si="18"/>
        <v>0</v>
      </c>
      <c r="AJ41" s="84">
        <f t="shared" si="19"/>
        <v>127.1623479935181</v>
      </c>
      <c r="AK41" s="14">
        <f t="shared" si="20"/>
        <v>185009009.68883872</v>
      </c>
      <c r="AL41" s="28">
        <f t="shared" si="21"/>
        <v>185009009.68883872</v>
      </c>
      <c r="AM41" s="14"/>
      <c r="AN41" s="30">
        <v>0.6867172555483539</v>
      </c>
      <c r="AO41" s="14">
        <f t="shared" si="22"/>
        <v>177367458.0067188</v>
      </c>
      <c r="AP41" s="116"/>
      <c r="AQ41" s="306">
        <f t="shared" si="23"/>
        <v>365574611.672424</v>
      </c>
      <c r="AS41" s="147">
        <v>252754200</v>
      </c>
      <c r="AT41" s="147">
        <v>313753667.30740905</v>
      </c>
      <c r="AU41" s="147">
        <v>322658412.26514864</v>
      </c>
      <c r="AV41" s="242">
        <f t="shared" si="24"/>
        <v>0.02838132549703368</v>
      </c>
      <c r="AW41" s="242">
        <f t="shared" si="25"/>
        <v>0.19012032896364006</v>
      </c>
      <c r="AX41" s="242">
        <f t="shared" si="26"/>
        <v>0.004371271651667533</v>
      </c>
      <c r="AY41" s="242">
        <f t="shared" si="27"/>
        <v>0.005193017326285023</v>
      </c>
      <c r="AZ41" s="279">
        <f t="shared" si="28"/>
        <v>2.2700089425008047E-05</v>
      </c>
      <c r="BA41" s="242">
        <f t="shared" si="29"/>
        <v>0.0059784001940518415</v>
      </c>
      <c r="BB41" s="245">
        <f t="shared" si="30"/>
        <v>124880612.11350098</v>
      </c>
      <c r="BC41" s="87">
        <f t="shared" si="0"/>
        <v>377634812.11350095</v>
      </c>
      <c r="BD41" s="16"/>
      <c r="BE41" s="148"/>
      <c r="BF41" s="16"/>
      <c r="BG41" s="16"/>
      <c r="BH41" s="16"/>
      <c r="BI41" s="16"/>
      <c r="BJ41" s="16"/>
    </row>
    <row r="42" spans="3:62" s="41" customFormat="1" ht="15">
      <c r="C42" s="66"/>
      <c r="D42" s="137" t="s">
        <v>118</v>
      </c>
      <c r="E42" s="8" t="s">
        <v>560</v>
      </c>
      <c r="F42" s="99" t="s">
        <v>75</v>
      </c>
      <c r="G42" s="10">
        <v>323475.7516626487</v>
      </c>
      <c r="H42" s="11">
        <v>0</v>
      </c>
      <c r="I42" s="13">
        <v>0</v>
      </c>
      <c r="J42" s="11"/>
      <c r="K42" s="250">
        <f t="shared" si="1"/>
        <v>99.82692786924262</v>
      </c>
      <c r="L42" s="251">
        <f t="shared" si="2"/>
        <v>155.7307388240035</v>
      </c>
      <c r="M42" s="251">
        <f t="shared" si="3"/>
        <v>111.28045684722171</v>
      </c>
      <c r="N42" s="251">
        <f t="shared" si="4"/>
        <v>93.28444307454481</v>
      </c>
      <c r="O42" s="11">
        <f t="shared" si="5"/>
        <v>0</v>
      </c>
      <c r="P42" s="11">
        <f t="shared" si="6"/>
        <v>0</v>
      </c>
      <c r="Q42" s="11">
        <f t="shared" si="7"/>
        <v>0</v>
      </c>
      <c r="R42" s="11">
        <f t="shared" si="8"/>
        <v>0</v>
      </c>
      <c r="S42" s="11">
        <v>1</v>
      </c>
      <c r="T42" s="11">
        <v>1</v>
      </c>
      <c r="U42" s="11">
        <v>0</v>
      </c>
      <c r="V42" s="98">
        <f>SUM(V37:V41)</f>
        <v>438296131.20190084</v>
      </c>
      <c r="W42" s="98">
        <f>SUM(W37:W41)</f>
        <v>313193105.50268584</v>
      </c>
      <c r="X42" s="114">
        <f t="shared" si="11"/>
        <v>0</v>
      </c>
      <c r="Y42" s="12"/>
      <c r="Z42" s="13">
        <f t="shared" si="12"/>
        <v>751489236.7045867</v>
      </c>
      <c r="AA42" s="11"/>
      <c r="AB42" s="60">
        <f t="shared" si="13"/>
        <v>7723500.834123598</v>
      </c>
      <c r="AC42" s="11">
        <v>60</v>
      </c>
      <c r="AD42" s="121">
        <f t="shared" si="14"/>
        <v>910424.781446076</v>
      </c>
      <c r="AE42" s="11">
        <f t="shared" si="15"/>
        <v>54625486.886764556</v>
      </c>
      <c r="AF42" s="13">
        <f t="shared" si="16"/>
        <v>62348987.72088815</v>
      </c>
      <c r="AG42" s="11"/>
      <c r="AH42" s="119">
        <f t="shared" si="17"/>
        <v>10.81290116777304</v>
      </c>
      <c r="AI42" s="11">
        <f t="shared" si="18"/>
        <v>41972535.99479179</v>
      </c>
      <c r="AJ42" s="141">
        <f t="shared" si="19"/>
        <v>127.1623479935181</v>
      </c>
      <c r="AK42" s="11">
        <f t="shared" si="20"/>
        <v>0</v>
      </c>
      <c r="AL42" s="13">
        <f t="shared" si="21"/>
        <v>41972535.99479179</v>
      </c>
      <c r="AM42" s="11"/>
      <c r="AN42" s="61">
        <v>0.8078049172132279</v>
      </c>
      <c r="AO42" s="11">
        <f t="shared" si="22"/>
        <v>84271439.82870263</v>
      </c>
      <c r="AP42" s="115"/>
      <c r="AQ42" s="307">
        <f t="shared" si="23"/>
        <v>835760676.5332894</v>
      </c>
      <c r="AS42" s="146">
        <v>632885400</v>
      </c>
      <c r="AT42" s="146">
        <v>771061541.7102609</v>
      </c>
      <c r="AU42" s="146">
        <v>756311777.902858</v>
      </c>
      <c r="AV42" s="241">
        <f t="shared" si="24"/>
        <v>-0.01912916545505173</v>
      </c>
      <c r="AW42" s="241">
        <f t="shared" si="25"/>
        <v>0.14260983801155466</v>
      </c>
      <c r="AX42" s="241">
        <f t="shared" si="26"/>
        <v>0.0032789041842444353</v>
      </c>
      <c r="AY42" s="241">
        <f t="shared" si="27"/>
        <v>0.012172440009081386</v>
      </c>
      <c r="AZ42" s="278">
        <f t="shared" si="28"/>
        <v>3.991226447824133E-05</v>
      </c>
      <c r="BA42" s="241">
        <f t="shared" si="29"/>
        <v>0.010511477960914764</v>
      </c>
      <c r="BB42" s="244">
        <f t="shared" si="30"/>
        <v>219570413.3829399</v>
      </c>
      <c r="BC42" s="86">
        <f t="shared" si="0"/>
        <v>852455813.3829399</v>
      </c>
      <c r="BD42" s="42"/>
      <c r="BE42" s="148"/>
      <c r="BF42" s="42"/>
      <c r="BG42" s="42"/>
      <c r="BH42" s="42"/>
      <c r="BI42" s="42"/>
      <c r="BJ42" s="42"/>
    </row>
    <row r="43" spans="3:62" s="149" customFormat="1" ht="15">
      <c r="C43" s="7"/>
      <c r="D43" s="138" t="s">
        <v>119</v>
      </c>
      <c r="E43" s="143" t="s">
        <v>120</v>
      </c>
      <c r="F43" s="97" t="s">
        <v>61</v>
      </c>
      <c r="G43" s="6">
        <v>58771.03621518378</v>
      </c>
      <c r="H43" s="296">
        <v>0.7928507327718654</v>
      </c>
      <c r="I43" s="28">
        <v>44718.813766072795</v>
      </c>
      <c r="J43" s="14"/>
      <c r="K43" s="252">
        <f t="shared" si="1"/>
        <v>99.82692786924262</v>
      </c>
      <c r="L43" s="253">
        <f t="shared" si="2"/>
        <v>155.7307388240035</v>
      </c>
      <c r="M43" s="253">
        <f t="shared" si="3"/>
        <v>111.28045684722171</v>
      </c>
      <c r="N43" s="253">
        <f t="shared" si="4"/>
        <v>93.28444307454481</v>
      </c>
      <c r="O43" s="14">
        <f t="shared" si="5"/>
        <v>53569701.55468612</v>
      </c>
      <c r="P43" s="14">
        <f t="shared" si="6"/>
        <v>83569126.88548242</v>
      </c>
      <c r="Q43" s="14">
        <f t="shared" si="7"/>
        <v>59715960.3066529</v>
      </c>
      <c r="R43" s="14">
        <f t="shared" si="8"/>
        <v>50058835.64546866</v>
      </c>
      <c r="S43" s="14">
        <v>0</v>
      </c>
      <c r="T43" s="14">
        <v>0</v>
      </c>
      <c r="U43" s="14">
        <v>1</v>
      </c>
      <c r="V43" s="114">
        <f t="shared" si="9"/>
        <v>83569126.88548242</v>
      </c>
      <c r="W43" s="114">
        <f t="shared" si="10"/>
        <v>59715960.3066529</v>
      </c>
      <c r="X43" s="114">
        <f t="shared" si="11"/>
        <v>0</v>
      </c>
      <c r="Y43" s="15"/>
      <c r="Z43" s="28">
        <f t="shared" si="12"/>
        <v>103628537.20015478</v>
      </c>
      <c r="AA43" s="14"/>
      <c r="AB43" s="29">
        <f t="shared" si="13"/>
        <v>7723500.834123598</v>
      </c>
      <c r="AC43" s="14">
        <v>51</v>
      </c>
      <c r="AD43" s="65">
        <f t="shared" si="14"/>
        <v>910424.781446076</v>
      </c>
      <c r="AE43" s="14">
        <f t="shared" si="15"/>
        <v>46431663.85374988</v>
      </c>
      <c r="AF43" s="28">
        <f t="shared" si="16"/>
        <v>54155164.687873475</v>
      </c>
      <c r="AG43" s="14"/>
      <c r="AH43" s="82">
        <f t="shared" si="17"/>
        <v>10.81290116777304</v>
      </c>
      <c r="AI43" s="14">
        <f t="shared" si="18"/>
        <v>0</v>
      </c>
      <c r="AJ43" s="84">
        <f t="shared" si="19"/>
        <v>127.1623479935181</v>
      </c>
      <c r="AK43" s="14">
        <f t="shared" si="20"/>
        <v>89681555.50961827</v>
      </c>
      <c r="AL43" s="28">
        <f t="shared" si="21"/>
        <v>89681555.50961827</v>
      </c>
      <c r="AM43" s="14"/>
      <c r="AN43" s="30">
        <v>1</v>
      </c>
      <c r="AO43" s="14">
        <f t="shared" si="22"/>
        <v>143836720.19749174</v>
      </c>
      <c r="AP43" s="116"/>
      <c r="AQ43" s="306">
        <f t="shared" si="23"/>
        <v>247465257.39764652</v>
      </c>
      <c r="AS43" s="147">
        <v>159171300.00000003</v>
      </c>
      <c r="AT43" s="147">
        <v>197113039.24774975</v>
      </c>
      <c r="AU43" s="147">
        <v>218538096.00078696</v>
      </c>
      <c r="AV43" s="242">
        <f t="shared" si="24"/>
        <v>0.10869426413799159</v>
      </c>
      <c r="AW43" s="242">
        <f t="shared" si="25"/>
        <v>0.27043326760459796</v>
      </c>
      <c r="AX43" s="242">
        <f t="shared" si="26"/>
        <v>0.006217837318038088</v>
      </c>
      <c r="AY43" s="242">
        <f t="shared" si="27"/>
        <v>0.003517255635823407</v>
      </c>
      <c r="AZ43" s="279">
        <f t="shared" si="28"/>
        <v>2.1869723349502563E-05</v>
      </c>
      <c r="BA43" s="242">
        <f t="shared" si="29"/>
        <v>0.005759711156577519</v>
      </c>
      <c r="BB43" s="245">
        <f t="shared" si="30"/>
        <v>120312496.90276657</v>
      </c>
      <c r="BC43" s="87">
        <f t="shared" si="0"/>
        <v>279483796.9027666</v>
      </c>
      <c r="BD43" s="16"/>
      <c r="BE43" s="148"/>
      <c r="BF43" s="16"/>
      <c r="BG43" s="16"/>
      <c r="BH43" s="16"/>
      <c r="BI43" s="16"/>
      <c r="BJ43" s="16"/>
    </row>
    <row r="44" spans="3:62" s="149" customFormat="1" ht="15">
      <c r="C44" s="7"/>
      <c r="D44" s="138" t="s">
        <v>121</v>
      </c>
      <c r="E44" s="143" t="s">
        <v>122</v>
      </c>
      <c r="F44" s="97" t="s">
        <v>61</v>
      </c>
      <c r="G44" s="6">
        <v>52248.394952334456</v>
      </c>
      <c r="H44" s="296">
        <v>0.7789899300093607</v>
      </c>
      <c r="I44" s="28">
        <v>39060.72429388153</v>
      </c>
      <c r="J44" s="14"/>
      <c r="K44" s="252">
        <f t="shared" si="1"/>
        <v>99.82692786924262</v>
      </c>
      <c r="L44" s="253">
        <f t="shared" si="2"/>
        <v>155.7307388240035</v>
      </c>
      <c r="M44" s="253">
        <f t="shared" si="3"/>
        <v>111.28045684722171</v>
      </c>
      <c r="N44" s="253">
        <f t="shared" si="4"/>
        <v>93.28444307454481</v>
      </c>
      <c r="O44" s="14">
        <f t="shared" si="5"/>
        <v>46791745.27926822</v>
      </c>
      <c r="P44" s="14">
        <f t="shared" si="6"/>
        <v>72995465.43944249</v>
      </c>
      <c r="Q44" s="14">
        <f t="shared" si="7"/>
        <v>52160342.9304781</v>
      </c>
      <c r="R44" s="14">
        <f t="shared" si="8"/>
        <v>43725094.942116976</v>
      </c>
      <c r="S44" s="14">
        <v>0</v>
      </c>
      <c r="T44" s="14">
        <v>0</v>
      </c>
      <c r="U44" s="14">
        <v>1</v>
      </c>
      <c r="V44" s="114">
        <f t="shared" si="9"/>
        <v>72995465.43944249</v>
      </c>
      <c r="W44" s="114">
        <f t="shared" si="10"/>
        <v>52160342.9304781</v>
      </c>
      <c r="X44" s="114">
        <f t="shared" si="11"/>
        <v>0</v>
      </c>
      <c r="Y44" s="15"/>
      <c r="Z44" s="28">
        <f t="shared" si="12"/>
        <v>90516840.22138521</v>
      </c>
      <c r="AA44" s="14"/>
      <c r="AB44" s="29">
        <f t="shared" si="13"/>
        <v>7723500.834123598</v>
      </c>
      <c r="AC44" s="14">
        <v>53</v>
      </c>
      <c r="AD44" s="65">
        <f t="shared" si="14"/>
        <v>910424.781446076</v>
      </c>
      <c r="AE44" s="14">
        <f t="shared" si="15"/>
        <v>48252513.416642025</v>
      </c>
      <c r="AF44" s="28">
        <f t="shared" si="16"/>
        <v>55976014.25076562</v>
      </c>
      <c r="AG44" s="14"/>
      <c r="AH44" s="82">
        <f t="shared" si="17"/>
        <v>10.81290116777304</v>
      </c>
      <c r="AI44" s="14">
        <f t="shared" si="18"/>
        <v>0</v>
      </c>
      <c r="AJ44" s="84">
        <f t="shared" si="19"/>
        <v>127.1623479935181</v>
      </c>
      <c r="AK44" s="14">
        <f t="shared" si="20"/>
        <v>79728342.97237834</v>
      </c>
      <c r="AL44" s="28">
        <f t="shared" si="21"/>
        <v>79728342.97237834</v>
      </c>
      <c r="AM44" s="14"/>
      <c r="AN44" s="30">
        <v>1</v>
      </c>
      <c r="AO44" s="14">
        <f t="shared" si="22"/>
        <v>135704357.22314397</v>
      </c>
      <c r="AP44" s="116"/>
      <c r="AQ44" s="306">
        <f t="shared" si="23"/>
        <v>226221197.44452918</v>
      </c>
      <c r="AS44" s="147">
        <v>149723100</v>
      </c>
      <c r="AT44" s="147">
        <v>184943624.06543276</v>
      </c>
      <c r="AU44" s="147">
        <v>201387606.40302587</v>
      </c>
      <c r="AV44" s="242">
        <f t="shared" si="24"/>
        <v>0.08891348604575443</v>
      </c>
      <c r="AW44" s="242">
        <f t="shared" si="25"/>
        <v>0.2506524895123608</v>
      </c>
      <c r="AX44" s="242">
        <f t="shared" si="26"/>
        <v>0.00576303506204652</v>
      </c>
      <c r="AY44" s="242">
        <f t="shared" si="27"/>
        <v>0.003241227532262741</v>
      </c>
      <c r="AZ44" s="279">
        <f t="shared" si="28"/>
        <v>1.8679307912500695E-05</v>
      </c>
      <c r="BA44" s="242">
        <f t="shared" si="29"/>
        <v>0.004919468639882183</v>
      </c>
      <c r="BB44" s="245">
        <f t="shared" si="30"/>
        <v>102760978.70344941</v>
      </c>
      <c r="BC44" s="87">
        <f t="shared" si="0"/>
        <v>252484078.70344943</v>
      </c>
      <c r="BD44" s="16"/>
      <c r="BE44" s="148"/>
      <c r="BF44" s="16"/>
      <c r="BG44" s="16"/>
      <c r="BH44" s="16"/>
      <c r="BI44" s="16"/>
      <c r="BJ44" s="16"/>
    </row>
    <row r="45" spans="3:62" s="149" customFormat="1" ht="15">
      <c r="C45" s="66"/>
      <c r="D45" s="138" t="s">
        <v>123</v>
      </c>
      <c r="E45" s="143" t="s">
        <v>124</v>
      </c>
      <c r="F45" s="97" t="s">
        <v>61</v>
      </c>
      <c r="G45" s="6">
        <v>64644.22348491479</v>
      </c>
      <c r="H45" s="296">
        <v>0.7862254548655928</v>
      </c>
      <c r="I45" s="28">
        <v>48776.68917310161</v>
      </c>
      <c r="J45" s="14"/>
      <c r="K45" s="252">
        <f t="shared" si="1"/>
        <v>99.82692786924262</v>
      </c>
      <c r="L45" s="253">
        <f t="shared" si="2"/>
        <v>155.7307388240035</v>
      </c>
      <c r="M45" s="253">
        <f t="shared" si="3"/>
        <v>111.28045684722171</v>
      </c>
      <c r="N45" s="253">
        <f t="shared" si="4"/>
        <v>93.28444307454481</v>
      </c>
      <c r="O45" s="14">
        <f t="shared" si="5"/>
        <v>58430724.38140419</v>
      </c>
      <c r="P45" s="14">
        <f t="shared" si="6"/>
        <v>91152358.10779063</v>
      </c>
      <c r="Q45" s="14">
        <f t="shared" si="7"/>
        <v>65134707.05613217</v>
      </c>
      <c r="R45" s="14">
        <f t="shared" si="8"/>
        <v>54601275.414395556</v>
      </c>
      <c r="S45" s="14">
        <v>0</v>
      </c>
      <c r="T45" s="14">
        <v>0</v>
      </c>
      <c r="U45" s="14">
        <v>1</v>
      </c>
      <c r="V45" s="114">
        <f t="shared" si="9"/>
        <v>91152358.10779063</v>
      </c>
      <c r="W45" s="114">
        <f t="shared" si="10"/>
        <v>65134707.05613217</v>
      </c>
      <c r="X45" s="114">
        <f t="shared" si="11"/>
        <v>0</v>
      </c>
      <c r="Y45" s="15"/>
      <c r="Z45" s="28">
        <f t="shared" si="12"/>
        <v>113031999.7957997</v>
      </c>
      <c r="AA45" s="14"/>
      <c r="AB45" s="29">
        <f t="shared" si="13"/>
        <v>7723500.834123598</v>
      </c>
      <c r="AC45" s="14">
        <v>62</v>
      </c>
      <c r="AD45" s="65">
        <f t="shared" si="14"/>
        <v>910424.781446076</v>
      </c>
      <c r="AE45" s="14">
        <f t="shared" si="15"/>
        <v>56446336.44965671</v>
      </c>
      <c r="AF45" s="28">
        <f t="shared" si="16"/>
        <v>64169837.28378031</v>
      </c>
      <c r="AG45" s="14"/>
      <c r="AH45" s="82">
        <f t="shared" si="17"/>
        <v>10.81290116777304</v>
      </c>
      <c r="AI45" s="14">
        <f t="shared" si="18"/>
        <v>0</v>
      </c>
      <c r="AJ45" s="84">
        <f t="shared" si="19"/>
        <v>127.1623479935181</v>
      </c>
      <c r="AK45" s="14">
        <f t="shared" si="20"/>
        <v>98643734.91071388</v>
      </c>
      <c r="AL45" s="28">
        <f t="shared" si="21"/>
        <v>98643734.91071388</v>
      </c>
      <c r="AM45" s="14"/>
      <c r="AN45" s="30">
        <v>1</v>
      </c>
      <c r="AO45" s="14">
        <f t="shared" si="22"/>
        <v>162813572.1944942</v>
      </c>
      <c r="AP45" s="116"/>
      <c r="AQ45" s="306">
        <f t="shared" si="23"/>
        <v>275845571.99029386</v>
      </c>
      <c r="AS45" s="147">
        <v>161921700</v>
      </c>
      <c r="AT45" s="147">
        <v>200916834.6641291</v>
      </c>
      <c r="AU45" s="147">
        <v>240955235.18126464</v>
      </c>
      <c r="AV45" s="242">
        <f t="shared" si="24"/>
        <v>0.1992784755148436</v>
      </c>
      <c r="AW45" s="242">
        <f t="shared" si="25"/>
        <v>0.36101747898145</v>
      </c>
      <c r="AX45" s="242">
        <f t="shared" si="26"/>
        <v>0.008300561440380737</v>
      </c>
      <c r="AY45" s="242">
        <f t="shared" si="27"/>
        <v>0.003878047692514927</v>
      </c>
      <c r="AZ45" s="279">
        <f t="shared" si="28"/>
        <v>3.2189973140446893E-05</v>
      </c>
      <c r="BA45" s="242">
        <f t="shared" si="29"/>
        <v>0.008477699715903347</v>
      </c>
      <c r="BB45" s="245">
        <f t="shared" si="30"/>
        <v>177087564.47750157</v>
      </c>
      <c r="BC45" s="87">
        <f t="shared" si="0"/>
        <v>339009264.4775016</v>
      </c>
      <c r="BD45" s="42"/>
      <c r="BE45" s="148"/>
      <c r="BF45" s="42"/>
      <c r="BG45" s="42"/>
      <c r="BH45" s="42"/>
      <c r="BI45" s="42"/>
      <c r="BJ45" s="42"/>
    </row>
    <row r="46" spans="3:62" s="149" customFormat="1" ht="15">
      <c r="C46" s="7"/>
      <c r="D46" s="138" t="s">
        <v>125</v>
      </c>
      <c r="E46" s="143" t="s">
        <v>126</v>
      </c>
      <c r="F46" s="97" t="s">
        <v>61</v>
      </c>
      <c r="G46" s="6">
        <v>26322.93730154226</v>
      </c>
      <c r="H46" s="296">
        <v>0.8002280299766548</v>
      </c>
      <c r="I46" s="28">
        <v>20215.458863933676</v>
      </c>
      <c r="J46" s="14"/>
      <c r="K46" s="252">
        <f t="shared" si="1"/>
        <v>99.82692786924262</v>
      </c>
      <c r="L46" s="253">
        <f t="shared" si="2"/>
        <v>155.7307388240035</v>
      </c>
      <c r="M46" s="253">
        <f t="shared" si="3"/>
        <v>111.28045684722171</v>
      </c>
      <c r="N46" s="253">
        <f t="shared" si="4"/>
        <v>93.28444307454481</v>
      </c>
      <c r="O46" s="14">
        <f t="shared" si="5"/>
        <v>24216565.84624258</v>
      </c>
      <c r="P46" s="14">
        <f t="shared" si="6"/>
        <v>37778020.134559706</v>
      </c>
      <c r="Q46" s="14">
        <f t="shared" si="7"/>
        <v>26995025.973057088</v>
      </c>
      <c r="R46" s="14">
        <f t="shared" si="8"/>
        <v>22629453.85942108</v>
      </c>
      <c r="S46" s="14">
        <v>0</v>
      </c>
      <c r="T46" s="14">
        <v>0</v>
      </c>
      <c r="U46" s="14">
        <v>1</v>
      </c>
      <c r="V46" s="114">
        <f t="shared" si="9"/>
        <v>37778020.134559706</v>
      </c>
      <c r="W46" s="114">
        <f t="shared" si="10"/>
        <v>26995025.973057088</v>
      </c>
      <c r="X46" s="114">
        <f t="shared" si="11"/>
        <v>0</v>
      </c>
      <c r="Y46" s="15"/>
      <c r="Z46" s="28">
        <f t="shared" si="12"/>
        <v>46846019.705663666</v>
      </c>
      <c r="AA46" s="14"/>
      <c r="AB46" s="29">
        <f t="shared" si="13"/>
        <v>7723500.834123598</v>
      </c>
      <c r="AC46" s="14">
        <v>34</v>
      </c>
      <c r="AD46" s="65">
        <f t="shared" si="14"/>
        <v>910424.781446076</v>
      </c>
      <c r="AE46" s="14">
        <f t="shared" si="15"/>
        <v>30954442.569166586</v>
      </c>
      <c r="AF46" s="28">
        <f t="shared" si="16"/>
        <v>38677943.40329018</v>
      </c>
      <c r="AG46" s="14"/>
      <c r="AH46" s="82">
        <f t="shared" si="17"/>
        <v>10.81290116777304</v>
      </c>
      <c r="AI46" s="14">
        <f t="shared" si="18"/>
        <v>0</v>
      </c>
      <c r="AJ46" s="84">
        <f t="shared" si="19"/>
        <v>127.1623479935181</v>
      </c>
      <c r="AK46" s="14">
        <f t="shared" si="20"/>
        <v>40167438.16020331</v>
      </c>
      <c r="AL46" s="28">
        <f t="shared" si="21"/>
        <v>40167438.16020331</v>
      </c>
      <c r="AM46" s="14"/>
      <c r="AN46" s="30">
        <v>1</v>
      </c>
      <c r="AO46" s="14">
        <f t="shared" si="22"/>
        <v>78845381.56349349</v>
      </c>
      <c r="AP46" s="116"/>
      <c r="AQ46" s="306">
        <f t="shared" si="23"/>
        <v>125691401.26915716</v>
      </c>
      <c r="AS46" s="147">
        <v>84128400.00000001</v>
      </c>
      <c r="AT46" s="147">
        <v>103550125.27214506</v>
      </c>
      <c r="AU46" s="147">
        <v>111920773.4823982</v>
      </c>
      <c r="AV46" s="242">
        <f t="shared" si="24"/>
        <v>0.08083667874137121</v>
      </c>
      <c r="AW46" s="242">
        <f t="shared" si="25"/>
        <v>0.2425756822079776</v>
      </c>
      <c r="AX46" s="242">
        <f t="shared" si="26"/>
        <v>0.0055773320443940335</v>
      </c>
      <c r="AY46" s="242">
        <f t="shared" si="27"/>
        <v>0.0018013059439085733</v>
      </c>
      <c r="AZ46" s="279">
        <f t="shared" si="28"/>
        <v>1.0046481362718728E-05</v>
      </c>
      <c r="BA46" s="242">
        <f t="shared" si="29"/>
        <v>0.0026458876440481056</v>
      </c>
      <c r="BB46" s="245">
        <f t="shared" si="30"/>
        <v>55268977.96186764</v>
      </c>
      <c r="BC46" s="87">
        <f t="shared" si="0"/>
        <v>139397377.96186766</v>
      </c>
      <c r="BD46" s="16"/>
      <c r="BE46" s="148"/>
      <c r="BF46" s="16"/>
      <c r="BG46" s="16"/>
      <c r="BH46" s="16"/>
      <c r="BI46" s="16"/>
      <c r="BJ46" s="16"/>
    </row>
    <row r="47" spans="3:62" s="41" customFormat="1" ht="15">
      <c r="C47" s="66"/>
      <c r="D47" s="137" t="s">
        <v>127</v>
      </c>
      <c r="E47" s="8" t="s">
        <v>128</v>
      </c>
      <c r="F47" s="99" t="s">
        <v>75</v>
      </c>
      <c r="G47" s="10">
        <v>201986.5919539753</v>
      </c>
      <c r="H47" s="11">
        <v>0</v>
      </c>
      <c r="I47" s="13">
        <v>0</v>
      </c>
      <c r="J47" s="11"/>
      <c r="K47" s="250">
        <f t="shared" si="1"/>
        <v>99.82692786924262</v>
      </c>
      <c r="L47" s="251">
        <f t="shared" si="2"/>
        <v>155.7307388240035</v>
      </c>
      <c r="M47" s="251">
        <f t="shared" si="3"/>
        <v>111.28045684722171</v>
      </c>
      <c r="N47" s="251">
        <f t="shared" si="4"/>
        <v>93.28444307454481</v>
      </c>
      <c r="O47" s="11">
        <f t="shared" si="5"/>
        <v>0</v>
      </c>
      <c r="P47" s="11">
        <f t="shared" si="6"/>
        <v>0</v>
      </c>
      <c r="Q47" s="11">
        <f t="shared" si="7"/>
        <v>0</v>
      </c>
      <c r="R47" s="11">
        <f t="shared" si="8"/>
        <v>0</v>
      </c>
      <c r="S47" s="11">
        <v>1</v>
      </c>
      <c r="T47" s="11">
        <v>1</v>
      </c>
      <c r="U47" s="11">
        <v>0</v>
      </c>
      <c r="V47" s="98">
        <f>SUM(V43:V46)</f>
        <v>285494970.5672752</v>
      </c>
      <c r="W47" s="98">
        <f>SUM(W43:W46)</f>
        <v>204006036.26632026</v>
      </c>
      <c r="X47" s="114">
        <f t="shared" si="11"/>
        <v>0</v>
      </c>
      <c r="Y47" s="12"/>
      <c r="Z47" s="13">
        <f t="shared" si="12"/>
        <v>489501006.8335955</v>
      </c>
      <c r="AA47" s="11"/>
      <c r="AB47" s="60">
        <f t="shared" si="13"/>
        <v>7723500.834123598</v>
      </c>
      <c r="AC47" s="11">
        <v>40</v>
      </c>
      <c r="AD47" s="121">
        <f t="shared" si="14"/>
        <v>910424.781446076</v>
      </c>
      <c r="AE47" s="11">
        <f t="shared" si="15"/>
        <v>36416991.25784304</v>
      </c>
      <c r="AF47" s="13">
        <f t="shared" si="16"/>
        <v>44140492.09196664</v>
      </c>
      <c r="AG47" s="11"/>
      <c r="AH47" s="119">
        <f t="shared" si="17"/>
        <v>10.81290116777304</v>
      </c>
      <c r="AI47" s="11">
        <f t="shared" si="18"/>
        <v>26208732.672163628</v>
      </c>
      <c r="AJ47" s="141">
        <f t="shared" si="19"/>
        <v>127.1623479935181</v>
      </c>
      <c r="AK47" s="11">
        <f t="shared" si="20"/>
        <v>0</v>
      </c>
      <c r="AL47" s="13">
        <f t="shared" si="21"/>
        <v>26208732.672163628</v>
      </c>
      <c r="AM47" s="11"/>
      <c r="AN47" s="61">
        <v>0.8371077248871261</v>
      </c>
      <c r="AO47" s="11">
        <f t="shared" si="22"/>
        <v>58889879.48987416</v>
      </c>
      <c r="AP47" s="115"/>
      <c r="AQ47" s="307">
        <f t="shared" si="23"/>
        <v>548390886.3234696</v>
      </c>
      <c r="AS47" s="146">
        <v>364545900</v>
      </c>
      <c r="AT47" s="146">
        <v>440942068.5474417</v>
      </c>
      <c r="AU47" s="146">
        <v>495923435.61358196</v>
      </c>
      <c r="AV47" s="241">
        <f t="shared" si="24"/>
        <v>0.1246906815837752</v>
      </c>
      <c r="AW47" s="241">
        <f t="shared" si="25"/>
        <v>0.2864296850503816</v>
      </c>
      <c r="AX47" s="241">
        <f t="shared" si="26"/>
        <v>0.006585629055461217</v>
      </c>
      <c r="AY47" s="241">
        <f t="shared" si="27"/>
        <v>0.007981626685548209</v>
      </c>
      <c r="AZ47" s="278">
        <f>AX47*AY47</f>
        <v>5.2564032610190895E-05</v>
      </c>
      <c r="BA47" s="241">
        <f t="shared" si="29"/>
        <v>0.013843505938382496</v>
      </c>
      <c r="BB47" s="244">
        <f t="shared" si="30"/>
        <v>289171925.47633934</v>
      </c>
      <c r="BC47" s="86">
        <f t="shared" si="0"/>
        <v>653717825.4763393</v>
      </c>
      <c r="BD47" s="42"/>
      <c r="BE47" s="148"/>
      <c r="BF47" s="42"/>
      <c r="BG47" s="42"/>
      <c r="BH47" s="42"/>
      <c r="BI47" s="42"/>
      <c r="BJ47" s="42"/>
    </row>
    <row r="48" spans="3:62" s="149" customFormat="1" ht="15">
      <c r="C48" s="7"/>
      <c r="D48" s="138"/>
      <c r="E48" s="143"/>
      <c r="F48" s="97"/>
      <c r="G48" s="6"/>
      <c r="H48" s="6"/>
      <c r="I48" s="28"/>
      <c r="J48" s="14"/>
      <c r="K48" s="252">
        <f t="shared" si="1"/>
        <v>99.82692786924262</v>
      </c>
      <c r="L48" s="253">
        <f t="shared" si="2"/>
        <v>155.7307388240035</v>
      </c>
      <c r="M48" s="253">
        <f t="shared" si="3"/>
        <v>111.28045684722171</v>
      </c>
      <c r="N48" s="253">
        <f t="shared" si="4"/>
        <v>93.28444307454481</v>
      </c>
      <c r="O48" s="14"/>
      <c r="P48" s="14"/>
      <c r="Q48" s="14"/>
      <c r="R48" s="14"/>
      <c r="S48" s="14"/>
      <c r="T48" s="14"/>
      <c r="U48" s="14"/>
      <c r="V48" s="114"/>
      <c r="W48" s="114"/>
      <c r="X48" s="114"/>
      <c r="Y48" s="15"/>
      <c r="Z48" s="28"/>
      <c r="AA48" s="14"/>
      <c r="AB48" s="29"/>
      <c r="AC48" s="14"/>
      <c r="AD48" s="65"/>
      <c r="AE48" s="14"/>
      <c r="AF48" s="28"/>
      <c r="AG48" s="14"/>
      <c r="AH48" s="82"/>
      <c r="AI48" s="14"/>
      <c r="AJ48" s="84"/>
      <c r="AK48" s="14"/>
      <c r="AL48" s="28"/>
      <c r="AM48" s="14"/>
      <c r="AN48" s="30"/>
      <c r="AO48" s="14"/>
      <c r="AP48" s="116"/>
      <c r="AQ48" s="306"/>
      <c r="AS48" s="147"/>
      <c r="AT48" s="147"/>
      <c r="AU48" s="147"/>
      <c r="AV48" s="242"/>
      <c r="AW48" s="242"/>
      <c r="AX48" s="242"/>
      <c r="AY48" s="242"/>
      <c r="AZ48" s="279"/>
      <c r="BA48" s="242"/>
      <c r="BB48" s="245"/>
      <c r="BC48" s="87"/>
      <c r="BD48" s="16"/>
      <c r="BE48" s="148"/>
      <c r="BF48" s="16"/>
      <c r="BG48" s="16"/>
      <c r="BH48" s="16"/>
      <c r="BI48" s="16"/>
      <c r="BJ48" s="16"/>
    </row>
    <row r="49" spans="3:62" s="149" customFormat="1" ht="15">
      <c r="C49" s="7"/>
      <c r="D49" s="137" t="s">
        <v>129</v>
      </c>
      <c r="E49" s="143"/>
      <c r="F49" s="97"/>
      <c r="G49" s="6"/>
      <c r="H49" s="6"/>
      <c r="I49" s="28"/>
      <c r="J49" s="14"/>
      <c r="K49" s="252">
        <f t="shared" si="1"/>
        <v>99.82692786924262</v>
      </c>
      <c r="L49" s="253">
        <f t="shared" si="2"/>
        <v>155.7307388240035</v>
      </c>
      <c r="M49" s="253">
        <f t="shared" si="3"/>
        <v>111.28045684722171</v>
      </c>
      <c r="N49" s="253">
        <f t="shared" si="4"/>
        <v>93.28444307454481</v>
      </c>
      <c r="O49" s="14"/>
      <c r="P49" s="14"/>
      <c r="Q49" s="14"/>
      <c r="R49" s="14"/>
      <c r="S49" s="14"/>
      <c r="T49" s="14"/>
      <c r="U49" s="14"/>
      <c r="V49" s="114"/>
      <c r="W49" s="114"/>
      <c r="X49" s="114"/>
      <c r="Y49" s="15"/>
      <c r="Z49" s="28"/>
      <c r="AA49" s="14"/>
      <c r="AB49" s="29"/>
      <c r="AC49" s="14"/>
      <c r="AD49" s="65"/>
      <c r="AE49" s="14"/>
      <c r="AF49" s="28"/>
      <c r="AG49" s="14"/>
      <c r="AH49" s="82"/>
      <c r="AI49" s="14"/>
      <c r="AJ49" s="84"/>
      <c r="AK49" s="14"/>
      <c r="AL49" s="28"/>
      <c r="AM49" s="14"/>
      <c r="AN49" s="30"/>
      <c r="AO49" s="14"/>
      <c r="AP49" s="116"/>
      <c r="AQ49" s="306"/>
      <c r="AS49" s="147"/>
      <c r="AT49" s="147"/>
      <c r="AU49" s="147"/>
      <c r="AV49" s="242"/>
      <c r="AW49" s="242"/>
      <c r="AX49" s="242"/>
      <c r="AY49" s="242"/>
      <c r="AZ49" s="279"/>
      <c r="BA49" s="242"/>
      <c r="BB49" s="245"/>
      <c r="BC49" s="87"/>
      <c r="BD49" s="16"/>
      <c r="BE49" s="148"/>
      <c r="BF49" s="16"/>
      <c r="BG49" s="16"/>
      <c r="BH49" s="16"/>
      <c r="BI49" s="16"/>
      <c r="BJ49" s="16"/>
    </row>
    <row r="50" spans="3:62" s="149" customFormat="1" ht="15">
      <c r="C50" s="7"/>
      <c r="D50" s="138"/>
      <c r="E50" s="143"/>
      <c r="F50" s="97"/>
      <c r="G50" s="6"/>
      <c r="H50" s="6"/>
      <c r="I50" s="28"/>
      <c r="J50" s="14"/>
      <c r="K50" s="252">
        <f t="shared" si="1"/>
        <v>99.82692786924262</v>
      </c>
      <c r="L50" s="253">
        <f t="shared" si="2"/>
        <v>155.7307388240035</v>
      </c>
      <c r="M50" s="253">
        <f t="shared" si="3"/>
        <v>111.28045684722171</v>
      </c>
      <c r="N50" s="253">
        <f t="shared" si="4"/>
        <v>93.28444307454481</v>
      </c>
      <c r="O50" s="14"/>
      <c r="P50" s="14"/>
      <c r="Q50" s="14"/>
      <c r="R50" s="14"/>
      <c r="S50" s="14"/>
      <c r="T50" s="14"/>
      <c r="U50" s="14"/>
      <c r="V50" s="114"/>
      <c r="W50" s="114"/>
      <c r="X50" s="114"/>
      <c r="Y50" s="15"/>
      <c r="Z50" s="28"/>
      <c r="AA50" s="14"/>
      <c r="AB50" s="29"/>
      <c r="AC50" s="14"/>
      <c r="AD50" s="65"/>
      <c r="AE50" s="14"/>
      <c r="AF50" s="28"/>
      <c r="AG50" s="14"/>
      <c r="AH50" s="82"/>
      <c r="AI50" s="14"/>
      <c r="AJ50" s="84"/>
      <c r="AK50" s="14"/>
      <c r="AL50" s="28"/>
      <c r="AM50" s="14"/>
      <c r="AN50" s="30"/>
      <c r="AO50" s="14"/>
      <c r="AP50" s="116"/>
      <c r="AQ50" s="306"/>
      <c r="AS50" s="147"/>
      <c r="AT50" s="147"/>
      <c r="AU50" s="147"/>
      <c r="AV50" s="242"/>
      <c r="AW50" s="242"/>
      <c r="AX50" s="242"/>
      <c r="AY50" s="242"/>
      <c r="AZ50" s="279"/>
      <c r="BA50" s="242"/>
      <c r="BB50" s="245"/>
      <c r="BC50" s="87"/>
      <c r="BD50" s="16"/>
      <c r="BE50" s="148"/>
      <c r="BF50" s="16"/>
      <c r="BG50" s="16"/>
      <c r="BH50" s="16"/>
      <c r="BI50" s="16"/>
      <c r="BJ50" s="16"/>
    </row>
    <row r="51" spans="3:62" s="41" customFormat="1" ht="15">
      <c r="C51" s="66"/>
      <c r="D51" s="137" t="s">
        <v>130</v>
      </c>
      <c r="E51" s="8" t="s">
        <v>131</v>
      </c>
      <c r="F51" s="99" t="s">
        <v>57</v>
      </c>
      <c r="G51" s="10">
        <v>284364.93633300136</v>
      </c>
      <c r="H51" s="298">
        <v>0.5508532206522886</v>
      </c>
      <c r="I51" s="13">
        <v>150330.61437652624</v>
      </c>
      <c r="J51" s="11"/>
      <c r="K51" s="250">
        <f t="shared" si="1"/>
        <v>99.82692786924262</v>
      </c>
      <c r="L51" s="251">
        <f t="shared" si="2"/>
        <v>155.7307388240035</v>
      </c>
      <c r="M51" s="251">
        <f t="shared" si="3"/>
        <v>111.28045684722171</v>
      </c>
      <c r="N51" s="251">
        <f t="shared" si="4"/>
        <v>93.28444307454481</v>
      </c>
      <c r="O51" s="11">
        <f aca="true" t="shared" si="31" ref="O51:O73">I51*K51*12</f>
        <v>180084520.77485296</v>
      </c>
      <c r="P51" s="11">
        <f aca="true" t="shared" si="32" ref="P51:P73">I51*L51*12</f>
        <v>280933171.73667353</v>
      </c>
      <c r="Q51" s="11">
        <f aca="true" t="shared" si="33" ref="Q51:Q73">I51*M51*12</f>
        <v>200746313.35132027</v>
      </c>
      <c r="R51" s="11">
        <f aca="true" t="shared" si="34" ref="R51:R73">I51*N51*12</f>
        <v>168282091.6700209</v>
      </c>
      <c r="S51" s="11">
        <v>1</v>
      </c>
      <c r="T51" s="11">
        <v>1</v>
      </c>
      <c r="U51" s="11">
        <v>1</v>
      </c>
      <c r="V51" s="98">
        <f aca="true" t="shared" si="35" ref="V51:V73">IF(S51=1,0,P51)</f>
        <v>0</v>
      </c>
      <c r="W51" s="98">
        <f aca="true" t="shared" si="36" ref="W51:W73">IF(T51=1,0,Q51)</f>
        <v>0</v>
      </c>
      <c r="X51" s="98">
        <f aca="true" t="shared" si="37" ref="X51:X73">IF(U51=1,0,R51)</f>
        <v>0</v>
      </c>
      <c r="Y51" s="12"/>
      <c r="Z51" s="13">
        <f aca="true" t="shared" si="38" ref="Z51:Z73">IF(F51="C",V51+W51+X51,O51+P51+Q51+R51-V51-W51-X51)</f>
        <v>830046097.5328677</v>
      </c>
      <c r="AA51" s="11"/>
      <c r="AB51" s="60">
        <f aca="true" t="shared" si="39" ref="AB51:AB73">$AB$5</f>
        <v>7723500.834123598</v>
      </c>
      <c r="AC51" s="11">
        <v>100</v>
      </c>
      <c r="AD51" s="121">
        <f t="shared" si="14"/>
        <v>910424.781446076</v>
      </c>
      <c r="AE51" s="11">
        <f aca="true" t="shared" si="40" ref="AE51:AE73">AC51*AD51</f>
        <v>91042478.1446076</v>
      </c>
      <c r="AF51" s="13">
        <f aca="true" t="shared" si="41" ref="AF51:AF73">AE51+AB51</f>
        <v>98765978.9787312</v>
      </c>
      <c r="AG51" s="11"/>
      <c r="AH51" s="119">
        <f aca="true" t="shared" si="42" ref="AH51:AH73">$AH$5</f>
        <v>10.81290116777304</v>
      </c>
      <c r="AI51" s="11">
        <f aca="true" t="shared" si="43" ref="AI51:AI73">IF(F51="B",0,G51*AH51*12)</f>
        <v>36897719.425785795</v>
      </c>
      <c r="AJ51" s="141">
        <f aca="true" t="shared" si="44" ref="AJ51:AJ73">$AJ$5</f>
        <v>127.1623479935181</v>
      </c>
      <c r="AK51" s="11">
        <f aca="true" t="shared" si="45" ref="AK51:AK73">IF(F51="C",0,G51*AJ51*12)</f>
        <v>433926155.89358085</v>
      </c>
      <c r="AL51" s="13">
        <f aca="true" t="shared" si="46" ref="AL51:AL73">IF(F51="A",AI51+AK51,IF(F51="B",AK51,AI51))</f>
        <v>470823875.31936663</v>
      </c>
      <c r="AM51" s="11"/>
      <c r="AN51" s="61">
        <v>0</v>
      </c>
      <c r="AO51" s="11">
        <f aca="true" t="shared" si="47" ref="AO51:AO73">(AF51+AL51)*AN51</f>
        <v>0</v>
      </c>
      <c r="AP51" s="115"/>
      <c r="AQ51" s="307">
        <f aca="true" t="shared" si="48" ref="AQ51:AQ73">Z51+AO51</f>
        <v>830046097.5328677</v>
      </c>
      <c r="AS51" s="146">
        <v>638384400</v>
      </c>
      <c r="AT51" s="146">
        <v>788019505.4611254</v>
      </c>
      <c r="AU51" s="146">
        <v>735867438.6989284</v>
      </c>
      <c r="AV51" s="241">
        <f aca="true" t="shared" si="49" ref="AV51:AV73">(AU51-AT51)/AT51</f>
        <v>-0.06618118764925647</v>
      </c>
      <c r="AW51" s="241">
        <f aca="true" t="shared" si="50" ref="AW51:AW73">AV51+($AV$28*-1)</f>
        <v>0.09555781581734991</v>
      </c>
      <c r="AX51" s="241">
        <f aca="true" t="shared" si="51" ref="AX51:AX72">AW51/$AW$290</f>
        <v>0.0021970778909052627</v>
      </c>
      <c r="AY51" s="241">
        <f aca="true" t="shared" si="52" ref="AY51:AY73">AU51/$AU$290</f>
        <v>0.01184339912970332</v>
      </c>
      <c r="AZ51" s="278">
        <f aca="true" t="shared" si="53" ref="AZ51:AZ73">AX51*AY51</f>
        <v>2.6020870381037797E-05</v>
      </c>
      <c r="BA51" s="241">
        <f aca="true" t="shared" si="54" ref="BA51:BA73">AZ51/$AZ$290</f>
        <v>0.0068529763747985336</v>
      </c>
      <c r="BB51" s="244">
        <f aca="true" t="shared" si="55" ref="BB51:BB73">($AQ$290-$AS$290)*BA51</f>
        <v>143149313.646764</v>
      </c>
      <c r="BC51" s="86">
        <f aca="true" t="shared" si="56" ref="BC51:BC73">AS51+BB51</f>
        <v>781533713.646764</v>
      </c>
      <c r="BD51" s="42"/>
      <c r="BE51" s="148"/>
      <c r="BF51" s="42"/>
      <c r="BG51" s="42"/>
      <c r="BH51" s="42"/>
      <c r="BI51" s="42"/>
      <c r="BJ51" s="42"/>
    </row>
    <row r="52" spans="3:62" s="41" customFormat="1" ht="15">
      <c r="C52" s="66"/>
      <c r="D52" s="138" t="s">
        <v>132</v>
      </c>
      <c r="E52" s="143" t="s">
        <v>133</v>
      </c>
      <c r="F52" s="97" t="s">
        <v>61</v>
      </c>
      <c r="G52" s="6">
        <v>14481.684687351217</v>
      </c>
      <c r="H52" s="299">
        <v>0.6327981127632002</v>
      </c>
      <c r="I52" s="28">
        <v>8794.674235374145</v>
      </c>
      <c r="J52" s="14"/>
      <c r="K52" s="252">
        <f t="shared" si="1"/>
        <v>99.82692786924262</v>
      </c>
      <c r="L52" s="253">
        <f t="shared" si="2"/>
        <v>155.7307388240035</v>
      </c>
      <c r="M52" s="253">
        <f t="shared" si="3"/>
        <v>111.28045684722171</v>
      </c>
      <c r="N52" s="253">
        <f t="shared" si="4"/>
        <v>93.28444307454481</v>
      </c>
      <c r="O52" s="14">
        <f t="shared" si="31"/>
        <v>10535343.726338174</v>
      </c>
      <c r="P52" s="14">
        <f t="shared" si="32"/>
        <v>16435213.396694925</v>
      </c>
      <c r="Q52" s="14">
        <f t="shared" si="33"/>
        <v>11744104.400819102</v>
      </c>
      <c r="R52" s="14">
        <f t="shared" si="34"/>
        <v>9844875.456827104</v>
      </c>
      <c r="S52" s="14">
        <v>1</v>
      </c>
      <c r="T52" s="14">
        <v>1</v>
      </c>
      <c r="U52" s="14">
        <v>1</v>
      </c>
      <c r="V52" s="114">
        <f t="shared" si="35"/>
        <v>0</v>
      </c>
      <c r="W52" s="114">
        <f t="shared" si="36"/>
        <v>0</v>
      </c>
      <c r="X52" s="114">
        <f t="shared" si="37"/>
        <v>0</v>
      </c>
      <c r="Y52" s="15"/>
      <c r="Z52" s="28">
        <f t="shared" si="38"/>
        <v>48559536.9806793</v>
      </c>
      <c r="AA52" s="14"/>
      <c r="AB52" s="29">
        <f t="shared" si="39"/>
        <v>7723500.834123598</v>
      </c>
      <c r="AC52" s="14">
        <v>11</v>
      </c>
      <c r="AD52" s="65">
        <f t="shared" si="14"/>
        <v>910424.781446076</v>
      </c>
      <c r="AE52" s="14">
        <f t="shared" si="40"/>
        <v>10014672.595906835</v>
      </c>
      <c r="AF52" s="28">
        <f t="shared" si="41"/>
        <v>17738173.430030435</v>
      </c>
      <c r="AG52" s="14"/>
      <c r="AH52" s="82">
        <f t="shared" si="42"/>
        <v>10.81290116777304</v>
      </c>
      <c r="AI52" s="14">
        <f t="shared" si="43"/>
        <v>0</v>
      </c>
      <c r="AJ52" s="84">
        <f t="shared" si="44"/>
        <v>127.1623479935181</v>
      </c>
      <c r="AK52" s="14">
        <f t="shared" si="45"/>
        <v>22098300.332944293</v>
      </c>
      <c r="AL52" s="28">
        <f t="shared" si="46"/>
        <v>22098300.332944293</v>
      </c>
      <c r="AM52" s="14"/>
      <c r="AN52" s="30">
        <v>0.4800992767348966</v>
      </c>
      <c r="AO52" s="14">
        <f t="shared" si="47"/>
        <v>19125462.24127285</v>
      </c>
      <c r="AP52" s="116"/>
      <c r="AQ52" s="306">
        <f t="shared" si="48"/>
        <v>67684999.22195216</v>
      </c>
      <c r="AS52" s="147">
        <v>41221800</v>
      </c>
      <c r="AT52" s="147">
        <v>50042538.11245324</v>
      </c>
      <c r="AU52" s="147">
        <v>60534644.68507134</v>
      </c>
      <c r="AV52" s="242">
        <f t="shared" si="49"/>
        <v>0.2096637574425329</v>
      </c>
      <c r="AW52" s="242">
        <f t="shared" si="50"/>
        <v>0.37140276090913926</v>
      </c>
      <c r="AX52" s="242">
        <f t="shared" si="51"/>
        <v>0.008539341210711164</v>
      </c>
      <c r="AY52" s="242">
        <f t="shared" si="52"/>
        <v>0.000974273246072245</v>
      </c>
      <c r="AZ52" s="279">
        <f t="shared" si="53"/>
        <v>8.319651680678062E-06</v>
      </c>
      <c r="BA52" s="242">
        <f t="shared" si="54"/>
        <v>0.002191101818630471</v>
      </c>
      <c r="BB52" s="244">
        <f t="shared" si="55"/>
        <v>45769123.416297965</v>
      </c>
      <c r="BC52" s="87">
        <f t="shared" si="56"/>
        <v>86990923.41629797</v>
      </c>
      <c r="BD52" s="42"/>
      <c r="BE52" s="148"/>
      <c r="BF52" s="42"/>
      <c r="BG52" s="42"/>
      <c r="BH52" s="42"/>
      <c r="BI52" s="42"/>
      <c r="BJ52" s="42"/>
    </row>
    <row r="53" spans="3:62" s="77" customFormat="1" ht="15">
      <c r="C53" s="78"/>
      <c r="D53" s="138" t="s">
        <v>134</v>
      </c>
      <c r="E53" s="143" t="s">
        <v>135</v>
      </c>
      <c r="F53" s="97" t="s">
        <v>61</v>
      </c>
      <c r="G53" s="6">
        <v>18683.921583187588</v>
      </c>
      <c r="H53" s="299">
        <v>0.6528726718494233</v>
      </c>
      <c r="I53" s="28">
        <v>11706.633465913765</v>
      </c>
      <c r="J53" s="14"/>
      <c r="K53" s="252">
        <f t="shared" si="1"/>
        <v>99.82692786924262</v>
      </c>
      <c r="L53" s="253">
        <f t="shared" si="2"/>
        <v>155.7307388240035</v>
      </c>
      <c r="M53" s="253">
        <f t="shared" si="3"/>
        <v>111.28045684722171</v>
      </c>
      <c r="N53" s="253">
        <f t="shared" si="4"/>
        <v>93.28444307454481</v>
      </c>
      <c r="O53" s="14">
        <f t="shared" si="31"/>
        <v>14023647.055121223</v>
      </c>
      <c r="P53" s="14">
        <f t="shared" si="32"/>
        <v>21876992.145462666</v>
      </c>
      <c r="Q53" s="14">
        <f t="shared" si="33"/>
        <v>15632634.2427583</v>
      </c>
      <c r="R53" s="14">
        <f t="shared" si="34"/>
        <v>13104561.397747125</v>
      </c>
      <c r="S53" s="14">
        <v>1</v>
      </c>
      <c r="T53" s="14">
        <v>1</v>
      </c>
      <c r="U53" s="14">
        <v>1</v>
      </c>
      <c r="V53" s="114">
        <f t="shared" si="35"/>
        <v>0</v>
      </c>
      <c r="W53" s="114">
        <f t="shared" si="36"/>
        <v>0</v>
      </c>
      <c r="X53" s="114">
        <f t="shared" si="37"/>
        <v>0</v>
      </c>
      <c r="Y53" s="15"/>
      <c r="Z53" s="28">
        <f t="shared" si="38"/>
        <v>64637834.84108932</v>
      </c>
      <c r="AA53" s="14"/>
      <c r="AB53" s="29">
        <f t="shared" si="39"/>
        <v>7723500.834123598</v>
      </c>
      <c r="AC53" s="14">
        <v>15</v>
      </c>
      <c r="AD53" s="65">
        <f t="shared" si="14"/>
        <v>910424.781446076</v>
      </c>
      <c r="AE53" s="14">
        <f t="shared" si="40"/>
        <v>13656371.721691139</v>
      </c>
      <c r="AF53" s="28">
        <f t="shared" si="41"/>
        <v>21379872.555814736</v>
      </c>
      <c r="AG53" s="14"/>
      <c r="AH53" s="82">
        <f t="shared" si="42"/>
        <v>10.81290116777304</v>
      </c>
      <c r="AI53" s="14">
        <f t="shared" si="43"/>
        <v>0</v>
      </c>
      <c r="AJ53" s="84">
        <f t="shared" si="44"/>
        <v>127.1623479935181</v>
      </c>
      <c r="AK53" s="14">
        <f t="shared" si="45"/>
        <v>28510696.058938846</v>
      </c>
      <c r="AL53" s="28">
        <f t="shared" si="46"/>
        <v>28510696.058938846</v>
      </c>
      <c r="AM53" s="14"/>
      <c r="AN53" s="30">
        <v>0.49713512186118625</v>
      </c>
      <c r="AO53" s="14">
        <f t="shared" si="47"/>
        <v>24802353.908019397</v>
      </c>
      <c r="AP53" s="116"/>
      <c r="AQ53" s="306">
        <f t="shared" si="48"/>
        <v>89440188.74910872</v>
      </c>
      <c r="AS53" s="147">
        <v>57142800</v>
      </c>
      <c r="AT53" s="147">
        <v>68981983.14343064</v>
      </c>
      <c r="AU53" s="147">
        <v>80966653.67412406</v>
      </c>
      <c r="AV53" s="242">
        <f t="shared" si="49"/>
        <v>0.17373624219782616</v>
      </c>
      <c r="AW53" s="242">
        <f t="shared" si="50"/>
        <v>0.33547524566443254</v>
      </c>
      <c r="AX53" s="242">
        <f t="shared" si="51"/>
        <v>0.007713291046795896</v>
      </c>
      <c r="AY53" s="242">
        <f t="shared" si="52"/>
        <v>0.001303115677131411</v>
      </c>
      <c r="AZ53" s="279">
        <f t="shared" si="53"/>
        <v>1.0051310485357082E-05</v>
      </c>
      <c r="BA53" s="242">
        <f t="shared" si="54"/>
        <v>0.0026471594640474767</v>
      </c>
      <c r="BB53" s="248">
        <f t="shared" si="55"/>
        <v>55295544.54404085</v>
      </c>
      <c r="BC53" s="87">
        <f t="shared" si="56"/>
        <v>112438344.54404086</v>
      </c>
      <c r="BD53" s="16"/>
      <c r="BE53" s="148"/>
      <c r="BF53" s="16"/>
      <c r="BG53" s="16"/>
      <c r="BH53" s="16"/>
      <c r="BI53" s="16"/>
      <c r="BJ53" s="16"/>
    </row>
    <row r="54" spans="3:62" s="149" customFormat="1" ht="15">
      <c r="C54" s="7"/>
      <c r="D54" s="138" t="s">
        <v>136</v>
      </c>
      <c r="E54" s="143" t="s">
        <v>137</v>
      </c>
      <c r="F54" s="97" t="s">
        <v>61</v>
      </c>
      <c r="G54" s="6">
        <v>13152.034224146126</v>
      </c>
      <c r="H54" s="299">
        <v>0.6975204950948684</v>
      </c>
      <c r="I54" s="28">
        <v>8804.108742562757</v>
      </c>
      <c r="J54" s="14"/>
      <c r="K54" s="252">
        <f t="shared" si="1"/>
        <v>99.82692786924262</v>
      </c>
      <c r="L54" s="253">
        <f t="shared" si="2"/>
        <v>155.7307388240035</v>
      </c>
      <c r="M54" s="253">
        <f t="shared" si="3"/>
        <v>111.28045684722171</v>
      </c>
      <c r="N54" s="253">
        <f t="shared" si="4"/>
        <v>93.28444307454481</v>
      </c>
      <c r="O54" s="14">
        <f t="shared" si="31"/>
        <v>10546645.54076137</v>
      </c>
      <c r="P54" s="14">
        <f t="shared" si="32"/>
        <v>16452844.309994001</v>
      </c>
      <c r="Q54" s="14">
        <f t="shared" si="33"/>
        <v>11756702.916060029</v>
      </c>
      <c r="R54" s="14">
        <f t="shared" si="34"/>
        <v>9855436.569812374</v>
      </c>
      <c r="S54" s="14">
        <v>1</v>
      </c>
      <c r="T54" s="14">
        <v>1</v>
      </c>
      <c r="U54" s="14">
        <v>1</v>
      </c>
      <c r="V54" s="114">
        <f t="shared" si="35"/>
        <v>0</v>
      </c>
      <c r="W54" s="114">
        <f t="shared" si="36"/>
        <v>0</v>
      </c>
      <c r="X54" s="114">
        <f t="shared" si="37"/>
        <v>0</v>
      </c>
      <c r="Y54" s="15"/>
      <c r="Z54" s="28">
        <f t="shared" si="38"/>
        <v>48611629.336627774</v>
      </c>
      <c r="AA54" s="14"/>
      <c r="AB54" s="29">
        <f t="shared" si="39"/>
        <v>7723500.834123598</v>
      </c>
      <c r="AC54" s="14">
        <v>11</v>
      </c>
      <c r="AD54" s="65">
        <f t="shared" si="14"/>
        <v>910424.781446076</v>
      </c>
      <c r="AE54" s="14">
        <f t="shared" si="40"/>
        <v>10014672.595906835</v>
      </c>
      <c r="AF54" s="28">
        <f t="shared" si="41"/>
        <v>17738173.430030435</v>
      </c>
      <c r="AG54" s="14"/>
      <c r="AH54" s="82">
        <f t="shared" si="42"/>
        <v>10.81290116777304</v>
      </c>
      <c r="AI54" s="14">
        <f t="shared" si="43"/>
        <v>0</v>
      </c>
      <c r="AJ54" s="84">
        <f t="shared" si="44"/>
        <v>127.1623479935181</v>
      </c>
      <c r="AK54" s="14">
        <f t="shared" si="45"/>
        <v>20069322.634002354</v>
      </c>
      <c r="AL54" s="28">
        <f t="shared" si="46"/>
        <v>20069322.634002354</v>
      </c>
      <c r="AM54" s="14"/>
      <c r="AN54" s="30">
        <v>0.6757137085858431</v>
      </c>
      <c r="AO54" s="14">
        <f t="shared" si="47"/>
        <v>25547043.377772264</v>
      </c>
      <c r="AP54" s="116"/>
      <c r="AQ54" s="306">
        <f t="shared" si="48"/>
        <v>74158672.71440004</v>
      </c>
      <c r="AS54" s="147">
        <v>51383700.00000001</v>
      </c>
      <c r="AT54" s="147">
        <v>63545710.818892315</v>
      </c>
      <c r="AU54" s="147">
        <v>65262992.58544295</v>
      </c>
      <c r="AV54" s="242">
        <f t="shared" si="49"/>
        <v>0.027024353719875067</v>
      </c>
      <c r="AW54" s="242">
        <f t="shared" si="50"/>
        <v>0.18876335718648146</v>
      </c>
      <c r="AX54" s="242">
        <f t="shared" si="51"/>
        <v>0.004340071977787625</v>
      </c>
      <c r="AY54" s="242">
        <f t="shared" si="52"/>
        <v>0.0010503735169406063</v>
      </c>
      <c r="AZ54" s="279">
        <f t="shared" si="53"/>
        <v>4.55869666708416E-06</v>
      </c>
      <c r="BA54" s="242">
        <f t="shared" si="54"/>
        <v>0.001200599368965251</v>
      </c>
      <c r="BB54" s="245">
        <f t="shared" si="55"/>
        <v>25078880.508641213</v>
      </c>
      <c r="BC54" s="87">
        <f t="shared" si="56"/>
        <v>76462580.50864121</v>
      </c>
      <c r="BD54" s="16"/>
      <c r="BE54" s="148"/>
      <c r="BF54" s="16"/>
      <c r="BG54" s="16"/>
      <c r="BH54" s="16"/>
      <c r="BI54" s="16"/>
      <c r="BJ54" s="16"/>
    </row>
    <row r="55" spans="3:62" s="41" customFormat="1" ht="15">
      <c r="C55" s="66"/>
      <c r="D55" s="137" t="s">
        <v>138</v>
      </c>
      <c r="E55" s="8" t="s">
        <v>139</v>
      </c>
      <c r="F55" s="99" t="s">
        <v>75</v>
      </c>
      <c r="G55" s="10">
        <v>46317.64049468493</v>
      </c>
      <c r="H55" s="11">
        <v>0</v>
      </c>
      <c r="I55" s="13">
        <v>0</v>
      </c>
      <c r="J55" s="11"/>
      <c r="K55" s="250">
        <f t="shared" si="1"/>
        <v>99.82692786924262</v>
      </c>
      <c r="L55" s="251">
        <f t="shared" si="2"/>
        <v>155.7307388240035</v>
      </c>
      <c r="M55" s="251">
        <f t="shared" si="3"/>
        <v>111.28045684722171</v>
      </c>
      <c r="N55" s="251">
        <f t="shared" si="4"/>
        <v>93.28444307454481</v>
      </c>
      <c r="O55" s="11">
        <f t="shared" si="31"/>
        <v>0</v>
      </c>
      <c r="P55" s="11">
        <f t="shared" si="32"/>
        <v>0</v>
      </c>
      <c r="Q55" s="11">
        <f t="shared" si="33"/>
        <v>0</v>
      </c>
      <c r="R55" s="11">
        <f t="shared" si="34"/>
        <v>0</v>
      </c>
      <c r="S55" s="11">
        <v>0</v>
      </c>
      <c r="T55" s="11">
        <v>0</v>
      </c>
      <c r="U55" s="11">
        <v>0</v>
      </c>
      <c r="V55" s="114">
        <f t="shared" si="35"/>
        <v>0</v>
      </c>
      <c r="W55" s="114">
        <f t="shared" si="36"/>
        <v>0</v>
      </c>
      <c r="X55" s="114">
        <f t="shared" si="37"/>
        <v>0</v>
      </c>
      <c r="Y55" s="12"/>
      <c r="Z55" s="13">
        <f t="shared" si="38"/>
        <v>0</v>
      </c>
      <c r="AA55" s="11"/>
      <c r="AB55" s="60">
        <f t="shared" si="39"/>
        <v>7723500.834123598</v>
      </c>
      <c r="AC55" s="11">
        <v>16</v>
      </c>
      <c r="AD55" s="121">
        <f t="shared" si="14"/>
        <v>910424.781446076</v>
      </c>
      <c r="AE55" s="11">
        <f t="shared" si="40"/>
        <v>14566796.503137216</v>
      </c>
      <c r="AF55" s="13">
        <f t="shared" si="41"/>
        <v>22290297.337260813</v>
      </c>
      <c r="AG55" s="11"/>
      <c r="AH55" s="119">
        <f t="shared" si="42"/>
        <v>10.81290116777304</v>
      </c>
      <c r="AI55" s="11">
        <f t="shared" si="43"/>
        <v>6009936.827921646</v>
      </c>
      <c r="AJ55" s="141">
        <f t="shared" si="44"/>
        <v>127.1623479935181</v>
      </c>
      <c r="AK55" s="11">
        <f t="shared" si="45"/>
        <v>0</v>
      </c>
      <c r="AL55" s="13">
        <f t="shared" si="46"/>
        <v>6009936.827921646</v>
      </c>
      <c r="AM55" s="11"/>
      <c r="AN55" s="61">
        <v>0.758463777296857</v>
      </c>
      <c r="AO55" s="11">
        <f t="shared" si="47"/>
        <v>21464702.50330985</v>
      </c>
      <c r="AP55" s="115"/>
      <c r="AQ55" s="307">
        <f t="shared" si="48"/>
        <v>21464702.50330985</v>
      </c>
      <c r="AS55" s="146">
        <v>14442300.000000002</v>
      </c>
      <c r="AT55" s="146">
        <v>17927047.58319337</v>
      </c>
      <c r="AU55" s="146">
        <v>18677202.268657353</v>
      </c>
      <c r="AV55" s="241">
        <f t="shared" si="49"/>
        <v>0.041844853815597306</v>
      </c>
      <c r="AW55" s="241">
        <f t="shared" si="50"/>
        <v>0.20358385728220368</v>
      </c>
      <c r="AX55" s="241">
        <f t="shared" si="51"/>
        <v>0.004680826868572379</v>
      </c>
      <c r="AY55" s="241">
        <f t="shared" si="52"/>
        <v>0.0003005997404709348</v>
      </c>
      <c r="AZ55" s="278">
        <f t="shared" si="53"/>
        <v>1.4070553418822356E-06</v>
      </c>
      <c r="BA55" s="241">
        <f t="shared" si="54"/>
        <v>0.0003705685810948058</v>
      </c>
      <c r="BB55" s="244">
        <f t="shared" si="55"/>
        <v>7740671.372785251</v>
      </c>
      <c r="BC55" s="86">
        <f t="shared" si="56"/>
        <v>22182971.37278525</v>
      </c>
      <c r="BD55" s="42"/>
      <c r="BE55" s="148"/>
      <c r="BF55" s="42"/>
      <c r="BG55" s="42"/>
      <c r="BH55" s="42"/>
      <c r="BI55" s="42"/>
      <c r="BJ55" s="42"/>
    </row>
    <row r="56" spans="3:62" s="149" customFormat="1" ht="15">
      <c r="C56" s="7"/>
      <c r="D56" s="138" t="s">
        <v>140</v>
      </c>
      <c r="E56" s="143" t="s">
        <v>141</v>
      </c>
      <c r="F56" s="97" t="s">
        <v>61</v>
      </c>
      <c r="G56" s="6">
        <v>22869.960543933474</v>
      </c>
      <c r="H56" s="299">
        <v>0.6894535535831007</v>
      </c>
      <c r="I56" s="28">
        <v>15132.33421195723</v>
      </c>
      <c r="J56" s="14"/>
      <c r="K56" s="252">
        <f t="shared" si="1"/>
        <v>99.82692786924262</v>
      </c>
      <c r="L56" s="253">
        <f t="shared" si="2"/>
        <v>155.7307388240035</v>
      </c>
      <c r="M56" s="253">
        <f t="shared" si="3"/>
        <v>111.28045684722171</v>
      </c>
      <c r="N56" s="253">
        <f t="shared" si="4"/>
        <v>93.28444307454481</v>
      </c>
      <c r="O56" s="14">
        <f t="shared" si="31"/>
        <v>18127373.23044392</v>
      </c>
      <c r="P56" s="14">
        <f t="shared" si="32"/>
        <v>28278835.043518133</v>
      </c>
      <c r="Q56" s="14">
        <f t="shared" si="33"/>
        <v>20207196.77125732</v>
      </c>
      <c r="R56" s="14">
        <f t="shared" si="34"/>
        <v>16939336.432563733</v>
      </c>
      <c r="S56" s="14">
        <v>1</v>
      </c>
      <c r="T56" s="14">
        <v>1</v>
      </c>
      <c r="U56" s="14">
        <v>1</v>
      </c>
      <c r="V56" s="114">
        <f t="shared" si="35"/>
        <v>0</v>
      </c>
      <c r="W56" s="114">
        <f t="shared" si="36"/>
        <v>0</v>
      </c>
      <c r="X56" s="114">
        <f t="shared" si="37"/>
        <v>0</v>
      </c>
      <c r="Y56" s="15"/>
      <c r="Z56" s="28">
        <f t="shared" si="38"/>
        <v>83552741.4777831</v>
      </c>
      <c r="AA56" s="14"/>
      <c r="AB56" s="29">
        <f t="shared" si="39"/>
        <v>7723500.834123598</v>
      </c>
      <c r="AC56" s="14">
        <v>20</v>
      </c>
      <c r="AD56" s="65">
        <f t="shared" si="14"/>
        <v>910424.781446076</v>
      </c>
      <c r="AE56" s="14">
        <f t="shared" si="40"/>
        <v>18208495.62892152</v>
      </c>
      <c r="AF56" s="28">
        <f t="shared" si="41"/>
        <v>25931996.46304512</v>
      </c>
      <c r="AG56" s="14"/>
      <c r="AH56" s="82">
        <f t="shared" si="42"/>
        <v>10.81290116777304</v>
      </c>
      <c r="AI56" s="14">
        <f t="shared" si="43"/>
        <v>0</v>
      </c>
      <c r="AJ56" s="84">
        <f t="shared" si="44"/>
        <v>127.1623479935181</v>
      </c>
      <c r="AK56" s="14">
        <f t="shared" si="45"/>
        <v>34898374.57542836</v>
      </c>
      <c r="AL56" s="28">
        <f t="shared" si="46"/>
        <v>34898374.57542836</v>
      </c>
      <c r="AM56" s="14"/>
      <c r="AN56" s="30">
        <v>0.7459281244197271</v>
      </c>
      <c r="AO56" s="14">
        <f t="shared" si="47"/>
        <v>45375084.57648461</v>
      </c>
      <c r="AP56" s="116"/>
      <c r="AQ56" s="306">
        <f t="shared" si="48"/>
        <v>128927826.0542677</v>
      </c>
      <c r="AS56" s="147">
        <v>75140100</v>
      </c>
      <c r="AT56" s="147">
        <v>92190363.7495379</v>
      </c>
      <c r="AU56" s="147">
        <v>113250865.17478776</v>
      </c>
      <c r="AV56" s="242">
        <f t="shared" si="49"/>
        <v>0.22844580028414765</v>
      </c>
      <c r="AW56" s="242">
        <f t="shared" si="50"/>
        <v>0.39018480375075404</v>
      </c>
      <c r="AX56" s="242">
        <f t="shared" si="51"/>
        <v>0.008971180414238198</v>
      </c>
      <c r="AY56" s="242">
        <f t="shared" si="52"/>
        <v>0.0018227130696538358</v>
      </c>
      <c r="AZ56" s="279">
        <f t="shared" si="53"/>
        <v>1.6351887791254475E-05</v>
      </c>
      <c r="BA56" s="242">
        <f t="shared" si="54"/>
        <v>0.004306508547788025</v>
      </c>
      <c r="BB56" s="245">
        <f t="shared" si="55"/>
        <v>89957079.83130197</v>
      </c>
      <c r="BC56" s="87">
        <f t="shared" si="56"/>
        <v>165097179.831302</v>
      </c>
      <c r="BD56" s="16"/>
      <c r="BE56" s="148"/>
      <c r="BF56" s="16"/>
      <c r="BG56" s="16"/>
      <c r="BH56" s="16"/>
      <c r="BI56" s="16"/>
      <c r="BJ56" s="16"/>
    </row>
    <row r="57" spans="3:62" s="149" customFormat="1" ht="15">
      <c r="C57" s="7"/>
      <c r="D57" s="138" t="s">
        <v>142</v>
      </c>
      <c r="E57" s="143" t="s">
        <v>143</v>
      </c>
      <c r="F57" s="97" t="s">
        <v>61</v>
      </c>
      <c r="G57" s="6">
        <v>10088.986206380141</v>
      </c>
      <c r="H57" s="299">
        <v>0.6952521382234828</v>
      </c>
      <c r="I57" s="28">
        <v>6731.709346423548</v>
      </c>
      <c r="J57" s="14"/>
      <c r="K57" s="252">
        <f t="shared" si="1"/>
        <v>99.82692786924262</v>
      </c>
      <c r="L57" s="253">
        <f t="shared" si="2"/>
        <v>155.7307388240035</v>
      </c>
      <c r="M57" s="253">
        <f t="shared" si="3"/>
        <v>111.28045684722171</v>
      </c>
      <c r="N57" s="253">
        <f t="shared" si="4"/>
        <v>93.28444307454481</v>
      </c>
      <c r="O57" s="14">
        <f t="shared" si="31"/>
        <v>8064070.360345559</v>
      </c>
      <c r="P57" s="14">
        <f t="shared" si="32"/>
        <v>12580008.840803865</v>
      </c>
      <c r="Q57" s="14">
        <f t="shared" si="33"/>
        <v>8989292.297192696</v>
      </c>
      <c r="R57" s="14">
        <f t="shared" si="34"/>
        <v>7535565.087849945</v>
      </c>
      <c r="S57" s="14">
        <v>1</v>
      </c>
      <c r="T57" s="14">
        <v>1</v>
      </c>
      <c r="U57" s="14">
        <v>1</v>
      </c>
      <c r="V57" s="114">
        <f t="shared" si="35"/>
        <v>0</v>
      </c>
      <c r="W57" s="114">
        <f t="shared" si="36"/>
        <v>0</v>
      </c>
      <c r="X57" s="114">
        <f t="shared" si="37"/>
        <v>0</v>
      </c>
      <c r="Y57" s="15"/>
      <c r="Z57" s="28">
        <f t="shared" si="38"/>
        <v>37168936.58619207</v>
      </c>
      <c r="AA57" s="14"/>
      <c r="AB57" s="29">
        <f t="shared" si="39"/>
        <v>7723500.834123598</v>
      </c>
      <c r="AC57" s="14">
        <v>8</v>
      </c>
      <c r="AD57" s="65">
        <f t="shared" si="14"/>
        <v>910424.781446076</v>
      </c>
      <c r="AE57" s="14">
        <f t="shared" si="40"/>
        <v>7283398.251568608</v>
      </c>
      <c r="AF57" s="28">
        <f t="shared" si="41"/>
        <v>15006899.085692206</v>
      </c>
      <c r="AG57" s="14"/>
      <c r="AH57" s="82">
        <f t="shared" si="42"/>
        <v>10.81290116777304</v>
      </c>
      <c r="AI57" s="14">
        <f t="shared" si="43"/>
        <v>0</v>
      </c>
      <c r="AJ57" s="84">
        <f t="shared" si="44"/>
        <v>127.1623479935181</v>
      </c>
      <c r="AK57" s="14">
        <f t="shared" si="45"/>
        <v>15395270.098530186</v>
      </c>
      <c r="AL57" s="28">
        <f t="shared" si="46"/>
        <v>15395270.098530186</v>
      </c>
      <c r="AM57" s="14"/>
      <c r="AN57" s="30">
        <v>0.6879911736607582</v>
      </c>
      <c r="AO57" s="14">
        <f t="shared" si="47"/>
        <v>20916424.0588861</v>
      </c>
      <c r="AP57" s="116"/>
      <c r="AQ57" s="306">
        <f t="shared" si="48"/>
        <v>58085360.64507817</v>
      </c>
      <c r="AS57" s="147">
        <v>39427200.00000001</v>
      </c>
      <c r="AT57" s="147">
        <v>48090596.77058438</v>
      </c>
      <c r="AU57" s="147">
        <v>52123590.825981215</v>
      </c>
      <c r="AV57" s="242">
        <f t="shared" si="49"/>
        <v>0.08386242480284</v>
      </c>
      <c r="AW57" s="242">
        <f t="shared" si="50"/>
        <v>0.24560142826944636</v>
      </c>
      <c r="AX57" s="242">
        <f t="shared" si="51"/>
        <v>0.005646900396477901</v>
      </c>
      <c r="AY57" s="242">
        <f t="shared" si="52"/>
        <v>0.0008389017610521118</v>
      </c>
      <c r="AZ57" s="279">
        <f t="shared" si="53"/>
        <v>4.73719468709118E-06</v>
      </c>
      <c r="BA57" s="242">
        <f t="shared" si="54"/>
        <v>0.0012476094303561194</v>
      </c>
      <c r="BB57" s="245">
        <f t="shared" si="55"/>
        <v>26060856.463985562</v>
      </c>
      <c r="BC57" s="87">
        <f t="shared" si="56"/>
        <v>65488056.46398557</v>
      </c>
      <c r="BD57" s="16"/>
      <c r="BE57" s="148"/>
      <c r="BF57" s="16"/>
      <c r="BG57" s="16"/>
      <c r="BH57" s="16"/>
      <c r="BI57" s="16"/>
      <c r="BJ57" s="16"/>
    </row>
    <row r="58" spans="3:62" s="149" customFormat="1" ht="15">
      <c r="C58" s="66"/>
      <c r="D58" s="138" t="s">
        <v>144</v>
      </c>
      <c r="E58" s="143" t="s">
        <v>145</v>
      </c>
      <c r="F58" s="97" t="s">
        <v>61</v>
      </c>
      <c r="G58" s="6">
        <v>14042.749263754842</v>
      </c>
      <c r="H58" s="299">
        <v>0.664688730521067</v>
      </c>
      <c r="I58" s="28">
        <v>8957.894676750475</v>
      </c>
      <c r="J58" s="14"/>
      <c r="K58" s="252">
        <f t="shared" si="1"/>
        <v>99.82692786924262</v>
      </c>
      <c r="L58" s="253">
        <f t="shared" si="2"/>
        <v>155.7307388240035</v>
      </c>
      <c r="M58" s="253">
        <f t="shared" si="3"/>
        <v>111.28045684722171</v>
      </c>
      <c r="N58" s="253">
        <f t="shared" si="4"/>
        <v>93.28444307454481</v>
      </c>
      <c r="O58" s="14">
        <f t="shared" si="31"/>
        <v>10730869.269074906</v>
      </c>
      <c r="P58" s="14">
        <f t="shared" si="32"/>
        <v>16740234.675815513</v>
      </c>
      <c r="Q58" s="14">
        <f t="shared" si="33"/>
        <v>11962063.34421706</v>
      </c>
      <c r="R58" s="14">
        <f t="shared" si="34"/>
        <v>10027586.592493173</v>
      </c>
      <c r="S58" s="14">
        <v>1</v>
      </c>
      <c r="T58" s="14">
        <v>1</v>
      </c>
      <c r="U58" s="14">
        <v>1</v>
      </c>
      <c r="V58" s="114">
        <f t="shared" si="35"/>
        <v>0</v>
      </c>
      <c r="W58" s="114">
        <f t="shared" si="36"/>
        <v>0</v>
      </c>
      <c r="X58" s="114">
        <f t="shared" si="37"/>
        <v>0</v>
      </c>
      <c r="Y58" s="15"/>
      <c r="Z58" s="28">
        <f t="shared" si="38"/>
        <v>49460753.88160065</v>
      </c>
      <c r="AA58" s="14"/>
      <c r="AB58" s="29">
        <f t="shared" si="39"/>
        <v>7723500.834123598</v>
      </c>
      <c r="AC58" s="14">
        <v>15</v>
      </c>
      <c r="AD58" s="65">
        <f t="shared" si="14"/>
        <v>910424.781446076</v>
      </c>
      <c r="AE58" s="14">
        <f t="shared" si="40"/>
        <v>13656371.721691139</v>
      </c>
      <c r="AF58" s="28">
        <f t="shared" si="41"/>
        <v>21379872.555814736</v>
      </c>
      <c r="AG58" s="14"/>
      <c r="AH58" s="82">
        <f t="shared" si="42"/>
        <v>10.81290116777304</v>
      </c>
      <c r="AI58" s="14">
        <f t="shared" si="43"/>
        <v>0</v>
      </c>
      <c r="AJ58" s="84">
        <f t="shared" si="44"/>
        <v>127.1623479935181</v>
      </c>
      <c r="AK58" s="14">
        <f t="shared" si="45"/>
        <v>21428507.623959757</v>
      </c>
      <c r="AL58" s="28">
        <f t="shared" si="46"/>
        <v>21428507.623959757</v>
      </c>
      <c r="AM58" s="14"/>
      <c r="AN58" s="30">
        <v>0.6659814599195009</v>
      </c>
      <c r="AO58" s="14">
        <f t="shared" si="47"/>
        <v>28509587.52891524</v>
      </c>
      <c r="AP58" s="116"/>
      <c r="AQ58" s="306">
        <f t="shared" si="48"/>
        <v>77970341.41051589</v>
      </c>
      <c r="AS58" s="147">
        <v>51801300</v>
      </c>
      <c r="AT58" s="147">
        <v>63278183.99030581</v>
      </c>
      <c r="AU58" s="147">
        <v>69856057.87485802</v>
      </c>
      <c r="AV58" s="242">
        <f t="shared" si="49"/>
        <v>0.10395168555342767</v>
      </c>
      <c r="AW58" s="242">
        <f t="shared" si="50"/>
        <v>0.26569068902003407</v>
      </c>
      <c r="AX58" s="242">
        <f t="shared" si="51"/>
        <v>0.0061087953263925</v>
      </c>
      <c r="AY58" s="242">
        <f t="shared" si="52"/>
        <v>0.0011242964853865373</v>
      </c>
      <c r="AZ58" s="279">
        <f t="shared" si="53"/>
        <v>6.868097115408793E-06</v>
      </c>
      <c r="BA58" s="242">
        <f t="shared" si="54"/>
        <v>0.0018088137169315255</v>
      </c>
      <c r="BB58" s="245">
        <f t="shared" si="55"/>
        <v>37783647.269791156</v>
      </c>
      <c r="BC58" s="87">
        <f t="shared" si="56"/>
        <v>89584947.26979116</v>
      </c>
      <c r="BD58" s="42"/>
      <c r="BE58" s="148"/>
      <c r="BF58" s="42"/>
      <c r="BG58" s="42"/>
      <c r="BH58" s="42"/>
      <c r="BI58" s="42"/>
      <c r="BJ58" s="42"/>
    </row>
    <row r="59" spans="3:62" s="149" customFormat="1" ht="15">
      <c r="C59" s="66"/>
      <c r="D59" s="96" t="s">
        <v>146</v>
      </c>
      <c r="E59" s="143" t="s">
        <v>147</v>
      </c>
      <c r="F59" s="97" t="s">
        <v>61</v>
      </c>
      <c r="G59" s="6">
        <v>156378.99300691363</v>
      </c>
      <c r="H59" s="299">
        <v>0.5989208936000495</v>
      </c>
      <c r="I59" s="28">
        <v>89884.20278882796</v>
      </c>
      <c r="J59" s="14"/>
      <c r="K59" s="252">
        <f t="shared" si="1"/>
        <v>99.82692786924262</v>
      </c>
      <c r="L59" s="253">
        <f t="shared" si="2"/>
        <v>155.7307388240035</v>
      </c>
      <c r="M59" s="253">
        <f t="shared" si="3"/>
        <v>111.28045684722171</v>
      </c>
      <c r="N59" s="253">
        <f t="shared" si="4"/>
        <v>93.28444307454481</v>
      </c>
      <c r="O59" s="14">
        <f t="shared" si="31"/>
        <v>107674365.94061646</v>
      </c>
      <c r="P59" s="14">
        <f t="shared" si="32"/>
        <v>167972799.70692882</v>
      </c>
      <c r="Q59" s="14">
        <f t="shared" si="33"/>
        <v>120028261.79626915</v>
      </c>
      <c r="R59" s="14">
        <f t="shared" si="34"/>
        <v>100617573.58026317</v>
      </c>
      <c r="S59" s="14">
        <v>1</v>
      </c>
      <c r="T59" s="14">
        <v>1</v>
      </c>
      <c r="U59" s="14">
        <v>1</v>
      </c>
      <c r="V59" s="114">
        <f t="shared" si="35"/>
        <v>0</v>
      </c>
      <c r="W59" s="114">
        <f t="shared" si="36"/>
        <v>0</v>
      </c>
      <c r="X59" s="114">
        <f t="shared" si="37"/>
        <v>0</v>
      </c>
      <c r="Y59" s="15"/>
      <c r="Z59" s="28">
        <f t="shared" si="38"/>
        <v>496293001.02407753</v>
      </c>
      <c r="AA59" s="14"/>
      <c r="AB59" s="29">
        <f t="shared" si="39"/>
        <v>7723500.834123598</v>
      </c>
      <c r="AC59" s="14">
        <v>72</v>
      </c>
      <c r="AD59" s="65">
        <f t="shared" si="14"/>
        <v>910424.781446076</v>
      </c>
      <c r="AE59" s="14">
        <f t="shared" si="40"/>
        <v>65550584.26411747</v>
      </c>
      <c r="AF59" s="28">
        <f t="shared" si="41"/>
        <v>73274085.09824108</v>
      </c>
      <c r="AG59" s="14"/>
      <c r="AH59" s="82">
        <f t="shared" si="42"/>
        <v>10.81290116777304</v>
      </c>
      <c r="AI59" s="14">
        <f t="shared" si="43"/>
        <v>0</v>
      </c>
      <c r="AJ59" s="84">
        <f t="shared" si="44"/>
        <v>127.1623479935181</v>
      </c>
      <c r="AK59" s="14">
        <f t="shared" si="45"/>
        <v>238626239.13145304</v>
      </c>
      <c r="AL59" s="28">
        <f t="shared" si="46"/>
        <v>238626239.13145304</v>
      </c>
      <c r="AM59" s="14"/>
      <c r="AN59" s="30">
        <v>0.20936745830457215</v>
      </c>
      <c r="AO59" s="14">
        <f t="shared" si="47"/>
        <v>65301778.12834302</v>
      </c>
      <c r="AP59" s="116"/>
      <c r="AQ59" s="306">
        <f t="shared" si="48"/>
        <v>561594779.1524205</v>
      </c>
      <c r="AS59" s="147">
        <v>360029700</v>
      </c>
      <c r="AT59" s="147">
        <v>438086241.0171569</v>
      </c>
      <c r="AU59" s="147">
        <v>501918963.94687533</v>
      </c>
      <c r="AV59" s="242">
        <f t="shared" si="49"/>
        <v>0.14570812080632894</v>
      </c>
      <c r="AW59" s="242">
        <f t="shared" si="50"/>
        <v>0.3074471242729353</v>
      </c>
      <c r="AX59" s="242">
        <f t="shared" si="51"/>
        <v>0.00706886478708971</v>
      </c>
      <c r="AY59" s="242">
        <f t="shared" si="52"/>
        <v>0.008078121558551674</v>
      </c>
      <c r="AZ59" s="279">
        <f t="shared" si="53"/>
        <v>5.7103149031076175E-05</v>
      </c>
      <c r="BA59" s="242">
        <f t="shared" si="54"/>
        <v>0.01503894856344761</v>
      </c>
      <c r="BB59" s="245">
        <f t="shared" si="55"/>
        <v>314143088.65026575</v>
      </c>
      <c r="BC59" s="87">
        <f t="shared" si="56"/>
        <v>674172788.6502657</v>
      </c>
      <c r="BD59" s="42"/>
      <c r="BE59" s="148"/>
      <c r="BF59" s="42"/>
      <c r="BG59" s="42"/>
      <c r="BH59" s="42"/>
      <c r="BI59" s="42"/>
      <c r="BJ59" s="42"/>
    </row>
    <row r="60" spans="3:62" s="149" customFormat="1" ht="15">
      <c r="C60" s="41"/>
      <c r="D60" s="138" t="s">
        <v>148</v>
      </c>
      <c r="E60" s="143" t="s">
        <v>149</v>
      </c>
      <c r="F60" s="97" t="s">
        <v>61</v>
      </c>
      <c r="G60" s="6">
        <v>23653</v>
      </c>
      <c r="H60" s="299">
        <v>0.6912390065230724</v>
      </c>
      <c r="I60" s="28">
        <v>15690.976209572234</v>
      </c>
      <c r="J60" s="14"/>
      <c r="K60" s="252">
        <f t="shared" si="1"/>
        <v>99.82692786924262</v>
      </c>
      <c r="L60" s="253">
        <f t="shared" si="2"/>
        <v>155.7307388240035</v>
      </c>
      <c r="M60" s="253">
        <f t="shared" si="3"/>
        <v>111.28045684722171</v>
      </c>
      <c r="N60" s="253">
        <f t="shared" si="4"/>
        <v>93.28444307454481</v>
      </c>
      <c r="O60" s="14">
        <f t="shared" si="31"/>
        <v>18796583.403251633</v>
      </c>
      <c r="P60" s="14">
        <f t="shared" si="32"/>
        <v>29322807.815838553</v>
      </c>
      <c r="Q60" s="14">
        <f t="shared" si="33"/>
        <v>20953188.011761025</v>
      </c>
      <c r="R60" s="14">
        <f t="shared" si="34"/>
        <v>17564687.724070534</v>
      </c>
      <c r="S60" s="14">
        <v>1</v>
      </c>
      <c r="T60" s="14">
        <v>1</v>
      </c>
      <c r="U60" s="14">
        <v>1</v>
      </c>
      <c r="V60" s="114">
        <f t="shared" si="35"/>
        <v>0</v>
      </c>
      <c r="W60" s="114">
        <f t="shared" si="36"/>
        <v>0</v>
      </c>
      <c r="X60" s="114">
        <f t="shared" si="37"/>
        <v>0</v>
      </c>
      <c r="Y60" s="15"/>
      <c r="Z60" s="28">
        <f t="shared" si="38"/>
        <v>86637266.95492174</v>
      </c>
      <c r="AA60" s="14"/>
      <c r="AB60" s="29">
        <f t="shared" si="39"/>
        <v>7723500.834123598</v>
      </c>
      <c r="AC60" s="14">
        <v>24</v>
      </c>
      <c r="AD60" s="65">
        <f t="shared" si="14"/>
        <v>910424.781446076</v>
      </c>
      <c r="AE60" s="14">
        <f t="shared" si="40"/>
        <v>21850194.754705824</v>
      </c>
      <c r="AF60" s="28">
        <f t="shared" si="41"/>
        <v>29573695.58882942</v>
      </c>
      <c r="AG60" s="14"/>
      <c r="AH60" s="82">
        <f t="shared" si="42"/>
        <v>10.81290116777304</v>
      </c>
      <c r="AI60" s="14">
        <f t="shared" si="43"/>
        <v>0</v>
      </c>
      <c r="AJ60" s="84">
        <f t="shared" si="44"/>
        <v>127.1623479935181</v>
      </c>
      <c r="AK60" s="14">
        <f t="shared" si="45"/>
        <v>36093252.2050882</v>
      </c>
      <c r="AL60" s="28">
        <f t="shared" si="46"/>
        <v>36093252.2050882</v>
      </c>
      <c r="AM60" s="14"/>
      <c r="AN60" s="30">
        <v>0.6182936118408393</v>
      </c>
      <c r="AO60" s="14">
        <f t="shared" si="47"/>
        <v>40601454.33006516</v>
      </c>
      <c r="AP60" s="116"/>
      <c r="AQ60" s="306">
        <f t="shared" si="48"/>
        <v>127238721.2849869</v>
      </c>
      <c r="AS60" s="147">
        <v>87510600</v>
      </c>
      <c r="AT60" s="147">
        <v>105953264.1629528</v>
      </c>
      <c r="AU60" s="147">
        <v>115482186.64061345</v>
      </c>
      <c r="AV60" s="242">
        <f t="shared" si="49"/>
        <v>0.08993514784976772</v>
      </c>
      <c r="AW60" s="242">
        <f t="shared" si="50"/>
        <v>0.2516741513163741</v>
      </c>
      <c r="AX60" s="242">
        <f t="shared" si="51"/>
        <v>0.005786525244847167</v>
      </c>
      <c r="AY60" s="242">
        <f t="shared" si="52"/>
        <v>0.0018586250142741498</v>
      </c>
      <c r="AZ60" s="279">
        <f t="shared" si="53"/>
        <v>1.0754980565801793E-05</v>
      </c>
      <c r="BA60" s="242">
        <f t="shared" si="54"/>
        <v>0.0028324812602182263</v>
      </c>
      <c r="BB60" s="245">
        <f t="shared" si="55"/>
        <v>59166663.67166344</v>
      </c>
      <c r="BC60" s="87">
        <f t="shared" si="56"/>
        <v>146677263.67166343</v>
      </c>
      <c r="BD60" s="42"/>
      <c r="BE60" s="148"/>
      <c r="BF60" s="42"/>
      <c r="BG60" s="42"/>
      <c r="BH60" s="42"/>
      <c r="BI60" s="42"/>
      <c r="BJ60" s="42"/>
    </row>
    <row r="61" spans="3:62" s="41" customFormat="1" ht="15">
      <c r="C61" s="66"/>
      <c r="D61" s="137" t="s">
        <v>150</v>
      </c>
      <c r="E61" s="8" t="s">
        <v>151</v>
      </c>
      <c r="F61" s="99" t="s">
        <v>75</v>
      </c>
      <c r="G61" s="10">
        <v>227033.68902098207</v>
      </c>
      <c r="H61" s="11">
        <v>0</v>
      </c>
      <c r="I61" s="13">
        <v>0</v>
      </c>
      <c r="J61" s="11"/>
      <c r="K61" s="250">
        <f t="shared" si="1"/>
        <v>99.82692786924262</v>
      </c>
      <c r="L61" s="251">
        <f t="shared" si="2"/>
        <v>155.7307388240035</v>
      </c>
      <c r="M61" s="251">
        <f t="shared" si="3"/>
        <v>111.28045684722171</v>
      </c>
      <c r="N61" s="251">
        <f t="shared" si="4"/>
        <v>93.28444307454481</v>
      </c>
      <c r="O61" s="11">
        <f t="shared" si="31"/>
        <v>0</v>
      </c>
      <c r="P61" s="11">
        <f t="shared" si="32"/>
        <v>0</v>
      </c>
      <c r="Q61" s="11">
        <f t="shared" si="33"/>
        <v>0</v>
      </c>
      <c r="R61" s="11">
        <f t="shared" si="34"/>
        <v>0</v>
      </c>
      <c r="S61" s="11">
        <v>0</v>
      </c>
      <c r="T61" s="11">
        <v>0</v>
      </c>
      <c r="U61" s="11">
        <v>0</v>
      </c>
      <c r="V61" s="114">
        <f t="shared" si="35"/>
        <v>0</v>
      </c>
      <c r="W61" s="114">
        <f t="shared" si="36"/>
        <v>0</v>
      </c>
      <c r="X61" s="114">
        <f t="shared" si="37"/>
        <v>0</v>
      </c>
      <c r="Y61" s="12"/>
      <c r="Z61" s="13">
        <f t="shared" si="38"/>
        <v>0</v>
      </c>
      <c r="AA61" s="11"/>
      <c r="AB61" s="60">
        <f t="shared" si="39"/>
        <v>7723500.834123598</v>
      </c>
      <c r="AC61" s="11">
        <v>38</v>
      </c>
      <c r="AD61" s="121">
        <f t="shared" si="14"/>
        <v>910424.781446076</v>
      </c>
      <c r="AE61" s="11">
        <f t="shared" si="40"/>
        <v>34596141.694950886</v>
      </c>
      <c r="AF61" s="13">
        <f t="shared" si="41"/>
        <v>42319642.52907448</v>
      </c>
      <c r="AG61" s="11"/>
      <c r="AH61" s="119">
        <f t="shared" si="42"/>
        <v>10.81290116777304</v>
      </c>
      <c r="AI61" s="11">
        <f t="shared" si="43"/>
        <v>29458714.093665577</v>
      </c>
      <c r="AJ61" s="141">
        <f t="shared" si="44"/>
        <v>127.1623479935181</v>
      </c>
      <c r="AK61" s="11">
        <f t="shared" si="45"/>
        <v>0</v>
      </c>
      <c r="AL61" s="13">
        <f t="shared" si="46"/>
        <v>29458714.093665577</v>
      </c>
      <c r="AM61" s="11"/>
      <c r="AN61" s="61">
        <v>0.6012897373473737</v>
      </c>
      <c r="AO61" s="11">
        <f t="shared" si="47"/>
        <v>43159589.20091349</v>
      </c>
      <c r="AP61" s="115"/>
      <c r="AQ61" s="307">
        <f t="shared" si="48"/>
        <v>43159589.20091349</v>
      </c>
      <c r="AS61" s="146">
        <v>28171800</v>
      </c>
      <c r="AT61" s="146">
        <v>35016222.532651074</v>
      </c>
      <c r="AU61" s="146">
        <v>37423347.804150075</v>
      </c>
      <c r="AV61" s="241">
        <f t="shared" si="49"/>
        <v>0.06874314524516352</v>
      </c>
      <c r="AW61" s="241">
        <f t="shared" si="50"/>
        <v>0.23048214871176992</v>
      </c>
      <c r="AX61" s="241">
        <f t="shared" si="51"/>
        <v>0.005299275928940044</v>
      </c>
      <c r="AY61" s="241">
        <f t="shared" si="52"/>
        <v>0.0006023090865358888</v>
      </c>
      <c r="AZ61" s="278">
        <f t="shared" si="53"/>
        <v>3.1918020440615012E-06</v>
      </c>
      <c r="BA61" s="241">
        <f t="shared" si="54"/>
        <v>0.0008406076999225556</v>
      </c>
      <c r="BB61" s="244">
        <f t="shared" si="55"/>
        <v>17559146.378005188</v>
      </c>
      <c r="BC61" s="86">
        <f t="shared" si="56"/>
        <v>45730946.37800519</v>
      </c>
      <c r="BD61" s="42"/>
      <c r="BE61" s="148"/>
      <c r="BF61" s="42"/>
      <c r="BG61" s="42"/>
      <c r="BH61" s="42"/>
      <c r="BI61" s="42"/>
      <c r="BJ61" s="42"/>
    </row>
    <row r="62" spans="3:62" s="149" customFormat="1" ht="15">
      <c r="C62" s="66"/>
      <c r="D62" s="138" t="s">
        <v>152</v>
      </c>
      <c r="E62" s="143" t="s">
        <v>153</v>
      </c>
      <c r="F62" s="97" t="s">
        <v>61</v>
      </c>
      <c r="G62" s="6">
        <v>38486.43972974547</v>
      </c>
      <c r="H62" s="299">
        <v>0.7134528734284022</v>
      </c>
      <c r="I62" s="28">
        <v>26351.693094383325</v>
      </c>
      <c r="J62" s="14"/>
      <c r="K62" s="252">
        <f t="shared" si="1"/>
        <v>99.82692786924262</v>
      </c>
      <c r="L62" s="253">
        <f t="shared" si="2"/>
        <v>155.7307388240035</v>
      </c>
      <c r="M62" s="253">
        <f t="shared" si="3"/>
        <v>111.28045684722171</v>
      </c>
      <c r="N62" s="253">
        <f t="shared" si="4"/>
        <v>93.28444307454481</v>
      </c>
      <c r="O62" s="14">
        <f t="shared" si="31"/>
        <v>31567302.789185077</v>
      </c>
      <c r="P62" s="14">
        <f t="shared" si="32"/>
        <v>49245223.61822048</v>
      </c>
      <c r="Q62" s="14">
        <f t="shared" si="33"/>
        <v>35189141.35488905</v>
      </c>
      <c r="R62" s="14">
        <f t="shared" si="34"/>
        <v>29498436.172570523</v>
      </c>
      <c r="S62" s="14">
        <v>1</v>
      </c>
      <c r="T62" s="14">
        <v>1</v>
      </c>
      <c r="U62" s="14">
        <v>1</v>
      </c>
      <c r="V62" s="114">
        <f t="shared" si="35"/>
        <v>0</v>
      </c>
      <c r="W62" s="114">
        <f t="shared" si="36"/>
        <v>0</v>
      </c>
      <c r="X62" s="114">
        <f t="shared" si="37"/>
        <v>0</v>
      </c>
      <c r="Y62" s="15"/>
      <c r="Z62" s="28">
        <f t="shared" si="38"/>
        <v>145500103.93486512</v>
      </c>
      <c r="AA62" s="14"/>
      <c r="AB62" s="29">
        <f t="shared" si="39"/>
        <v>7723500.834123598</v>
      </c>
      <c r="AC62" s="14">
        <v>33</v>
      </c>
      <c r="AD62" s="65">
        <f t="shared" si="14"/>
        <v>910424.781446076</v>
      </c>
      <c r="AE62" s="14">
        <f t="shared" si="40"/>
        <v>30044017.78772051</v>
      </c>
      <c r="AF62" s="28">
        <f t="shared" si="41"/>
        <v>37767518.621844105</v>
      </c>
      <c r="AG62" s="14"/>
      <c r="AH62" s="82">
        <f t="shared" si="42"/>
        <v>10.81290116777304</v>
      </c>
      <c r="AI62" s="14">
        <f t="shared" si="43"/>
        <v>0</v>
      </c>
      <c r="AJ62" s="84">
        <f t="shared" si="44"/>
        <v>127.1623479935181</v>
      </c>
      <c r="AK62" s="14">
        <f t="shared" si="45"/>
        <v>58728312.503345445</v>
      </c>
      <c r="AL62" s="28">
        <f t="shared" si="46"/>
        <v>58728312.503345445</v>
      </c>
      <c r="AM62" s="14"/>
      <c r="AN62" s="30">
        <v>0.616145054474371</v>
      </c>
      <c r="AO62" s="14">
        <f t="shared" si="47"/>
        <v>59455429.12517961</v>
      </c>
      <c r="AP62" s="116"/>
      <c r="AQ62" s="306">
        <f t="shared" si="48"/>
        <v>204955533.06004474</v>
      </c>
      <c r="AS62" s="147">
        <v>142479900</v>
      </c>
      <c r="AT62" s="147">
        <v>174854159.0372481</v>
      </c>
      <c r="AU62" s="147">
        <v>183185362.91010502</v>
      </c>
      <c r="AV62" s="242">
        <f t="shared" si="49"/>
        <v>0.04764658683973408</v>
      </c>
      <c r="AW62" s="242">
        <f t="shared" si="50"/>
        <v>0.20938559030634046</v>
      </c>
      <c r="AX62" s="242">
        <f t="shared" si="51"/>
        <v>0.0048142210786350104</v>
      </c>
      <c r="AY62" s="242">
        <f t="shared" si="52"/>
        <v>0.0029482720033105936</v>
      </c>
      <c r="AZ62" s="279">
        <f t="shared" si="53"/>
        <v>1.419363322388733E-05</v>
      </c>
      <c r="BA62" s="242">
        <f t="shared" si="54"/>
        <v>0.0037381006757843905</v>
      </c>
      <c r="BB62" s="245">
        <f t="shared" si="55"/>
        <v>78083815.96774021</v>
      </c>
      <c r="BC62" s="87">
        <f t="shared" si="56"/>
        <v>220563715.9677402</v>
      </c>
      <c r="BD62" s="42"/>
      <c r="BE62" s="148"/>
      <c r="BF62" s="42"/>
      <c r="BG62" s="42"/>
      <c r="BH62" s="42"/>
      <c r="BI62" s="42"/>
      <c r="BJ62" s="42"/>
    </row>
    <row r="63" spans="3:62" s="149" customFormat="1" ht="15">
      <c r="C63" s="7"/>
      <c r="D63" s="138" t="s">
        <v>154</v>
      </c>
      <c r="E63" s="143" t="s">
        <v>155</v>
      </c>
      <c r="F63" s="97" t="s">
        <v>61</v>
      </c>
      <c r="G63" s="6">
        <v>50467.31928307036</v>
      </c>
      <c r="H63" s="299">
        <v>0.5787844239856965</v>
      </c>
      <c r="I63" s="28">
        <v>28032.547479003544</v>
      </c>
      <c r="J63" s="14"/>
      <c r="K63" s="252">
        <f t="shared" si="1"/>
        <v>99.82692786924262</v>
      </c>
      <c r="L63" s="253">
        <f t="shared" si="2"/>
        <v>155.7307388240035</v>
      </c>
      <c r="M63" s="253">
        <f t="shared" si="3"/>
        <v>111.28045684722171</v>
      </c>
      <c r="N63" s="253">
        <f t="shared" si="4"/>
        <v>93.28444307454481</v>
      </c>
      <c r="O63" s="14">
        <f t="shared" si="31"/>
        <v>33580837.14213127</v>
      </c>
      <c r="P63" s="14">
        <f t="shared" si="32"/>
        <v>52386351.96029015</v>
      </c>
      <c r="Q63" s="14">
        <f t="shared" si="33"/>
        <v>37433696.28065938</v>
      </c>
      <c r="R63" s="14">
        <f t="shared" si="34"/>
        <v>31380006.95447497</v>
      </c>
      <c r="S63" s="14">
        <v>1</v>
      </c>
      <c r="T63" s="14">
        <v>1</v>
      </c>
      <c r="U63" s="14">
        <v>1</v>
      </c>
      <c r="V63" s="114">
        <f t="shared" si="35"/>
        <v>0</v>
      </c>
      <c r="W63" s="114">
        <f t="shared" si="36"/>
        <v>0</v>
      </c>
      <c r="X63" s="114">
        <f t="shared" si="37"/>
        <v>0</v>
      </c>
      <c r="Y63" s="15"/>
      <c r="Z63" s="28">
        <f t="shared" si="38"/>
        <v>154780892.33755577</v>
      </c>
      <c r="AA63" s="14"/>
      <c r="AB63" s="29">
        <f t="shared" si="39"/>
        <v>7723500.834123598</v>
      </c>
      <c r="AC63" s="14">
        <v>39</v>
      </c>
      <c r="AD63" s="65">
        <f t="shared" si="14"/>
        <v>910424.781446076</v>
      </c>
      <c r="AE63" s="14">
        <f t="shared" si="40"/>
        <v>35506566.47639696</v>
      </c>
      <c r="AF63" s="28">
        <f t="shared" si="41"/>
        <v>43230067.31052056</v>
      </c>
      <c r="AG63" s="14"/>
      <c r="AH63" s="82">
        <f t="shared" si="42"/>
        <v>10.81290116777304</v>
      </c>
      <c r="AI63" s="14">
        <f t="shared" si="43"/>
        <v>0</v>
      </c>
      <c r="AJ63" s="84">
        <f t="shared" si="44"/>
        <v>127.1623479935181</v>
      </c>
      <c r="AK63" s="14">
        <f t="shared" si="45"/>
        <v>77010513.80368535</v>
      </c>
      <c r="AL63" s="28">
        <f t="shared" si="46"/>
        <v>77010513.80368535</v>
      </c>
      <c r="AM63" s="14"/>
      <c r="AN63" s="30">
        <v>0.2625298683998627</v>
      </c>
      <c r="AO63" s="14">
        <f t="shared" si="47"/>
        <v>31566743.936235495</v>
      </c>
      <c r="AP63" s="116"/>
      <c r="AQ63" s="306">
        <f t="shared" si="48"/>
        <v>186347636.27379125</v>
      </c>
      <c r="AS63" s="147">
        <v>123068700</v>
      </c>
      <c r="AT63" s="147">
        <v>151953754.19897792</v>
      </c>
      <c r="AU63" s="147">
        <v>163326910.8032602</v>
      </c>
      <c r="AV63" s="242">
        <f t="shared" si="49"/>
        <v>0.07484617056179839</v>
      </c>
      <c r="AW63" s="242">
        <f t="shared" si="50"/>
        <v>0.2365851740284048</v>
      </c>
      <c r="AX63" s="242">
        <f t="shared" si="51"/>
        <v>0.005439597491086706</v>
      </c>
      <c r="AY63" s="242">
        <f t="shared" si="52"/>
        <v>0.0026286606684004657</v>
      </c>
      <c r="AZ63" s="279">
        <f t="shared" si="53"/>
        <v>1.4298855976749477E-05</v>
      </c>
      <c r="BA63" s="242">
        <f t="shared" si="54"/>
        <v>0.003765812625034983</v>
      </c>
      <c r="BB63" s="245">
        <f t="shared" si="55"/>
        <v>78662680.72636166</v>
      </c>
      <c r="BC63" s="87">
        <f t="shared" si="56"/>
        <v>201731380.72636166</v>
      </c>
      <c r="BD63" s="16"/>
      <c r="BE63" s="148"/>
      <c r="BF63" s="16"/>
      <c r="BG63" s="16"/>
      <c r="BH63" s="16"/>
      <c r="BI63" s="16"/>
      <c r="BJ63" s="16"/>
    </row>
    <row r="64" spans="3:62" s="149" customFormat="1" ht="15">
      <c r="C64" s="7"/>
      <c r="D64" s="138" t="s">
        <v>156</v>
      </c>
      <c r="E64" s="143" t="s">
        <v>157</v>
      </c>
      <c r="F64" s="97" t="s">
        <v>61</v>
      </c>
      <c r="G64" s="6">
        <v>20884.925267102357</v>
      </c>
      <c r="H64" s="299">
        <v>0.6621825604665461</v>
      </c>
      <c r="I64" s="28">
        <v>13272.299066994854</v>
      </c>
      <c r="J64" s="14"/>
      <c r="K64" s="252">
        <f t="shared" si="1"/>
        <v>99.82692786924262</v>
      </c>
      <c r="L64" s="253">
        <f t="shared" si="2"/>
        <v>155.7307388240035</v>
      </c>
      <c r="M64" s="253">
        <f t="shared" si="3"/>
        <v>111.28045684722171</v>
      </c>
      <c r="N64" s="253">
        <f t="shared" si="4"/>
        <v>93.28444307454481</v>
      </c>
      <c r="O64" s="14">
        <f t="shared" si="31"/>
        <v>15899194.099438936</v>
      </c>
      <c r="P64" s="14">
        <f t="shared" si="32"/>
        <v>24802859.275154892</v>
      </c>
      <c r="Q64" s="14">
        <f t="shared" si="33"/>
        <v>17723370.043057702</v>
      </c>
      <c r="R64" s="14">
        <f t="shared" si="34"/>
        <v>14857188.321400987</v>
      </c>
      <c r="S64" s="14">
        <v>1</v>
      </c>
      <c r="T64" s="14">
        <v>1</v>
      </c>
      <c r="U64" s="14">
        <v>1</v>
      </c>
      <c r="V64" s="114">
        <f t="shared" si="35"/>
        <v>0</v>
      </c>
      <c r="W64" s="114">
        <f t="shared" si="36"/>
        <v>0</v>
      </c>
      <c r="X64" s="114">
        <f t="shared" si="37"/>
        <v>0</v>
      </c>
      <c r="Y64" s="15"/>
      <c r="Z64" s="28">
        <f t="shared" si="38"/>
        <v>73282611.73905252</v>
      </c>
      <c r="AA64" s="14"/>
      <c r="AB64" s="29">
        <f t="shared" si="39"/>
        <v>7723500.834123598</v>
      </c>
      <c r="AC64" s="14">
        <v>18</v>
      </c>
      <c r="AD64" s="65">
        <f t="shared" si="14"/>
        <v>910424.781446076</v>
      </c>
      <c r="AE64" s="14">
        <f t="shared" si="40"/>
        <v>16387646.066029368</v>
      </c>
      <c r="AF64" s="28">
        <f t="shared" si="41"/>
        <v>24111146.900152966</v>
      </c>
      <c r="AG64" s="14"/>
      <c r="AH64" s="82">
        <f t="shared" si="42"/>
        <v>10.81290116777304</v>
      </c>
      <c r="AI64" s="14">
        <f t="shared" si="43"/>
        <v>0</v>
      </c>
      <c r="AJ64" s="84">
        <f t="shared" si="44"/>
        <v>127.1623479935181</v>
      </c>
      <c r="AK64" s="14">
        <f t="shared" si="45"/>
        <v>31869313.615606666</v>
      </c>
      <c r="AL64" s="28">
        <f t="shared" si="46"/>
        <v>31869313.615606666</v>
      </c>
      <c r="AM64" s="14"/>
      <c r="AN64" s="30">
        <v>0.5619252492896638</v>
      </c>
      <c r="AO64" s="14">
        <f t="shared" si="47"/>
        <v>31456834.230668414</v>
      </c>
      <c r="AP64" s="116"/>
      <c r="AQ64" s="306">
        <f t="shared" si="48"/>
        <v>104739445.96972093</v>
      </c>
      <c r="AS64" s="147">
        <v>73625400.00000001</v>
      </c>
      <c r="AT64" s="147">
        <v>91189506.19983128</v>
      </c>
      <c r="AU64" s="147">
        <v>92174725.05694352</v>
      </c>
      <c r="AV64" s="242">
        <f t="shared" si="49"/>
        <v>0.010804081502023383</v>
      </c>
      <c r="AW64" s="242">
        <f t="shared" si="50"/>
        <v>0.17254308496862977</v>
      </c>
      <c r="AX64" s="242">
        <f t="shared" si="51"/>
        <v>0.003967133341952498</v>
      </c>
      <c r="AY64" s="242">
        <f t="shared" si="52"/>
        <v>0.001483503687090969</v>
      </c>
      <c r="AZ64" s="279">
        <f t="shared" si="53"/>
        <v>5.8852569399680485E-06</v>
      </c>
      <c r="BA64" s="242">
        <f t="shared" si="54"/>
        <v>0.00154996839762174</v>
      </c>
      <c r="BB64" s="245">
        <f t="shared" si="55"/>
        <v>32376722.194704708</v>
      </c>
      <c r="BC64" s="87">
        <f t="shared" si="56"/>
        <v>106002122.19470473</v>
      </c>
      <c r="BD64" s="16"/>
      <c r="BE64" s="148"/>
      <c r="BF64" s="16"/>
      <c r="BG64" s="16"/>
      <c r="BH64" s="16"/>
      <c r="BI64" s="16"/>
      <c r="BJ64" s="16"/>
    </row>
    <row r="65" spans="3:62" s="149" customFormat="1" ht="15">
      <c r="C65" s="7"/>
      <c r="D65" s="138" t="s">
        <v>158</v>
      </c>
      <c r="E65" s="143" t="s">
        <v>159</v>
      </c>
      <c r="F65" s="97" t="s">
        <v>61</v>
      </c>
      <c r="G65" s="6">
        <v>115877.23147064594</v>
      </c>
      <c r="H65" s="299">
        <v>0.7425476063548773</v>
      </c>
      <c r="I65" s="28">
        <v>82576.773116918</v>
      </c>
      <c r="J65" s="14"/>
      <c r="K65" s="252">
        <f t="shared" si="1"/>
        <v>99.82692786924262</v>
      </c>
      <c r="L65" s="253">
        <f t="shared" si="2"/>
        <v>155.7307388240035</v>
      </c>
      <c r="M65" s="253">
        <f t="shared" si="3"/>
        <v>111.28045684722171</v>
      </c>
      <c r="N65" s="253">
        <f t="shared" si="4"/>
        <v>93.28444307454481</v>
      </c>
      <c r="O65" s="14">
        <f t="shared" si="31"/>
        <v>98920626.88340864</v>
      </c>
      <c r="P65" s="14">
        <f t="shared" si="32"/>
        <v>154316902.64639702</v>
      </c>
      <c r="Q65" s="14">
        <f t="shared" si="33"/>
        <v>110270172.44904014</v>
      </c>
      <c r="R65" s="14">
        <f t="shared" si="34"/>
        <v>92437539.49325687</v>
      </c>
      <c r="S65" s="14">
        <v>1</v>
      </c>
      <c r="T65" s="14">
        <v>1</v>
      </c>
      <c r="U65" s="14">
        <v>1</v>
      </c>
      <c r="V65" s="114">
        <f t="shared" si="35"/>
        <v>0</v>
      </c>
      <c r="W65" s="114">
        <f t="shared" si="36"/>
        <v>0</v>
      </c>
      <c r="X65" s="114">
        <f t="shared" si="37"/>
        <v>0</v>
      </c>
      <c r="Y65" s="15"/>
      <c r="Z65" s="28">
        <f t="shared" si="38"/>
        <v>455945241.4721027</v>
      </c>
      <c r="AA65" s="14"/>
      <c r="AB65" s="29">
        <f t="shared" si="39"/>
        <v>7723500.834123598</v>
      </c>
      <c r="AC65" s="14">
        <v>69</v>
      </c>
      <c r="AD65" s="65">
        <f t="shared" si="14"/>
        <v>910424.781446076</v>
      </c>
      <c r="AE65" s="14">
        <f t="shared" si="40"/>
        <v>62819309.91977924</v>
      </c>
      <c r="AF65" s="28">
        <f t="shared" si="41"/>
        <v>70542810.75390284</v>
      </c>
      <c r="AG65" s="14"/>
      <c r="AH65" s="82">
        <f t="shared" si="42"/>
        <v>10.81290116777304</v>
      </c>
      <c r="AI65" s="14">
        <f t="shared" si="43"/>
        <v>0</v>
      </c>
      <c r="AJ65" s="84">
        <f t="shared" si="44"/>
        <v>127.1623479935181</v>
      </c>
      <c r="AK65" s="14">
        <f t="shared" si="45"/>
        <v>176822649.99354872</v>
      </c>
      <c r="AL65" s="28">
        <f t="shared" si="46"/>
        <v>176822649.99354872</v>
      </c>
      <c r="AM65" s="14"/>
      <c r="AN65" s="30">
        <v>0.8591014604889309</v>
      </c>
      <c r="AO65" s="14">
        <f t="shared" si="47"/>
        <v>212512028.60265294</v>
      </c>
      <c r="AP65" s="116"/>
      <c r="AQ65" s="306">
        <f t="shared" si="48"/>
        <v>668457270.0747557</v>
      </c>
      <c r="AS65" s="147">
        <v>473669100.00000006</v>
      </c>
      <c r="AT65" s="147">
        <v>586111062.9247754</v>
      </c>
      <c r="AU65" s="147">
        <v>591737587.6680999</v>
      </c>
      <c r="AV65" s="242">
        <f t="shared" si="49"/>
        <v>0.009599758645140361</v>
      </c>
      <c r="AW65" s="242">
        <f t="shared" si="50"/>
        <v>0.17133876211174676</v>
      </c>
      <c r="AX65" s="242">
        <f t="shared" si="51"/>
        <v>0.003939443392158887</v>
      </c>
      <c r="AY65" s="242">
        <f t="shared" si="52"/>
        <v>0.00952370503468959</v>
      </c>
      <c r="AZ65" s="279">
        <f t="shared" si="53"/>
        <v>3.7518096867778226E-05</v>
      </c>
      <c r="BA65" s="242">
        <f t="shared" si="54"/>
        <v>0.009880938942367256</v>
      </c>
      <c r="BB65" s="245">
        <f t="shared" si="55"/>
        <v>206399314.7542461</v>
      </c>
      <c r="BC65" s="87">
        <f t="shared" si="56"/>
        <v>680068414.7542461</v>
      </c>
      <c r="BD65" s="16"/>
      <c r="BE65" s="148"/>
      <c r="BF65" s="16"/>
      <c r="BG65" s="16"/>
      <c r="BH65" s="16"/>
      <c r="BI65" s="16"/>
      <c r="BJ65" s="16"/>
    </row>
    <row r="66" spans="3:62" s="149" customFormat="1" ht="15">
      <c r="C66" s="7"/>
      <c r="D66" s="138" t="s">
        <v>160</v>
      </c>
      <c r="E66" s="143" t="s">
        <v>161</v>
      </c>
      <c r="F66" s="97" t="s">
        <v>61</v>
      </c>
      <c r="G66" s="6">
        <v>15206.609796609333</v>
      </c>
      <c r="H66" s="299">
        <v>0.6629353469133864</v>
      </c>
      <c r="I66" s="28">
        <v>9674.734875513772</v>
      </c>
      <c r="J66" s="14"/>
      <c r="K66" s="252">
        <f t="shared" si="1"/>
        <v>99.82692786924262</v>
      </c>
      <c r="L66" s="253">
        <f t="shared" si="2"/>
        <v>155.7307388240035</v>
      </c>
      <c r="M66" s="253">
        <f t="shared" si="3"/>
        <v>111.28045684722171</v>
      </c>
      <c r="N66" s="253">
        <f t="shared" si="4"/>
        <v>93.28444307454481</v>
      </c>
      <c r="O66" s="14">
        <f t="shared" si="31"/>
        <v>11589588.726863513</v>
      </c>
      <c r="P66" s="14">
        <f t="shared" si="32"/>
        <v>18079843.32108136</v>
      </c>
      <c r="Q66" s="14">
        <f t="shared" si="33"/>
        <v>12919307.001875054</v>
      </c>
      <c r="R66" s="14">
        <f t="shared" si="34"/>
        <v>10830027.057074133</v>
      </c>
      <c r="S66" s="14">
        <v>1</v>
      </c>
      <c r="T66" s="14">
        <v>1</v>
      </c>
      <c r="U66" s="14">
        <v>1</v>
      </c>
      <c r="V66" s="114">
        <f t="shared" si="35"/>
        <v>0</v>
      </c>
      <c r="W66" s="114">
        <f t="shared" si="36"/>
        <v>0</v>
      </c>
      <c r="X66" s="114">
        <f t="shared" si="37"/>
        <v>0</v>
      </c>
      <c r="Y66" s="15"/>
      <c r="Z66" s="28">
        <f t="shared" si="38"/>
        <v>53418766.10689406</v>
      </c>
      <c r="AA66" s="14"/>
      <c r="AB66" s="29">
        <f t="shared" si="39"/>
        <v>7723500.834123598</v>
      </c>
      <c r="AC66" s="14">
        <v>15</v>
      </c>
      <c r="AD66" s="65">
        <f t="shared" si="14"/>
        <v>910424.781446076</v>
      </c>
      <c r="AE66" s="14">
        <f t="shared" si="40"/>
        <v>13656371.721691139</v>
      </c>
      <c r="AF66" s="28">
        <f t="shared" si="41"/>
        <v>21379872.555814736</v>
      </c>
      <c r="AG66" s="14"/>
      <c r="AH66" s="82">
        <f t="shared" si="42"/>
        <v>10.81290116777304</v>
      </c>
      <c r="AI66" s="14">
        <f t="shared" si="43"/>
        <v>0</v>
      </c>
      <c r="AJ66" s="84">
        <f t="shared" si="44"/>
        <v>127.1623479935181</v>
      </c>
      <c r="AK66" s="14">
        <f t="shared" si="45"/>
        <v>23204498.48109693</v>
      </c>
      <c r="AL66" s="28">
        <f t="shared" si="46"/>
        <v>23204498.48109693</v>
      </c>
      <c r="AM66" s="14"/>
      <c r="AN66" s="30">
        <v>0.5973065909308373</v>
      </c>
      <c r="AO66" s="14">
        <f t="shared" si="47"/>
        <v>26630538.672853265</v>
      </c>
      <c r="AP66" s="116"/>
      <c r="AQ66" s="306">
        <f t="shared" si="48"/>
        <v>80049304.77974732</v>
      </c>
      <c r="AS66" s="147">
        <v>55118700.00000001</v>
      </c>
      <c r="AT66" s="147">
        <v>67772735.60055986</v>
      </c>
      <c r="AU66" s="147">
        <v>71144909.18233961</v>
      </c>
      <c r="AV66" s="242">
        <f t="shared" si="49"/>
        <v>0.04975708228239043</v>
      </c>
      <c r="AW66" s="242">
        <f t="shared" si="50"/>
        <v>0.2114960857489968</v>
      </c>
      <c r="AX66" s="242">
        <f t="shared" si="51"/>
        <v>0.004862745867907922</v>
      </c>
      <c r="AY66" s="242">
        <f t="shared" si="52"/>
        <v>0.0011450398688420318</v>
      </c>
      <c r="AZ66" s="279">
        <f t="shared" si="53"/>
        <v>5.5680378908014184E-06</v>
      </c>
      <c r="BA66" s="242">
        <f t="shared" si="54"/>
        <v>0.001466424126513916</v>
      </c>
      <c r="BB66" s="245">
        <f t="shared" si="55"/>
        <v>30631596.512937594</v>
      </c>
      <c r="BC66" s="87">
        <f t="shared" si="56"/>
        <v>85750296.5129376</v>
      </c>
      <c r="BD66" s="16"/>
      <c r="BE66" s="148"/>
      <c r="BF66" s="16"/>
      <c r="BG66" s="16"/>
      <c r="BH66" s="16"/>
      <c r="BI66" s="16"/>
      <c r="BJ66" s="16"/>
    </row>
    <row r="67" spans="3:62" s="149" customFormat="1" ht="15">
      <c r="C67" s="66"/>
      <c r="D67" s="138" t="s">
        <v>162</v>
      </c>
      <c r="E67" s="143" t="s">
        <v>163</v>
      </c>
      <c r="F67" s="97" t="s">
        <v>61</v>
      </c>
      <c r="G67" s="6">
        <v>17755.031161133094</v>
      </c>
      <c r="H67" s="299">
        <v>0.6461428246249358</v>
      </c>
      <c r="I67" s="28">
        <v>11009.952860532232</v>
      </c>
      <c r="J67" s="14"/>
      <c r="K67" s="252">
        <f t="shared" si="1"/>
        <v>99.82692786924262</v>
      </c>
      <c r="L67" s="253">
        <f t="shared" si="2"/>
        <v>155.7307388240035</v>
      </c>
      <c r="M67" s="253">
        <f t="shared" si="3"/>
        <v>111.28045684722171</v>
      </c>
      <c r="N67" s="253">
        <f t="shared" si="4"/>
        <v>93.28444307454481</v>
      </c>
      <c r="O67" s="14">
        <f t="shared" si="31"/>
        <v>13189077.240625352</v>
      </c>
      <c r="P67" s="14">
        <f t="shared" si="32"/>
        <v>20575057.120657623</v>
      </c>
      <c r="Q67" s="14">
        <f t="shared" si="33"/>
        <v>14702311.01023683</v>
      </c>
      <c r="R67" s="14">
        <f t="shared" si="34"/>
        <v>12324687.85046089</v>
      </c>
      <c r="S67" s="14">
        <v>1</v>
      </c>
      <c r="T67" s="14">
        <v>1</v>
      </c>
      <c r="U67" s="14">
        <v>1</v>
      </c>
      <c r="V67" s="114">
        <f t="shared" si="35"/>
        <v>0</v>
      </c>
      <c r="W67" s="114">
        <f t="shared" si="36"/>
        <v>0</v>
      </c>
      <c r="X67" s="114">
        <f t="shared" si="37"/>
        <v>0</v>
      </c>
      <c r="Y67" s="15"/>
      <c r="Z67" s="28">
        <f t="shared" si="38"/>
        <v>60791133.22198069</v>
      </c>
      <c r="AA67" s="14"/>
      <c r="AB67" s="29">
        <f t="shared" si="39"/>
        <v>7723500.834123598</v>
      </c>
      <c r="AC67" s="14">
        <v>17</v>
      </c>
      <c r="AD67" s="65">
        <f t="shared" si="14"/>
        <v>910424.781446076</v>
      </c>
      <c r="AE67" s="14">
        <f t="shared" si="40"/>
        <v>15477221.284583293</v>
      </c>
      <c r="AF67" s="28">
        <f t="shared" si="41"/>
        <v>23200722.11870689</v>
      </c>
      <c r="AG67" s="14"/>
      <c r="AH67" s="82">
        <f t="shared" si="42"/>
        <v>10.81290116777304</v>
      </c>
      <c r="AI67" s="14">
        <f t="shared" si="43"/>
        <v>0</v>
      </c>
      <c r="AJ67" s="84">
        <f t="shared" si="44"/>
        <v>127.1623479935181</v>
      </c>
      <c r="AK67" s="14">
        <f t="shared" si="45"/>
        <v>27093257.41377317</v>
      </c>
      <c r="AL67" s="28">
        <f t="shared" si="46"/>
        <v>27093257.41377317</v>
      </c>
      <c r="AM67" s="14"/>
      <c r="AN67" s="30">
        <v>0.5437727414199388</v>
      </c>
      <c r="AO67" s="14">
        <f t="shared" si="47"/>
        <v>27348495.127294976</v>
      </c>
      <c r="AP67" s="116"/>
      <c r="AQ67" s="306">
        <f t="shared" si="48"/>
        <v>88139628.34927566</v>
      </c>
      <c r="AS67" s="147">
        <v>62117100</v>
      </c>
      <c r="AT67" s="147">
        <v>76582561.36170694</v>
      </c>
      <c r="AU67" s="147">
        <v>78177542.32513814</v>
      </c>
      <c r="AV67" s="242">
        <f t="shared" si="49"/>
        <v>0.02082694721971942</v>
      </c>
      <c r="AW67" s="242">
        <f t="shared" si="50"/>
        <v>0.1825659506863258</v>
      </c>
      <c r="AX67" s="242">
        <f t="shared" si="51"/>
        <v>0.00419758039103484</v>
      </c>
      <c r="AY67" s="242">
        <f t="shared" si="52"/>
        <v>0.0012582263979133636</v>
      </c>
      <c r="AZ67" s="279">
        <f t="shared" si="53"/>
        <v>5.281506455363535E-06</v>
      </c>
      <c r="BA67" s="242">
        <f t="shared" si="54"/>
        <v>0.0013909618868217395</v>
      </c>
      <c r="BB67" s="245">
        <f t="shared" si="55"/>
        <v>29055293.425434217</v>
      </c>
      <c r="BC67" s="87">
        <f t="shared" si="56"/>
        <v>91172393.42543422</v>
      </c>
      <c r="BD67" s="42"/>
      <c r="BE67" s="148"/>
      <c r="BF67" s="42"/>
      <c r="BG67" s="42"/>
      <c r="BH67" s="42"/>
      <c r="BI67" s="42"/>
      <c r="BJ67" s="42"/>
    </row>
    <row r="68" spans="3:62" s="41" customFormat="1" ht="15">
      <c r="C68" s="66"/>
      <c r="D68" s="137" t="s">
        <v>164</v>
      </c>
      <c r="E68" s="8" t="s">
        <v>165</v>
      </c>
      <c r="F68" s="99" t="s">
        <v>75</v>
      </c>
      <c r="G68" s="10">
        <v>258677.55670830654</v>
      </c>
      <c r="H68" s="11">
        <v>0</v>
      </c>
      <c r="I68" s="13">
        <v>0</v>
      </c>
      <c r="J68" s="11"/>
      <c r="K68" s="250">
        <f t="shared" si="1"/>
        <v>99.82692786924262</v>
      </c>
      <c r="L68" s="251">
        <f t="shared" si="2"/>
        <v>155.7307388240035</v>
      </c>
      <c r="M68" s="251">
        <f t="shared" si="3"/>
        <v>111.28045684722171</v>
      </c>
      <c r="N68" s="251">
        <f t="shared" si="4"/>
        <v>93.28444307454481</v>
      </c>
      <c r="O68" s="11">
        <f t="shared" si="31"/>
        <v>0</v>
      </c>
      <c r="P68" s="11">
        <f t="shared" si="32"/>
        <v>0</v>
      </c>
      <c r="Q68" s="11">
        <f t="shared" si="33"/>
        <v>0</v>
      </c>
      <c r="R68" s="11">
        <f t="shared" si="34"/>
        <v>0</v>
      </c>
      <c r="S68" s="11">
        <v>0</v>
      </c>
      <c r="T68" s="11">
        <v>0</v>
      </c>
      <c r="U68" s="11">
        <v>0</v>
      </c>
      <c r="V68" s="114">
        <f t="shared" si="35"/>
        <v>0</v>
      </c>
      <c r="W68" s="114">
        <f t="shared" si="36"/>
        <v>0</v>
      </c>
      <c r="X68" s="114">
        <f t="shared" si="37"/>
        <v>0</v>
      </c>
      <c r="Y68" s="12"/>
      <c r="Z68" s="13">
        <f t="shared" si="38"/>
        <v>0</v>
      </c>
      <c r="AA68" s="11"/>
      <c r="AB68" s="60">
        <f t="shared" si="39"/>
        <v>7723500.834123598</v>
      </c>
      <c r="AC68" s="11">
        <v>43</v>
      </c>
      <c r="AD68" s="121">
        <f t="shared" si="14"/>
        <v>910424.781446076</v>
      </c>
      <c r="AE68" s="11">
        <f t="shared" si="40"/>
        <v>39148265.60218127</v>
      </c>
      <c r="AF68" s="13">
        <f t="shared" si="41"/>
        <v>46871766.43630487</v>
      </c>
      <c r="AG68" s="11"/>
      <c r="AH68" s="119">
        <f t="shared" si="42"/>
        <v>10.81290116777304</v>
      </c>
      <c r="AI68" s="11">
        <f t="shared" si="43"/>
        <v>33564658.2600951</v>
      </c>
      <c r="AJ68" s="141">
        <f t="shared" si="44"/>
        <v>127.1623479935181</v>
      </c>
      <c r="AK68" s="11">
        <f t="shared" si="45"/>
        <v>0</v>
      </c>
      <c r="AL68" s="13">
        <f t="shared" si="46"/>
        <v>33564658.2600951</v>
      </c>
      <c r="AM68" s="11"/>
      <c r="AN68" s="61">
        <v>0.7751954147049765</v>
      </c>
      <c r="AO68" s="11">
        <f t="shared" si="47"/>
        <v>62353947.599911384</v>
      </c>
      <c r="AP68" s="115"/>
      <c r="AQ68" s="307">
        <f t="shared" si="48"/>
        <v>62353947.599911384</v>
      </c>
      <c r="AS68" s="146">
        <v>42345000</v>
      </c>
      <c r="AT68" s="146">
        <v>52820131.63464783</v>
      </c>
      <c r="AU68" s="146">
        <v>53903155.55252884</v>
      </c>
      <c r="AV68" s="241">
        <f t="shared" si="49"/>
        <v>0.020503998842187527</v>
      </c>
      <c r="AW68" s="241">
        <f t="shared" si="50"/>
        <v>0.18224300230879392</v>
      </c>
      <c r="AX68" s="241">
        <f t="shared" si="51"/>
        <v>0.004190155119390549</v>
      </c>
      <c r="AY68" s="241">
        <f t="shared" si="52"/>
        <v>0.0008675429187189181</v>
      </c>
      <c r="AZ68" s="278">
        <f t="shared" si="53"/>
        <v>3.6351394021610935E-06</v>
      </c>
      <c r="BA68" s="241">
        <f t="shared" si="54"/>
        <v>0.000957367070252309</v>
      </c>
      <c r="BB68" s="244">
        <f t="shared" si="55"/>
        <v>19998090.102661453</v>
      </c>
      <c r="BC68" s="86">
        <f t="shared" si="56"/>
        <v>62343090.10266145</v>
      </c>
      <c r="BD68" s="42"/>
      <c r="BE68" s="148"/>
      <c r="BF68" s="42"/>
      <c r="BG68" s="42"/>
      <c r="BH68" s="42"/>
      <c r="BI68" s="42"/>
      <c r="BJ68" s="42"/>
    </row>
    <row r="69" spans="3:62" s="149" customFormat="1" ht="15">
      <c r="C69" s="7"/>
      <c r="D69" s="138" t="s">
        <v>166</v>
      </c>
      <c r="E69" s="143" t="s">
        <v>167</v>
      </c>
      <c r="F69" s="97" t="s">
        <v>61</v>
      </c>
      <c r="G69" s="6">
        <v>56683.47187374841</v>
      </c>
      <c r="H69" s="299">
        <v>0.6055933952067676</v>
      </c>
      <c r="I69" s="28">
        <v>32943.75259591015</v>
      </c>
      <c r="J69" s="14"/>
      <c r="K69" s="252">
        <f t="shared" si="1"/>
        <v>99.82692786924262</v>
      </c>
      <c r="L69" s="253">
        <f t="shared" si="2"/>
        <v>155.7307388240035</v>
      </c>
      <c r="M69" s="253">
        <f t="shared" si="3"/>
        <v>111.28045684722171</v>
      </c>
      <c r="N69" s="253">
        <f t="shared" si="4"/>
        <v>93.28444307454481</v>
      </c>
      <c r="O69" s="14">
        <f t="shared" si="31"/>
        <v>39464083.36960916</v>
      </c>
      <c r="P69" s="14">
        <f t="shared" si="32"/>
        <v>61564259.17675525</v>
      </c>
      <c r="Q69" s="14">
        <f t="shared" si="33"/>
        <v>43991950.069616735</v>
      </c>
      <c r="R69" s="14">
        <f t="shared" si="34"/>
        <v>36877675.36434081</v>
      </c>
      <c r="S69" s="14">
        <v>1</v>
      </c>
      <c r="T69" s="14">
        <v>1</v>
      </c>
      <c r="U69" s="14">
        <v>1</v>
      </c>
      <c r="V69" s="114">
        <f t="shared" si="35"/>
        <v>0</v>
      </c>
      <c r="W69" s="114">
        <f t="shared" si="36"/>
        <v>0</v>
      </c>
      <c r="X69" s="114">
        <f t="shared" si="37"/>
        <v>0</v>
      </c>
      <c r="Y69" s="15"/>
      <c r="Z69" s="28">
        <f t="shared" si="38"/>
        <v>181897967.98032197</v>
      </c>
      <c r="AA69" s="14"/>
      <c r="AB69" s="29">
        <f t="shared" si="39"/>
        <v>7723500.834123598</v>
      </c>
      <c r="AC69" s="14">
        <v>45</v>
      </c>
      <c r="AD69" s="65">
        <f t="shared" si="14"/>
        <v>910424.781446076</v>
      </c>
      <c r="AE69" s="14">
        <f t="shared" si="40"/>
        <v>40969115.16507342</v>
      </c>
      <c r="AF69" s="28">
        <f t="shared" si="41"/>
        <v>48692615.99919701</v>
      </c>
      <c r="AG69" s="14"/>
      <c r="AH69" s="82">
        <f t="shared" si="42"/>
        <v>10.81290116777304</v>
      </c>
      <c r="AI69" s="14">
        <f t="shared" si="43"/>
        <v>0</v>
      </c>
      <c r="AJ69" s="84">
        <f t="shared" si="44"/>
        <v>127.1623479935181</v>
      </c>
      <c r="AK69" s="14">
        <f t="shared" si="45"/>
        <v>86496040.51068468</v>
      </c>
      <c r="AL69" s="28">
        <f t="shared" si="46"/>
        <v>86496040.51068468</v>
      </c>
      <c r="AM69" s="14"/>
      <c r="AN69" s="30">
        <v>0.35889864724579235</v>
      </c>
      <c r="AO69" s="14">
        <f t="shared" si="47"/>
        <v>48519025.944372624</v>
      </c>
      <c r="AP69" s="116"/>
      <c r="AQ69" s="306">
        <f t="shared" si="48"/>
        <v>230416993.9246946</v>
      </c>
      <c r="AS69" s="147">
        <v>154766700</v>
      </c>
      <c r="AT69" s="147">
        <v>190419878.72194907</v>
      </c>
      <c r="AU69" s="147">
        <v>203848276.27473915</v>
      </c>
      <c r="AV69" s="242">
        <f t="shared" si="49"/>
        <v>0.07051993543383256</v>
      </c>
      <c r="AW69" s="242">
        <f t="shared" si="50"/>
        <v>0.23225893890043894</v>
      </c>
      <c r="AX69" s="242">
        <f t="shared" si="51"/>
        <v>0.005340128123047994</v>
      </c>
      <c r="AY69" s="242">
        <f t="shared" si="52"/>
        <v>0.0032808307187669064</v>
      </c>
      <c r="AZ69" s="279">
        <f t="shared" si="53"/>
        <v>1.752005638824692E-05</v>
      </c>
      <c r="BA69" s="242">
        <f t="shared" si="54"/>
        <v>0.004614162814526334</v>
      </c>
      <c r="BB69" s="245">
        <f t="shared" si="55"/>
        <v>96383557.13334611</v>
      </c>
      <c r="BC69" s="87">
        <f t="shared" si="56"/>
        <v>251150257.1333461</v>
      </c>
      <c r="BD69" s="16"/>
      <c r="BE69" s="148"/>
      <c r="BF69" s="16"/>
      <c r="BG69" s="16"/>
      <c r="BH69" s="16"/>
      <c r="BI69" s="16"/>
      <c r="BJ69" s="16"/>
    </row>
    <row r="70" spans="3:62" s="149" customFormat="1" ht="15">
      <c r="C70" s="7"/>
      <c r="D70" s="138" t="s">
        <v>168</v>
      </c>
      <c r="E70" s="143" t="s">
        <v>169</v>
      </c>
      <c r="F70" s="97" t="s">
        <v>61</v>
      </c>
      <c r="G70" s="6">
        <v>43148.05872541134</v>
      </c>
      <c r="H70" s="299">
        <v>0.6849988720101899</v>
      </c>
      <c r="I70" s="28">
        <v>28365.249782615854</v>
      </c>
      <c r="J70" s="14"/>
      <c r="K70" s="252">
        <f t="shared" si="1"/>
        <v>99.82692786924262</v>
      </c>
      <c r="L70" s="253">
        <f t="shared" si="2"/>
        <v>155.7307388240035</v>
      </c>
      <c r="M70" s="253">
        <f t="shared" si="3"/>
        <v>111.28045684722171</v>
      </c>
      <c r="N70" s="253">
        <f t="shared" si="4"/>
        <v>93.28444307454481</v>
      </c>
      <c r="O70" s="14">
        <f t="shared" si="31"/>
        <v>33979388.92850691</v>
      </c>
      <c r="P70" s="14">
        <f t="shared" si="32"/>
        <v>53008095.66689007</v>
      </c>
      <c r="Q70" s="14">
        <f t="shared" si="33"/>
        <v>37877975.45274059</v>
      </c>
      <c r="R70" s="14">
        <f t="shared" si="34"/>
        <v>31752438.34370008</v>
      </c>
      <c r="S70" s="14">
        <v>1</v>
      </c>
      <c r="T70" s="14">
        <v>1</v>
      </c>
      <c r="U70" s="14">
        <v>1</v>
      </c>
      <c r="V70" s="114">
        <f t="shared" si="35"/>
        <v>0</v>
      </c>
      <c r="W70" s="114">
        <f t="shared" si="36"/>
        <v>0</v>
      </c>
      <c r="X70" s="114">
        <f t="shared" si="37"/>
        <v>0</v>
      </c>
      <c r="Y70" s="15"/>
      <c r="Z70" s="28">
        <f t="shared" si="38"/>
        <v>156617898.39183766</v>
      </c>
      <c r="AA70" s="14"/>
      <c r="AB70" s="29">
        <f t="shared" si="39"/>
        <v>7723500.834123598</v>
      </c>
      <c r="AC70" s="14">
        <v>36</v>
      </c>
      <c r="AD70" s="65">
        <f t="shared" si="14"/>
        <v>910424.781446076</v>
      </c>
      <c r="AE70" s="14">
        <f t="shared" si="40"/>
        <v>32775292.132058736</v>
      </c>
      <c r="AF70" s="28">
        <f t="shared" si="41"/>
        <v>40498792.966182336</v>
      </c>
      <c r="AG70" s="14"/>
      <c r="AH70" s="82">
        <f t="shared" si="42"/>
        <v>10.81290116777304</v>
      </c>
      <c r="AI70" s="14">
        <f t="shared" si="43"/>
        <v>0</v>
      </c>
      <c r="AJ70" s="84">
        <f t="shared" si="44"/>
        <v>127.1623479935181</v>
      </c>
      <c r="AK70" s="14">
        <f t="shared" si="45"/>
        <v>65841701.506626144</v>
      </c>
      <c r="AL70" s="28">
        <f t="shared" si="46"/>
        <v>65841701.506626144</v>
      </c>
      <c r="AM70" s="14"/>
      <c r="AN70" s="30">
        <v>0.5580348530216295</v>
      </c>
      <c r="AO70" s="14">
        <f t="shared" si="47"/>
        <v>59341702.203381084</v>
      </c>
      <c r="AP70" s="116"/>
      <c r="AQ70" s="306">
        <f t="shared" si="48"/>
        <v>215959600.59521875</v>
      </c>
      <c r="AS70" s="147">
        <v>156334500</v>
      </c>
      <c r="AT70" s="147">
        <v>193642673.44266203</v>
      </c>
      <c r="AU70" s="147">
        <v>190803927.70969123</v>
      </c>
      <c r="AV70" s="242">
        <f t="shared" si="49"/>
        <v>-0.014659711532083149</v>
      </c>
      <c r="AW70" s="242">
        <f t="shared" si="50"/>
        <v>0.14707929193452324</v>
      </c>
      <c r="AX70" s="242">
        <f t="shared" si="51"/>
        <v>0.0033816664576867624</v>
      </c>
      <c r="AY70" s="242">
        <f t="shared" si="52"/>
        <v>0.0030708887940148278</v>
      </c>
      <c r="AZ70" s="279">
        <f t="shared" si="53"/>
        <v>1.0384721630006096E-05</v>
      </c>
      <c r="BA70" s="242">
        <f t="shared" si="54"/>
        <v>0.0027349681600640123</v>
      </c>
      <c r="BB70" s="245">
        <f t="shared" si="55"/>
        <v>57129748.235915385</v>
      </c>
      <c r="BC70" s="87">
        <f t="shared" si="56"/>
        <v>213464248.2359154</v>
      </c>
      <c r="BD70" s="16"/>
      <c r="BE70" s="148"/>
      <c r="BF70" s="16"/>
      <c r="BG70" s="16"/>
      <c r="BH70" s="16"/>
      <c r="BI70" s="16"/>
      <c r="BJ70" s="16"/>
    </row>
    <row r="71" spans="3:62" s="149" customFormat="1" ht="15">
      <c r="C71" s="7"/>
      <c r="D71" s="138" t="s">
        <v>170</v>
      </c>
      <c r="E71" s="143" t="s">
        <v>171</v>
      </c>
      <c r="F71" s="97" t="s">
        <v>61</v>
      </c>
      <c r="G71" s="6">
        <v>67046.16381025413</v>
      </c>
      <c r="H71" s="299">
        <v>0.5397769543493144</v>
      </c>
      <c r="I71" s="28">
        <v>34731.51814598134</v>
      </c>
      <c r="J71" s="14"/>
      <c r="K71" s="252">
        <f t="shared" si="1"/>
        <v>99.82692786924262</v>
      </c>
      <c r="L71" s="253">
        <f t="shared" si="2"/>
        <v>155.7307388240035</v>
      </c>
      <c r="M71" s="253">
        <f t="shared" si="3"/>
        <v>111.28045684722171</v>
      </c>
      <c r="N71" s="253">
        <f t="shared" si="4"/>
        <v>93.28444307454481</v>
      </c>
      <c r="O71" s="14">
        <f t="shared" si="31"/>
        <v>41605689.08097805</v>
      </c>
      <c r="P71" s="14">
        <f t="shared" si="32"/>
        <v>64905179.776235506</v>
      </c>
      <c r="Q71" s="14">
        <f t="shared" si="33"/>
        <v>46379270.4753885</v>
      </c>
      <c r="R71" s="14">
        <f t="shared" si="34"/>
        <v>38878923.9285758</v>
      </c>
      <c r="S71" s="14">
        <v>1</v>
      </c>
      <c r="T71" s="14">
        <v>1</v>
      </c>
      <c r="U71" s="14">
        <v>1</v>
      </c>
      <c r="V71" s="114">
        <f t="shared" si="35"/>
        <v>0</v>
      </c>
      <c r="W71" s="114">
        <f t="shared" si="36"/>
        <v>0</v>
      </c>
      <c r="X71" s="114">
        <f t="shared" si="37"/>
        <v>0</v>
      </c>
      <c r="Y71" s="15"/>
      <c r="Z71" s="28">
        <f t="shared" si="38"/>
        <v>191769063.26117784</v>
      </c>
      <c r="AA71" s="14"/>
      <c r="AB71" s="29">
        <f t="shared" si="39"/>
        <v>7723500.834123598</v>
      </c>
      <c r="AC71" s="14">
        <v>42</v>
      </c>
      <c r="AD71" s="65">
        <f t="shared" si="14"/>
        <v>910424.781446076</v>
      </c>
      <c r="AE71" s="14">
        <f t="shared" si="40"/>
        <v>38237840.820735194</v>
      </c>
      <c r="AF71" s="28">
        <f t="shared" si="41"/>
        <v>45961341.65485879</v>
      </c>
      <c r="AG71" s="14"/>
      <c r="AH71" s="82">
        <f t="shared" si="42"/>
        <v>10.81290116777304</v>
      </c>
      <c r="AI71" s="14">
        <f t="shared" si="43"/>
        <v>0</v>
      </c>
      <c r="AJ71" s="84">
        <f t="shared" si="44"/>
        <v>127.1623479935181</v>
      </c>
      <c r="AK71" s="14">
        <f t="shared" si="45"/>
        <v>102308971.36883947</v>
      </c>
      <c r="AL71" s="28">
        <f t="shared" si="46"/>
        <v>102308971.36883947</v>
      </c>
      <c r="AM71" s="14"/>
      <c r="AN71" s="30">
        <v>0.15262110297690223</v>
      </c>
      <c r="AO71" s="14">
        <f t="shared" si="47"/>
        <v>22629178.71240738</v>
      </c>
      <c r="AP71" s="116"/>
      <c r="AQ71" s="306">
        <f t="shared" si="48"/>
        <v>214398241.97358522</v>
      </c>
      <c r="AS71" s="147">
        <v>140293800.00000003</v>
      </c>
      <c r="AT71" s="147">
        <v>176087872.8312288</v>
      </c>
      <c r="AU71" s="147">
        <v>182247400.58648783</v>
      </c>
      <c r="AV71" s="242">
        <f t="shared" si="49"/>
        <v>0.03497985213986104</v>
      </c>
      <c r="AW71" s="242">
        <f t="shared" si="50"/>
        <v>0.19671885560646743</v>
      </c>
      <c r="AX71" s="242">
        <f t="shared" si="51"/>
        <v>0.004522985845587745</v>
      </c>
      <c r="AY71" s="242">
        <f t="shared" si="52"/>
        <v>0.002933175993373174</v>
      </c>
      <c r="AZ71" s="279">
        <f t="shared" si="53"/>
        <v>1.326671350064464E-05</v>
      </c>
      <c r="BA71" s="242">
        <f t="shared" si="54"/>
        <v>0.0034939828245481013</v>
      </c>
      <c r="BB71" s="245">
        <f t="shared" si="55"/>
        <v>72984527.5794266</v>
      </c>
      <c r="BC71" s="87">
        <f t="shared" si="56"/>
        <v>213278327.57942665</v>
      </c>
      <c r="BD71" s="16"/>
      <c r="BE71" s="148"/>
      <c r="BF71" s="16"/>
      <c r="BG71" s="16"/>
      <c r="BH71" s="16"/>
      <c r="BI71" s="16"/>
      <c r="BJ71" s="16"/>
    </row>
    <row r="72" spans="3:62" s="149" customFormat="1" ht="15">
      <c r="C72" s="7"/>
      <c r="D72" s="138" t="s">
        <v>172</v>
      </c>
      <c r="E72" s="143" t="s">
        <v>173</v>
      </c>
      <c r="F72" s="97" t="s">
        <v>61</v>
      </c>
      <c r="G72" s="6">
        <v>19837.64232727648</v>
      </c>
      <c r="H72" s="299">
        <v>0.6677652897517978</v>
      </c>
      <c r="I72" s="28">
        <v>12713.039350906656</v>
      </c>
      <c r="J72" s="14"/>
      <c r="K72" s="252">
        <f t="shared" si="1"/>
        <v>99.82692786924262</v>
      </c>
      <c r="L72" s="253">
        <f t="shared" si="2"/>
        <v>155.7307388240035</v>
      </c>
      <c r="M72" s="253">
        <f t="shared" si="3"/>
        <v>111.28045684722171</v>
      </c>
      <c r="N72" s="253">
        <f t="shared" si="4"/>
        <v>93.28444307454481</v>
      </c>
      <c r="O72" s="14">
        <f t="shared" si="31"/>
        <v>15229243.947381623</v>
      </c>
      <c r="P72" s="14">
        <f t="shared" si="32"/>
        <v>23757732.129783884</v>
      </c>
      <c r="Q72" s="14">
        <f t="shared" si="33"/>
        <v>16976553.922627196</v>
      </c>
      <c r="R72" s="14">
        <f t="shared" si="34"/>
        <v>14231145.547609199</v>
      </c>
      <c r="S72" s="14">
        <v>1</v>
      </c>
      <c r="T72" s="14">
        <v>1</v>
      </c>
      <c r="U72" s="14">
        <v>1</v>
      </c>
      <c r="V72" s="114">
        <f t="shared" si="35"/>
        <v>0</v>
      </c>
      <c r="W72" s="114">
        <f t="shared" si="36"/>
        <v>0</v>
      </c>
      <c r="X72" s="114">
        <f t="shared" si="37"/>
        <v>0</v>
      </c>
      <c r="Y72" s="15"/>
      <c r="Z72" s="28">
        <f t="shared" si="38"/>
        <v>70194675.5474019</v>
      </c>
      <c r="AA72" s="14"/>
      <c r="AB72" s="29">
        <f t="shared" si="39"/>
        <v>7723500.834123598</v>
      </c>
      <c r="AC72" s="14">
        <v>17</v>
      </c>
      <c r="AD72" s="65">
        <f t="shared" si="14"/>
        <v>910424.781446076</v>
      </c>
      <c r="AE72" s="14">
        <f t="shared" si="40"/>
        <v>15477221.284583293</v>
      </c>
      <c r="AF72" s="28">
        <f t="shared" si="41"/>
        <v>23200722.11870689</v>
      </c>
      <c r="AG72" s="14"/>
      <c r="AH72" s="82">
        <f t="shared" si="42"/>
        <v>10.81290116777304</v>
      </c>
      <c r="AI72" s="14">
        <f t="shared" si="43"/>
        <v>0</v>
      </c>
      <c r="AJ72" s="84">
        <f t="shared" si="44"/>
        <v>127.1623479935181</v>
      </c>
      <c r="AK72" s="14">
        <f t="shared" si="45"/>
        <v>30271214.123904914</v>
      </c>
      <c r="AL72" s="28">
        <f t="shared" si="46"/>
        <v>30271214.123904914</v>
      </c>
      <c r="AM72" s="14"/>
      <c r="AN72" s="30">
        <v>0.6198470348828127</v>
      </c>
      <c r="AO72" s="14">
        <f t="shared" si="47"/>
        <v>33144421.129425734</v>
      </c>
      <c r="AP72" s="116"/>
      <c r="AQ72" s="306">
        <f t="shared" si="48"/>
        <v>103339096.67682764</v>
      </c>
      <c r="AS72" s="147">
        <v>71878500</v>
      </c>
      <c r="AT72" s="147">
        <v>88914218.4124022</v>
      </c>
      <c r="AU72" s="147">
        <v>91064867.11244643</v>
      </c>
      <c r="AV72" s="242">
        <f t="shared" si="49"/>
        <v>0.024187905359175338</v>
      </c>
      <c r="AW72" s="242">
        <f t="shared" si="50"/>
        <v>0.18592690882578172</v>
      </c>
      <c r="AX72" s="242">
        <f t="shared" si="51"/>
        <v>0.004274855983379595</v>
      </c>
      <c r="AY72" s="242">
        <f t="shared" si="52"/>
        <v>0.0014656411076062839</v>
      </c>
      <c r="AZ72" s="279">
        <f t="shared" si="53"/>
        <v>6.2654046583378195E-06</v>
      </c>
      <c r="BA72" s="242">
        <f t="shared" si="54"/>
        <v>0.0016500858531400633</v>
      </c>
      <c r="BB72" s="245">
        <f t="shared" si="55"/>
        <v>34468039.055829845</v>
      </c>
      <c r="BC72" s="87">
        <f t="shared" si="56"/>
        <v>106346539.05582985</v>
      </c>
      <c r="BD72" s="16"/>
      <c r="BE72" s="148"/>
      <c r="BF72" s="16"/>
      <c r="BG72" s="16"/>
      <c r="BH72" s="16"/>
      <c r="BI72" s="16"/>
      <c r="BJ72" s="16"/>
    </row>
    <row r="73" spans="3:62" s="41" customFormat="1" ht="15">
      <c r="C73" s="66"/>
      <c r="D73" s="137" t="s">
        <v>174</v>
      </c>
      <c r="E73" s="8" t="s">
        <v>175</v>
      </c>
      <c r="F73" s="99" t="s">
        <v>75</v>
      </c>
      <c r="G73" s="10">
        <v>186715.33673669037</v>
      </c>
      <c r="H73" s="11">
        <v>0</v>
      </c>
      <c r="I73" s="13">
        <v>0</v>
      </c>
      <c r="J73" s="11"/>
      <c r="K73" s="250">
        <f t="shared" si="1"/>
        <v>99.82692786924262</v>
      </c>
      <c r="L73" s="251">
        <f t="shared" si="2"/>
        <v>155.7307388240035</v>
      </c>
      <c r="M73" s="251">
        <f t="shared" si="3"/>
        <v>111.28045684722171</v>
      </c>
      <c r="N73" s="251">
        <f t="shared" si="4"/>
        <v>93.28444307454481</v>
      </c>
      <c r="O73" s="11">
        <f t="shared" si="31"/>
        <v>0</v>
      </c>
      <c r="P73" s="11">
        <f t="shared" si="32"/>
        <v>0</v>
      </c>
      <c r="Q73" s="11">
        <f t="shared" si="33"/>
        <v>0</v>
      </c>
      <c r="R73" s="11">
        <f t="shared" si="34"/>
        <v>0</v>
      </c>
      <c r="S73" s="11">
        <v>0</v>
      </c>
      <c r="T73" s="11">
        <v>0</v>
      </c>
      <c r="U73" s="11">
        <v>0</v>
      </c>
      <c r="V73" s="114">
        <f t="shared" si="35"/>
        <v>0</v>
      </c>
      <c r="W73" s="114">
        <f t="shared" si="36"/>
        <v>0</v>
      </c>
      <c r="X73" s="114">
        <f t="shared" si="37"/>
        <v>0</v>
      </c>
      <c r="Y73" s="12"/>
      <c r="Z73" s="13">
        <f t="shared" si="38"/>
        <v>0</v>
      </c>
      <c r="AA73" s="11"/>
      <c r="AB73" s="60">
        <f t="shared" si="39"/>
        <v>7723500.834123598</v>
      </c>
      <c r="AC73" s="11">
        <v>32</v>
      </c>
      <c r="AD73" s="121">
        <f t="shared" si="14"/>
        <v>910424.781446076</v>
      </c>
      <c r="AE73" s="11">
        <f t="shared" si="40"/>
        <v>29133593.006274432</v>
      </c>
      <c r="AF73" s="13">
        <f t="shared" si="41"/>
        <v>36857093.84039803</v>
      </c>
      <c r="AG73" s="11"/>
      <c r="AH73" s="119">
        <f t="shared" si="42"/>
        <v>10.81290116777304</v>
      </c>
      <c r="AI73" s="11">
        <f t="shared" si="43"/>
        <v>24227213.79169555</v>
      </c>
      <c r="AJ73" s="141">
        <f t="shared" si="44"/>
        <v>127.1623479935181</v>
      </c>
      <c r="AK73" s="11">
        <f t="shared" si="45"/>
        <v>0</v>
      </c>
      <c r="AL73" s="13">
        <f t="shared" si="46"/>
        <v>24227213.79169555</v>
      </c>
      <c r="AM73" s="11"/>
      <c r="AN73" s="61">
        <v>0.19333104457031636</v>
      </c>
      <c r="AO73" s="11">
        <f t="shared" si="47"/>
        <v>11809493.0013672</v>
      </c>
      <c r="AP73" s="115"/>
      <c r="AQ73" s="307">
        <f t="shared" si="48"/>
        <v>11809493.0013672</v>
      </c>
      <c r="AS73" s="146">
        <v>7936200</v>
      </c>
      <c r="AT73" s="146">
        <v>9925593.259262761</v>
      </c>
      <c r="AU73" s="146">
        <v>10142028.500404272</v>
      </c>
      <c r="AV73" s="241">
        <f t="shared" si="49"/>
        <v>0.021805773769696783</v>
      </c>
      <c r="AW73" s="241">
        <f t="shared" si="50"/>
        <v>0.18354477723630316</v>
      </c>
      <c r="AX73" s="241">
        <f>AW73/$AW$290</f>
        <v>0.004220085700031196</v>
      </c>
      <c r="AY73" s="241">
        <f t="shared" si="52"/>
        <v>0.00016323061083867082</v>
      </c>
      <c r="AZ73" s="278">
        <f t="shared" si="53"/>
        <v>6.88847166607632E-07</v>
      </c>
      <c r="BA73" s="241">
        <f t="shared" si="54"/>
        <v>0.0001814179652518117</v>
      </c>
      <c r="BB73" s="244">
        <f t="shared" si="55"/>
        <v>3789573.433302956</v>
      </c>
      <c r="BC73" s="86">
        <f t="shared" si="56"/>
        <v>11725773.433302956</v>
      </c>
      <c r="BD73" s="42"/>
      <c r="BE73" s="148"/>
      <c r="BF73" s="42"/>
      <c r="BG73" s="42"/>
      <c r="BH73" s="42"/>
      <c r="BI73" s="42"/>
      <c r="BJ73" s="42"/>
    </row>
    <row r="74" spans="3:62" s="149" customFormat="1" ht="15">
      <c r="C74" s="7"/>
      <c r="D74" s="138"/>
      <c r="E74" s="143"/>
      <c r="F74" s="97"/>
      <c r="G74" s="6"/>
      <c r="H74" s="6"/>
      <c r="I74" s="28"/>
      <c r="J74" s="14"/>
      <c r="K74" s="252">
        <f aca="true" t="shared" si="57" ref="K74:K137">$K$5</f>
        <v>99.82692786924262</v>
      </c>
      <c r="L74" s="253">
        <f aca="true" t="shared" si="58" ref="L74:L137">$L$5</f>
        <v>155.7307388240035</v>
      </c>
      <c r="M74" s="253">
        <f aca="true" t="shared" si="59" ref="M74:M137">$M$5</f>
        <v>111.28045684722171</v>
      </c>
      <c r="N74" s="253">
        <f aca="true" t="shared" si="60" ref="N74:N137">$N$5</f>
        <v>93.28444307454481</v>
      </c>
      <c r="O74" s="14"/>
      <c r="P74" s="14"/>
      <c r="Q74" s="14"/>
      <c r="R74" s="14"/>
      <c r="S74" s="14"/>
      <c r="T74" s="14"/>
      <c r="U74" s="14"/>
      <c r="V74" s="114"/>
      <c r="W74" s="114"/>
      <c r="X74" s="114"/>
      <c r="Y74" s="15"/>
      <c r="Z74" s="28"/>
      <c r="AA74" s="14"/>
      <c r="AB74" s="29"/>
      <c r="AC74" s="14"/>
      <c r="AD74" s="65"/>
      <c r="AE74" s="14"/>
      <c r="AF74" s="28"/>
      <c r="AG74" s="14"/>
      <c r="AH74" s="82"/>
      <c r="AI74" s="14"/>
      <c r="AJ74" s="84"/>
      <c r="AK74" s="14"/>
      <c r="AL74" s="28"/>
      <c r="AM74" s="14"/>
      <c r="AN74" s="30"/>
      <c r="AO74" s="14"/>
      <c r="AP74" s="116"/>
      <c r="AQ74" s="306"/>
      <c r="AS74" s="147"/>
      <c r="AT74" s="147"/>
      <c r="AU74" s="147"/>
      <c r="AV74" s="242"/>
      <c r="AW74" s="242"/>
      <c r="AX74" s="242"/>
      <c r="AY74" s="242"/>
      <c r="AZ74" s="279"/>
      <c r="BA74" s="242"/>
      <c r="BB74" s="245"/>
      <c r="BC74" s="87"/>
      <c r="BD74" s="16"/>
      <c r="BE74" s="148"/>
      <c r="BF74" s="16"/>
      <c r="BG74" s="16"/>
      <c r="BH74" s="16"/>
      <c r="BI74" s="16"/>
      <c r="BJ74" s="16"/>
    </row>
    <row r="75" spans="3:62" s="149" customFormat="1" ht="15">
      <c r="C75" s="7"/>
      <c r="D75" s="137" t="s">
        <v>176</v>
      </c>
      <c r="E75" s="143"/>
      <c r="F75" s="97"/>
      <c r="G75" s="6"/>
      <c r="H75" s="6"/>
      <c r="I75" s="28"/>
      <c r="J75" s="14"/>
      <c r="K75" s="252">
        <f t="shared" si="57"/>
        <v>99.82692786924262</v>
      </c>
      <c r="L75" s="253">
        <f t="shared" si="58"/>
        <v>155.7307388240035</v>
      </c>
      <c r="M75" s="253">
        <f t="shared" si="59"/>
        <v>111.28045684722171</v>
      </c>
      <c r="N75" s="253">
        <f t="shared" si="60"/>
        <v>93.28444307454481</v>
      </c>
      <c r="O75" s="14"/>
      <c r="P75" s="14"/>
      <c r="Q75" s="14"/>
      <c r="R75" s="14"/>
      <c r="S75" s="14"/>
      <c r="T75" s="14"/>
      <c r="U75" s="14"/>
      <c r="V75" s="114"/>
      <c r="W75" s="114"/>
      <c r="X75" s="114"/>
      <c r="Y75" s="15"/>
      <c r="Z75" s="28"/>
      <c r="AA75" s="14"/>
      <c r="AB75" s="29"/>
      <c r="AC75" s="14"/>
      <c r="AD75" s="65"/>
      <c r="AE75" s="14"/>
      <c r="AF75" s="28"/>
      <c r="AG75" s="14"/>
      <c r="AH75" s="82"/>
      <c r="AI75" s="14"/>
      <c r="AJ75" s="84"/>
      <c r="AK75" s="14"/>
      <c r="AL75" s="28"/>
      <c r="AM75" s="14"/>
      <c r="AN75" s="30"/>
      <c r="AO75" s="14"/>
      <c r="AP75" s="116"/>
      <c r="AQ75" s="306"/>
      <c r="AS75" s="147"/>
      <c r="AT75" s="147"/>
      <c r="AU75" s="147"/>
      <c r="AV75" s="242"/>
      <c r="AW75" s="242"/>
      <c r="AX75" s="242"/>
      <c r="AY75" s="242"/>
      <c r="AZ75" s="279"/>
      <c r="BA75" s="242"/>
      <c r="BB75" s="245"/>
      <c r="BC75" s="87"/>
      <c r="BD75" s="16"/>
      <c r="BE75" s="148"/>
      <c r="BF75" s="16"/>
      <c r="BG75" s="16"/>
      <c r="BH75" s="16"/>
      <c r="BI75" s="16"/>
      <c r="BJ75" s="16"/>
    </row>
    <row r="76" spans="3:62" s="149" customFormat="1" ht="15">
      <c r="C76" s="7"/>
      <c r="D76" s="138"/>
      <c r="E76" s="143"/>
      <c r="F76" s="97"/>
      <c r="G76" s="6"/>
      <c r="H76" s="6"/>
      <c r="I76" s="28"/>
      <c r="J76" s="14"/>
      <c r="K76" s="252">
        <f t="shared" si="57"/>
        <v>99.82692786924262</v>
      </c>
      <c r="L76" s="253">
        <f t="shared" si="58"/>
        <v>155.7307388240035</v>
      </c>
      <c r="M76" s="253">
        <f t="shared" si="59"/>
        <v>111.28045684722171</v>
      </c>
      <c r="N76" s="253">
        <f t="shared" si="60"/>
        <v>93.28444307454481</v>
      </c>
      <c r="O76" s="14"/>
      <c r="P76" s="14"/>
      <c r="Q76" s="14"/>
      <c r="R76" s="14"/>
      <c r="S76" s="14"/>
      <c r="T76" s="14"/>
      <c r="U76" s="14"/>
      <c r="V76" s="114"/>
      <c r="W76" s="114"/>
      <c r="X76" s="114"/>
      <c r="Y76" s="15"/>
      <c r="Z76" s="28"/>
      <c r="AA76" s="14"/>
      <c r="AB76" s="29"/>
      <c r="AC76" s="14"/>
      <c r="AD76" s="65"/>
      <c r="AE76" s="14"/>
      <c r="AF76" s="28"/>
      <c r="AG76" s="14"/>
      <c r="AH76" s="82"/>
      <c r="AI76" s="14"/>
      <c r="AJ76" s="84"/>
      <c r="AK76" s="14"/>
      <c r="AL76" s="28"/>
      <c r="AM76" s="14"/>
      <c r="AN76" s="30"/>
      <c r="AO76" s="14"/>
      <c r="AP76" s="116"/>
      <c r="AQ76" s="306"/>
      <c r="AS76" s="147"/>
      <c r="AT76" s="147"/>
      <c r="AU76" s="147"/>
      <c r="AV76" s="242"/>
      <c r="AW76" s="242"/>
      <c r="AX76" s="242"/>
      <c r="AY76" s="242"/>
      <c r="AZ76" s="279"/>
      <c r="BA76" s="242"/>
      <c r="BB76" s="245"/>
      <c r="BC76" s="87"/>
      <c r="BD76" s="16"/>
      <c r="BE76" s="148"/>
      <c r="BF76" s="16"/>
      <c r="BG76" s="16"/>
      <c r="BH76" s="16"/>
      <c r="BI76" s="16"/>
      <c r="BJ76" s="16"/>
    </row>
    <row r="77" spans="3:62" s="41" customFormat="1" ht="15">
      <c r="C77" s="66"/>
      <c r="D77" s="137" t="s">
        <v>177</v>
      </c>
      <c r="E77" s="8" t="s">
        <v>561</v>
      </c>
      <c r="F77" s="99" t="s">
        <v>57</v>
      </c>
      <c r="G77" s="10">
        <v>1448800.8886516797</v>
      </c>
      <c r="H77" s="297">
        <v>0.524442415459038</v>
      </c>
      <c r="I77" s="13">
        <v>729192.1882698712</v>
      </c>
      <c r="J77" s="11"/>
      <c r="K77" s="250">
        <f t="shared" si="57"/>
        <v>99.82692786924262</v>
      </c>
      <c r="L77" s="251">
        <f t="shared" si="58"/>
        <v>155.7307388240035</v>
      </c>
      <c r="M77" s="251">
        <f t="shared" si="59"/>
        <v>111.28045684722171</v>
      </c>
      <c r="N77" s="251">
        <f t="shared" si="60"/>
        <v>93.28444307454481</v>
      </c>
      <c r="O77" s="11">
        <f aca="true" t="shared" si="61" ref="O77:O87">I77*K77*12</f>
        <v>873516191.7747793</v>
      </c>
      <c r="P77" s="11">
        <f aca="true" t="shared" si="62" ref="P77:P87">I77*L77*12</f>
        <v>1362691658.687507</v>
      </c>
      <c r="Q77" s="11">
        <f aca="true" t="shared" si="63" ref="Q77:Q87">I77*M77*12</f>
        <v>973738078.0811589</v>
      </c>
      <c r="R77" s="11">
        <f aca="true" t="shared" si="64" ref="R77:R87">I77*N77*12</f>
        <v>816267446.1247627</v>
      </c>
      <c r="S77" s="11">
        <v>1</v>
      </c>
      <c r="T77" s="11">
        <v>1</v>
      </c>
      <c r="U77" s="11">
        <v>1</v>
      </c>
      <c r="V77" s="98">
        <f aca="true" t="shared" si="65" ref="V77:V87">IF(S77=1,0,P77)</f>
        <v>0</v>
      </c>
      <c r="W77" s="98">
        <f aca="true" t="shared" si="66" ref="W77:W87">IF(T77=1,0,Q77)</f>
        <v>0</v>
      </c>
      <c r="X77" s="98">
        <f aca="true" t="shared" si="67" ref="X77:X87">IF(U77=1,0,R77)</f>
        <v>0</v>
      </c>
      <c r="Y77" s="12"/>
      <c r="Z77" s="13">
        <f aca="true" t="shared" si="68" ref="Z77:Z140">IF(F77="C",V77+W77+X77,O77+P77+Q77+R77-V77-W77-X77)</f>
        <v>4026213374.668207</v>
      </c>
      <c r="AA77" s="11"/>
      <c r="AB77" s="60">
        <f aca="true" t="shared" si="69" ref="AB77:AB87">$AB$5</f>
        <v>7723500.834123598</v>
      </c>
      <c r="AC77" s="11">
        <v>224</v>
      </c>
      <c r="AD77" s="121">
        <f aca="true" t="shared" si="70" ref="AD77:AD137">$AD$5</f>
        <v>910424.781446076</v>
      </c>
      <c r="AE77" s="11">
        <f aca="true" t="shared" si="71" ref="AE77:AE87">AC77*AD77</f>
        <v>203935151.04392102</v>
      </c>
      <c r="AF77" s="13">
        <f aca="true" t="shared" si="72" ref="AF77:AF87">AE77+AB77</f>
        <v>211658651.87804464</v>
      </c>
      <c r="AG77" s="11"/>
      <c r="AH77" s="119">
        <f aca="true" t="shared" si="73" ref="AH77:AH87">$AH$5</f>
        <v>10.81290116777304</v>
      </c>
      <c r="AI77" s="11">
        <f aca="true" t="shared" si="74" ref="AI77:AI87">IF(F77="B",0,G77*AH77*12)</f>
        <v>187988889.8492684</v>
      </c>
      <c r="AJ77" s="141">
        <f aca="true" t="shared" si="75" ref="AJ77:AJ87">$AJ$5</f>
        <v>127.1623479935181</v>
      </c>
      <c r="AK77" s="11">
        <f aca="true" t="shared" si="76" ref="AK77:AK87">IF(F77="C",0,G77*AJ77*12)</f>
        <v>2210795073.312518</v>
      </c>
      <c r="AL77" s="13">
        <f aca="true" t="shared" si="77" ref="AL77:AL87">IF(F77="A",AI77+AK77,IF(F77="B",AK77,AI77))</f>
        <v>2398783963.1617866</v>
      </c>
      <c r="AM77" s="11"/>
      <c r="AN77" s="61">
        <v>0</v>
      </c>
      <c r="AO77" s="11">
        <f aca="true" t="shared" si="78" ref="AO77:AO87">(AF77+AL77)*AN77</f>
        <v>0</v>
      </c>
      <c r="AP77" s="115"/>
      <c r="AQ77" s="307">
        <f aca="true" t="shared" si="79" ref="AQ77:AQ87">Z77+AO77</f>
        <v>4026213374.668207</v>
      </c>
      <c r="AS77" s="146">
        <v>2655470700</v>
      </c>
      <c r="AT77" s="146">
        <v>3288610608.3934984</v>
      </c>
      <c r="AU77" s="146">
        <v>3478292078.1343546</v>
      </c>
      <c r="AV77" s="241">
        <f aca="true" t="shared" si="80" ref="AV77:AV87">(AU77-AT77)/AT77</f>
        <v>0.05767830014801188</v>
      </c>
      <c r="AW77" s="241">
        <f aca="true" t="shared" si="81" ref="AW77:AW87">AV77+($AV$28*-1)</f>
        <v>0.21941730361461825</v>
      </c>
      <c r="AX77" s="241">
        <f aca="true" t="shared" si="82" ref="AX77:AX87">AW77/$AW$290</f>
        <v>0.005044871552685668</v>
      </c>
      <c r="AY77" s="241">
        <f aca="true" t="shared" si="83" ref="AY77:AY87">AU77/$AU$290</f>
        <v>0.05598128032932946</v>
      </c>
      <c r="AZ77" s="278">
        <f aca="true" t="shared" si="84" ref="AZ77:AZ87">AX77*AY77</f>
        <v>0.00028241836861635596</v>
      </c>
      <c r="BA77" s="241">
        <f aca="true" t="shared" si="85" ref="BA77:BA87">AZ77/$AZ$290</f>
        <v>0.07437900345360549</v>
      </c>
      <c r="BB77" s="244">
        <f aca="true" t="shared" si="86" ref="BB77:BB87">($AQ$290-$AS$290)*BA77</f>
        <v>1553675762.4422612</v>
      </c>
      <c r="BC77" s="86">
        <f aca="true" t="shared" si="87" ref="BC77:BC87">AS77+BB77</f>
        <v>4209146462.442261</v>
      </c>
      <c r="BD77" s="42"/>
      <c r="BE77" s="148"/>
      <c r="BF77" s="42"/>
      <c r="BG77" s="42"/>
      <c r="BH77" s="42"/>
      <c r="BI77" s="42"/>
      <c r="BJ77" s="42"/>
    </row>
    <row r="78" spans="3:62" s="41" customFormat="1" ht="15">
      <c r="C78" s="66"/>
      <c r="D78" s="137" t="s">
        <v>178</v>
      </c>
      <c r="E78" s="8" t="s">
        <v>179</v>
      </c>
      <c r="F78" s="99" t="s">
        <v>57</v>
      </c>
      <c r="G78" s="10">
        <v>2089173.7101584761</v>
      </c>
      <c r="H78" s="297">
        <v>0.4939068986217482</v>
      </c>
      <c r="I78" s="13">
        <v>990273.4583594456</v>
      </c>
      <c r="J78" s="11"/>
      <c r="K78" s="250">
        <f t="shared" si="57"/>
        <v>99.82692786924262</v>
      </c>
      <c r="L78" s="251">
        <f t="shared" si="58"/>
        <v>155.7307388240035</v>
      </c>
      <c r="M78" s="251">
        <f t="shared" si="59"/>
        <v>111.28045684722171</v>
      </c>
      <c r="N78" s="251">
        <f t="shared" si="60"/>
        <v>93.28444307454481</v>
      </c>
      <c r="O78" s="11">
        <f t="shared" si="61"/>
        <v>1186271485.181686</v>
      </c>
      <c r="P78" s="11">
        <f t="shared" si="62"/>
        <v>1850592207.6974106</v>
      </c>
      <c r="Q78" s="11">
        <f t="shared" si="63"/>
        <v>1322376994.1990075</v>
      </c>
      <c r="R78" s="11">
        <f t="shared" si="64"/>
        <v>1108525296.6547718</v>
      </c>
      <c r="S78" s="11">
        <v>1</v>
      </c>
      <c r="T78" s="11">
        <v>1</v>
      </c>
      <c r="U78" s="11">
        <v>1</v>
      </c>
      <c r="V78" s="98">
        <f t="shared" si="65"/>
        <v>0</v>
      </c>
      <c r="W78" s="98">
        <f t="shared" si="66"/>
        <v>0</v>
      </c>
      <c r="X78" s="98">
        <f t="shared" si="67"/>
        <v>0</v>
      </c>
      <c r="Y78" s="12"/>
      <c r="Z78" s="13">
        <f t="shared" si="68"/>
        <v>5467765983.732876</v>
      </c>
      <c r="AA78" s="11"/>
      <c r="AB78" s="60">
        <f t="shared" si="69"/>
        <v>7723500.834123598</v>
      </c>
      <c r="AC78" s="11">
        <v>270</v>
      </c>
      <c r="AD78" s="121">
        <f t="shared" si="70"/>
        <v>910424.781446076</v>
      </c>
      <c r="AE78" s="11">
        <f t="shared" si="71"/>
        <v>245814690.99044052</v>
      </c>
      <c r="AF78" s="13">
        <f t="shared" si="72"/>
        <v>253538191.82456413</v>
      </c>
      <c r="AG78" s="11"/>
      <c r="AH78" s="119">
        <f t="shared" si="73"/>
        <v>10.81290116777304</v>
      </c>
      <c r="AI78" s="11">
        <f t="shared" si="74"/>
        <v>271080346.2030399</v>
      </c>
      <c r="AJ78" s="141">
        <f t="shared" si="75"/>
        <v>127.1623479935181</v>
      </c>
      <c r="AK78" s="11">
        <f t="shared" si="76"/>
        <v>3187970812.2009773</v>
      </c>
      <c r="AL78" s="13">
        <f t="shared" si="77"/>
        <v>3459051158.4040174</v>
      </c>
      <c r="AM78" s="11"/>
      <c r="AN78" s="61">
        <v>0</v>
      </c>
      <c r="AO78" s="11">
        <f t="shared" si="78"/>
        <v>0</v>
      </c>
      <c r="AP78" s="115"/>
      <c r="AQ78" s="307">
        <f t="shared" si="79"/>
        <v>5467765983.732876</v>
      </c>
      <c r="AS78" s="146">
        <v>3615433200</v>
      </c>
      <c r="AT78" s="146">
        <v>4497965774.970195</v>
      </c>
      <c r="AU78" s="146">
        <v>4689158304.499943</v>
      </c>
      <c r="AV78" s="241">
        <f t="shared" si="80"/>
        <v>0.04250644382259998</v>
      </c>
      <c r="AW78" s="241">
        <f t="shared" si="81"/>
        <v>0.20424544728920635</v>
      </c>
      <c r="AX78" s="241">
        <f t="shared" si="82"/>
        <v>0.004696038233177109</v>
      </c>
      <c r="AY78" s="241">
        <f t="shared" si="83"/>
        <v>0.07546953494877691</v>
      </c>
      <c r="AZ78" s="278">
        <f t="shared" si="84"/>
        <v>0.00035440782155955243</v>
      </c>
      <c r="BA78" s="241">
        <f t="shared" si="85"/>
        <v>0.09333847763837025</v>
      </c>
      <c r="BB78" s="244">
        <f t="shared" si="86"/>
        <v>1949713274.9358606</v>
      </c>
      <c r="BC78" s="86">
        <f t="shared" si="87"/>
        <v>5565146474.935861</v>
      </c>
      <c r="BD78" s="42"/>
      <c r="BE78" s="148"/>
      <c r="BF78" s="42"/>
      <c r="BG78" s="42"/>
      <c r="BH78" s="42"/>
      <c r="BI78" s="42"/>
      <c r="BJ78" s="42"/>
    </row>
    <row r="79" spans="3:62" s="41" customFormat="1" ht="15">
      <c r="C79" s="66"/>
      <c r="D79" s="137" t="s">
        <v>180</v>
      </c>
      <c r="E79" s="8" t="s">
        <v>181</v>
      </c>
      <c r="F79" s="99" t="s">
        <v>57</v>
      </c>
      <c r="G79" s="10">
        <v>1286086.2053181273</v>
      </c>
      <c r="H79" s="297">
        <v>0.45320836153224875</v>
      </c>
      <c r="I79" s="13">
        <v>559375.561518827</v>
      </c>
      <c r="J79" s="11"/>
      <c r="K79" s="250">
        <f t="shared" si="57"/>
        <v>99.82692786924262</v>
      </c>
      <c r="L79" s="251">
        <f t="shared" si="58"/>
        <v>155.7307388240035</v>
      </c>
      <c r="M79" s="251">
        <f t="shared" si="59"/>
        <v>111.28045684722171</v>
      </c>
      <c r="N79" s="251">
        <f t="shared" si="60"/>
        <v>93.28444307454481</v>
      </c>
      <c r="O79" s="11">
        <f t="shared" si="61"/>
        <v>670088925.9786844</v>
      </c>
      <c r="P79" s="11">
        <f t="shared" si="62"/>
        <v>1045343633.705025</v>
      </c>
      <c r="Q79" s="11">
        <f t="shared" si="63"/>
        <v>746970816.4198349</v>
      </c>
      <c r="R79" s="11">
        <f t="shared" si="64"/>
        <v>626172452.7095346</v>
      </c>
      <c r="S79" s="11">
        <v>1</v>
      </c>
      <c r="T79" s="11">
        <v>1</v>
      </c>
      <c r="U79" s="11">
        <v>1</v>
      </c>
      <c r="V79" s="98">
        <f t="shared" si="65"/>
        <v>0</v>
      </c>
      <c r="W79" s="98">
        <f t="shared" si="66"/>
        <v>0</v>
      </c>
      <c r="X79" s="98">
        <f t="shared" si="67"/>
        <v>0</v>
      </c>
      <c r="Y79" s="12"/>
      <c r="Z79" s="13">
        <f t="shared" si="68"/>
        <v>3088575828.813079</v>
      </c>
      <c r="AA79" s="11"/>
      <c r="AB79" s="60">
        <f t="shared" si="69"/>
        <v>7723500.834123598</v>
      </c>
      <c r="AC79" s="11">
        <v>214</v>
      </c>
      <c r="AD79" s="121">
        <f t="shared" si="70"/>
        <v>910424.781446076</v>
      </c>
      <c r="AE79" s="11">
        <f t="shared" si="71"/>
        <v>194830903.22946027</v>
      </c>
      <c r="AF79" s="13">
        <f t="shared" si="72"/>
        <v>202554404.06358388</v>
      </c>
      <c r="AG79" s="11"/>
      <c r="AH79" s="119">
        <f t="shared" si="73"/>
        <v>10.81290116777304</v>
      </c>
      <c r="AI79" s="11">
        <f t="shared" si="74"/>
        <v>166875876.3760941</v>
      </c>
      <c r="AJ79" s="141">
        <f t="shared" si="75"/>
        <v>127.1623479935181</v>
      </c>
      <c r="AK79" s="11">
        <f t="shared" si="76"/>
        <v>1962500899.0839224</v>
      </c>
      <c r="AL79" s="13">
        <f t="shared" si="77"/>
        <v>2129376775.4600165</v>
      </c>
      <c r="AM79" s="11"/>
      <c r="AN79" s="61">
        <v>0</v>
      </c>
      <c r="AO79" s="11">
        <f t="shared" si="78"/>
        <v>0</v>
      </c>
      <c r="AP79" s="115"/>
      <c r="AQ79" s="307">
        <f t="shared" si="79"/>
        <v>3088575828.813079</v>
      </c>
      <c r="AS79" s="146">
        <v>2163976200</v>
      </c>
      <c r="AT79" s="146">
        <v>2706460909.782655</v>
      </c>
      <c r="AU79" s="146">
        <v>2642491731.259256</v>
      </c>
      <c r="AV79" s="241">
        <f t="shared" si="80"/>
        <v>-0.023635729705970884</v>
      </c>
      <c r="AW79" s="241">
        <f t="shared" si="81"/>
        <v>0.1381032737606355</v>
      </c>
      <c r="AX79" s="241">
        <f t="shared" si="82"/>
        <v>0.0031752886652526248</v>
      </c>
      <c r="AY79" s="241">
        <f t="shared" si="83"/>
        <v>0.04252951363845917</v>
      </c>
      <c r="AZ79" s="278">
        <f t="shared" si="84"/>
        <v>0.00013504348259490634</v>
      </c>
      <c r="BA79" s="241">
        <f t="shared" si="85"/>
        <v>0.03556567410088687</v>
      </c>
      <c r="BB79" s="244">
        <f t="shared" si="86"/>
        <v>742918340.6569264</v>
      </c>
      <c r="BC79" s="86">
        <f t="shared" si="87"/>
        <v>2906894540.656926</v>
      </c>
      <c r="BD79" s="42"/>
      <c r="BE79" s="148"/>
      <c r="BF79" s="42"/>
      <c r="BG79" s="42"/>
      <c r="BH79" s="42"/>
      <c r="BI79" s="42"/>
      <c r="BJ79" s="42"/>
    </row>
    <row r="80" spans="3:62" s="149" customFormat="1" ht="15">
      <c r="C80" s="7"/>
      <c r="D80" s="138" t="s">
        <v>182</v>
      </c>
      <c r="E80" s="143" t="s">
        <v>183</v>
      </c>
      <c r="F80" s="97" t="s">
        <v>61</v>
      </c>
      <c r="G80" s="6">
        <v>268476.278982904</v>
      </c>
      <c r="H80" s="296">
        <v>0.5819513938537845</v>
      </c>
      <c r="I80" s="28">
        <v>149943.66693651612</v>
      </c>
      <c r="J80" s="14"/>
      <c r="K80" s="252">
        <f t="shared" si="57"/>
        <v>99.82692786924262</v>
      </c>
      <c r="L80" s="253">
        <f t="shared" si="58"/>
        <v>155.7307388240035</v>
      </c>
      <c r="M80" s="253">
        <f t="shared" si="59"/>
        <v>111.28045684722171</v>
      </c>
      <c r="N80" s="253">
        <f t="shared" si="60"/>
        <v>93.28444307454481</v>
      </c>
      <c r="O80" s="14">
        <f t="shared" si="61"/>
        <v>179620987.48465604</v>
      </c>
      <c r="P80" s="14">
        <f t="shared" si="62"/>
        <v>280210056.40804756</v>
      </c>
      <c r="Q80" s="14">
        <f t="shared" si="63"/>
        <v>200229597.096518</v>
      </c>
      <c r="R80" s="14">
        <f t="shared" si="64"/>
        <v>167848937.55273533</v>
      </c>
      <c r="S80" s="14">
        <v>1</v>
      </c>
      <c r="T80" s="14">
        <v>1</v>
      </c>
      <c r="U80" s="14">
        <v>1</v>
      </c>
      <c r="V80" s="114">
        <f t="shared" si="65"/>
        <v>0</v>
      </c>
      <c r="W80" s="114">
        <f t="shared" si="66"/>
        <v>0</v>
      </c>
      <c r="X80" s="114">
        <f t="shared" si="67"/>
        <v>0</v>
      </c>
      <c r="Y80" s="15"/>
      <c r="Z80" s="28">
        <f t="shared" si="68"/>
        <v>827909578.5419569</v>
      </c>
      <c r="AA80" s="14"/>
      <c r="AB80" s="29">
        <f t="shared" si="69"/>
        <v>7723500.834123598</v>
      </c>
      <c r="AC80" s="14">
        <v>90</v>
      </c>
      <c r="AD80" s="65">
        <f t="shared" si="70"/>
        <v>910424.781446076</v>
      </c>
      <c r="AE80" s="14">
        <f t="shared" si="71"/>
        <v>81938230.33014683</v>
      </c>
      <c r="AF80" s="28">
        <f t="shared" si="72"/>
        <v>89661731.16427043</v>
      </c>
      <c r="AG80" s="14"/>
      <c r="AH80" s="82">
        <f t="shared" si="73"/>
        <v>10.81290116777304</v>
      </c>
      <c r="AI80" s="14">
        <f t="shared" si="74"/>
        <v>0</v>
      </c>
      <c r="AJ80" s="84">
        <f t="shared" si="75"/>
        <v>127.1623479935181</v>
      </c>
      <c r="AK80" s="14">
        <f t="shared" si="76"/>
        <v>409680888.1923467</v>
      </c>
      <c r="AL80" s="28">
        <f t="shared" si="77"/>
        <v>409680888.1923467</v>
      </c>
      <c r="AM80" s="14"/>
      <c r="AN80" s="30">
        <v>0.07209188714021453</v>
      </c>
      <c r="AO80" s="14">
        <f t="shared" si="78"/>
        <v>35998551.75895634</v>
      </c>
      <c r="AP80" s="116"/>
      <c r="AQ80" s="306">
        <f t="shared" si="79"/>
        <v>863908130.3009132</v>
      </c>
      <c r="AS80" s="147">
        <v>616214700.0000001</v>
      </c>
      <c r="AT80" s="147">
        <v>753434319.1537706</v>
      </c>
      <c r="AU80" s="147">
        <v>770959881.4106262</v>
      </c>
      <c r="AV80" s="242">
        <f t="shared" si="80"/>
        <v>0.02326090252503983</v>
      </c>
      <c r="AW80" s="242">
        <f t="shared" si="81"/>
        <v>0.18499990599164623</v>
      </c>
      <c r="AX80" s="242">
        <f t="shared" si="82"/>
        <v>0.00425354221208559</v>
      </c>
      <c r="AY80" s="242">
        <f t="shared" si="83"/>
        <v>0.012408193525560439</v>
      </c>
      <c r="AZ80" s="279">
        <f t="shared" si="84"/>
        <v>5.2778774936698445E-05</v>
      </c>
      <c r="BA80" s="242">
        <f t="shared" si="85"/>
        <v>0.013900061467412681</v>
      </c>
      <c r="BB80" s="245">
        <f t="shared" si="86"/>
        <v>290353293.2092522</v>
      </c>
      <c r="BC80" s="87">
        <f t="shared" si="87"/>
        <v>906567993.2092524</v>
      </c>
      <c r="BD80" s="16"/>
      <c r="BE80" s="148"/>
      <c r="BF80" s="16"/>
      <c r="BG80" s="16"/>
      <c r="BH80" s="16"/>
      <c r="BI80" s="16"/>
      <c r="BJ80" s="16"/>
    </row>
    <row r="81" spans="3:62" s="149" customFormat="1" ht="15">
      <c r="C81" s="7"/>
      <c r="D81" s="138" t="s">
        <v>184</v>
      </c>
      <c r="E81" s="143" t="s">
        <v>185</v>
      </c>
      <c r="F81" s="97" t="s">
        <v>61</v>
      </c>
      <c r="G81" s="6">
        <v>43355.18662629277</v>
      </c>
      <c r="H81" s="296">
        <v>0.5154839677961459</v>
      </c>
      <c r="I81" s="28">
        <v>21448.242810509248</v>
      </c>
      <c r="J81" s="14"/>
      <c r="K81" s="252">
        <f t="shared" si="57"/>
        <v>99.82692786924262</v>
      </c>
      <c r="L81" s="253">
        <f t="shared" si="58"/>
        <v>155.7307388240035</v>
      </c>
      <c r="M81" s="253">
        <f t="shared" si="59"/>
        <v>111.28045684722171</v>
      </c>
      <c r="N81" s="253">
        <f t="shared" si="60"/>
        <v>93.28444307454481</v>
      </c>
      <c r="O81" s="14">
        <f t="shared" si="61"/>
        <v>25693346.255600505</v>
      </c>
      <c r="P81" s="14">
        <f t="shared" si="62"/>
        <v>40081808.39228672</v>
      </c>
      <c r="Q81" s="14">
        <f t="shared" si="63"/>
        <v>28641243.10228329</v>
      </c>
      <c r="R81" s="14">
        <f t="shared" si="64"/>
        <v>24009448.62607158</v>
      </c>
      <c r="S81" s="14">
        <v>1</v>
      </c>
      <c r="T81" s="14">
        <v>1</v>
      </c>
      <c r="U81" s="14">
        <v>1</v>
      </c>
      <c r="V81" s="114">
        <f t="shared" si="65"/>
        <v>0</v>
      </c>
      <c r="W81" s="114">
        <f t="shared" si="66"/>
        <v>0</v>
      </c>
      <c r="X81" s="114">
        <f t="shared" si="67"/>
        <v>0</v>
      </c>
      <c r="Y81" s="15"/>
      <c r="Z81" s="28">
        <f t="shared" si="68"/>
        <v>118425846.3762421</v>
      </c>
      <c r="AA81" s="14"/>
      <c r="AB81" s="29">
        <f t="shared" si="69"/>
        <v>7723500.834123598</v>
      </c>
      <c r="AC81" s="14">
        <v>29</v>
      </c>
      <c r="AD81" s="65">
        <f t="shared" si="70"/>
        <v>910424.781446076</v>
      </c>
      <c r="AE81" s="14">
        <f t="shared" si="71"/>
        <v>26402318.661936205</v>
      </c>
      <c r="AF81" s="28">
        <f t="shared" si="72"/>
        <v>34125819.496059805</v>
      </c>
      <c r="AG81" s="14"/>
      <c r="AH81" s="82">
        <f t="shared" si="73"/>
        <v>10.81290116777304</v>
      </c>
      <c r="AI81" s="14">
        <f t="shared" si="74"/>
        <v>0</v>
      </c>
      <c r="AJ81" s="84">
        <f t="shared" si="75"/>
        <v>127.1623479935181</v>
      </c>
      <c r="AK81" s="14">
        <f t="shared" si="76"/>
        <v>66157767.94915876</v>
      </c>
      <c r="AL81" s="28">
        <f t="shared" si="77"/>
        <v>66157767.94915876</v>
      </c>
      <c r="AM81" s="14"/>
      <c r="AN81" s="30">
        <v>0</v>
      </c>
      <c r="AO81" s="14">
        <f t="shared" si="78"/>
        <v>0</v>
      </c>
      <c r="AP81" s="116"/>
      <c r="AQ81" s="306">
        <f t="shared" si="79"/>
        <v>118425846.3762421</v>
      </c>
      <c r="AS81" s="147">
        <v>81659700</v>
      </c>
      <c r="AT81" s="147">
        <v>102321040.86297758</v>
      </c>
      <c r="AU81" s="147">
        <v>100828868.75585486</v>
      </c>
      <c r="AV81" s="242">
        <f t="shared" si="80"/>
        <v>-0.01458323815451555</v>
      </c>
      <c r="AW81" s="242">
        <f t="shared" si="81"/>
        <v>0.14715576531209085</v>
      </c>
      <c r="AX81" s="242">
        <f t="shared" si="82"/>
        <v>0.0033834247436590765</v>
      </c>
      <c r="AY81" s="242">
        <f t="shared" si="83"/>
        <v>0.0016227875751418281</v>
      </c>
      <c r="AZ81" s="279">
        <f t="shared" si="84"/>
        <v>5.490579635437374E-06</v>
      </c>
      <c r="BA81" s="242">
        <f t="shared" si="85"/>
        <v>0.0014460243633134609</v>
      </c>
      <c r="BB81" s="245">
        <f t="shared" si="86"/>
        <v>30205473.33068928</v>
      </c>
      <c r="BC81" s="87">
        <f t="shared" si="87"/>
        <v>111865173.33068928</v>
      </c>
      <c r="BD81" s="16"/>
      <c r="BE81" s="148"/>
      <c r="BF81" s="16"/>
      <c r="BG81" s="16"/>
      <c r="BH81" s="16"/>
      <c r="BI81" s="16"/>
      <c r="BJ81" s="16"/>
    </row>
    <row r="82" spans="3:62" s="149" customFormat="1" ht="15">
      <c r="C82" s="66"/>
      <c r="D82" s="138" t="s">
        <v>186</v>
      </c>
      <c r="E82" s="143" t="s">
        <v>187</v>
      </c>
      <c r="F82" s="97" t="s">
        <v>61</v>
      </c>
      <c r="G82" s="6">
        <v>45594.738501257365</v>
      </c>
      <c r="H82" s="296">
        <v>0.5504050939916376</v>
      </c>
      <c r="I82" s="28">
        <v>24084.224604197258</v>
      </c>
      <c r="J82" s="14"/>
      <c r="K82" s="252">
        <f t="shared" si="57"/>
        <v>99.82692786924262</v>
      </c>
      <c r="L82" s="253">
        <f t="shared" si="58"/>
        <v>155.7307388240035</v>
      </c>
      <c r="M82" s="253">
        <f t="shared" si="59"/>
        <v>111.28045684722171</v>
      </c>
      <c r="N82" s="253">
        <f t="shared" si="60"/>
        <v>93.28444307454481</v>
      </c>
      <c r="O82" s="14">
        <f t="shared" si="61"/>
        <v>28851049.828198057</v>
      </c>
      <c r="P82" s="14">
        <f t="shared" si="62"/>
        <v>45007849.099378586</v>
      </c>
      <c r="Q82" s="14">
        <f t="shared" si="63"/>
        <v>32161242.201194018</v>
      </c>
      <c r="R82" s="14">
        <f t="shared" si="64"/>
        <v>26960201.74901749</v>
      </c>
      <c r="S82" s="14">
        <v>1</v>
      </c>
      <c r="T82" s="14">
        <v>1</v>
      </c>
      <c r="U82" s="14">
        <v>1</v>
      </c>
      <c r="V82" s="114">
        <f t="shared" si="65"/>
        <v>0</v>
      </c>
      <c r="W82" s="114">
        <f t="shared" si="66"/>
        <v>0</v>
      </c>
      <c r="X82" s="114">
        <f t="shared" si="67"/>
        <v>0</v>
      </c>
      <c r="Y82" s="15"/>
      <c r="Z82" s="28">
        <f t="shared" si="68"/>
        <v>132980342.87778816</v>
      </c>
      <c r="AA82" s="14"/>
      <c r="AB82" s="29">
        <f t="shared" si="69"/>
        <v>7723500.834123598</v>
      </c>
      <c r="AC82" s="14">
        <v>26</v>
      </c>
      <c r="AD82" s="65">
        <f t="shared" si="70"/>
        <v>910424.781446076</v>
      </c>
      <c r="AE82" s="14">
        <f t="shared" si="71"/>
        <v>23671044.317597978</v>
      </c>
      <c r="AF82" s="28">
        <f t="shared" si="72"/>
        <v>31394545.151721574</v>
      </c>
      <c r="AG82" s="14"/>
      <c r="AH82" s="82">
        <f t="shared" si="73"/>
        <v>10.81290116777304</v>
      </c>
      <c r="AI82" s="14">
        <f t="shared" si="74"/>
        <v>0</v>
      </c>
      <c r="AJ82" s="84">
        <f t="shared" si="75"/>
        <v>127.1623479935181</v>
      </c>
      <c r="AK82" s="14">
        <f t="shared" si="76"/>
        <v>69575208.04764415</v>
      </c>
      <c r="AL82" s="28">
        <f t="shared" si="77"/>
        <v>69575208.04764415</v>
      </c>
      <c r="AM82" s="14"/>
      <c r="AN82" s="30">
        <v>0.1901048371572186</v>
      </c>
      <c r="AO82" s="14">
        <f t="shared" si="78"/>
        <v>19194838.489769973</v>
      </c>
      <c r="AP82" s="116"/>
      <c r="AQ82" s="306">
        <f t="shared" si="79"/>
        <v>152175181.36755812</v>
      </c>
      <c r="AS82" s="147">
        <v>99929700</v>
      </c>
      <c r="AT82" s="147">
        <v>126300480.46169199</v>
      </c>
      <c r="AU82" s="147">
        <v>127551253.95447727</v>
      </c>
      <c r="AV82" s="242">
        <f t="shared" si="80"/>
        <v>0.00990315704432055</v>
      </c>
      <c r="AW82" s="242">
        <f t="shared" si="81"/>
        <v>0.17164216051092693</v>
      </c>
      <c r="AX82" s="242">
        <f t="shared" si="82"/>
        <v>0.0039464191681252295</v>
      </c>
      <c r="AY82" s="242">
        <f t="shared" si="83"/>
        <v>0.002052870300591034</v>
      </c>
      <c r="AZ82" s="279">
        <f t="shared" si="84"/>
        <v>8.101486703927458E-06</v>
      </c>
      <c r="BA82" s="242">
        <f t="shared" si="85"/>
        <v>0.0021336448846545086</v>
      </c>
      <c r="BB82" s="245">
        <f t="shared" si="86"/>
        <v>44568926.56560501</v>
      </c>
      <c r="BC82" s="87">
        <f t="shared" si="87"/>
        <v>144498626.565605</v>
      </c>
      <c r="BD82" s="42"/>
      <c r="BE82" s="148"/>
      <c r="BF82" s="42"/>
      <c r="BG82" s="42"/>
      <c r="BH82" s="42"/>
      <c r="BI82" s="42"/>
      <c r="BJ82" s="42"/>
    </row>
    <row r="83" spans="3:62" s="41" customFormat="1" ht="15">
      <c r="C83" s="66"/>
      <c r="D83" s="137" t="s">
        <v>188</v>
      </c>
      <c r="E83" s="8" t="s">
        <v>189</v>
      </c>
      <c r="F83" s="99" t="s">
        <v>75</v>
      </c>
      <c r="G83" s="10">
        <v>357426.2041104541</v>
      </c>
      <c r="H83" s="11">
        <v>0</v>
      </c>
      <c r="I83" s="13">
        <v>0</v>
      </c>
      <c r="J83" s="11"/>
      <c r="K83" s="250">
        <f t="shared" si="57"/>
        <v>99.82692786924262</v>
      </c>
      <c r="L83" s="251">
        <f t="shared" si="58"/>
        <v>155.7307388240035</v>
      </c>
      <c r="M83" s="251">
        <f t="shared" si="59"/>
        <v>111.28045684722171</v>
      </c>
      <c r="N83" s="251">
        <f t="shared" si="60"/>
        <v>93.28444307454481</v>
      </c>
      <c r="O83" s="11">
        <f t="shared" si="61"/>
        <v>0</v>
      </c>
      <c r="P83" s="11">
        <f t="shared" si="62"/>
        <v>0</v>
      </c>
      <c r="Q83" s="11">
        <f t="shared" si="63"/>
        <v>0</v>
      </c>
      <c r="R83" s="11">
        <f t="shared" si="64"/>
        <v>0</v>
      </c>
      <c r="S83" s="11">
        <v>0</v>
      </c>
      <c r="T83" s="11">
        <v>0</v>
      </c>
      <c r="U83" s="11">
        <v>0</v>
      </c>
      <c r="V83" s="114">
        <f t="shared" si="65"/>
        <v>0</v>
      </c>
      <c r="W83" s="114">
        <f t="shared" si="66"/>
        <v>0</v>
      </c>
      <c r="X83" s="114">
        <f t="shared" si="67"/>
        <v>0</v>
      </c>
      <c r="Y83" s="12"/>
      <c r="Z83" s="13">
        <f t="shared" si="68"/>
        <v>0</v>
      </c>
      <c r="AA83" s="11"/>
      <c r="AB83" s="60">
        <f t="shared" si="69"/>
        <v>7723500.834123598</v>
      </c>
      <c r="AC83" s="11">
        <v>48</v>
      </c>
      <c r="AD83" s="121">
        <f t="shared" si="70"/>
        <v>910424.781446076</v>
      </c>
      <c r="AE83" s="11">
        <f t="shared" si="71"/>
        <v>43700389.50941165</v>
      </c>
      <c r="AF83" s="13">
        <f t="shared" si="72"/>
        <v>51423890.343535244</v>
      </c>
      <c r="AG83" s="11"/>
      <c r="AH83" s="119">
        <f t="shared" si="73"/>
        <v>10.81290116777304</v>
      </c>
      <c r="AI83" s="11">
        <f t="shared" si="74"/>
        <v>46377770.63782337</v>
      </c>
      <c r="AJ83" s="141">
        <f t="shared" si="75"/>
        <v>127.1623479935181</v>
      </c>
      <c r="AK83" s="11">
        <f t="shared" si="76"/>
        <v>0</v>
      </c>
      <c r="AL83" s="13">
        <f t="shared" si="77"/>
        <v>46377770.63782337</v>
      </c>
      <c r="AM83" s="11"/>
      <c r="AN83" s="61">
        <v>0.26855309203038924</v>
      </c>
      <c r="AO83" s="11">
        <f t="shared" si="78"/>
        <v>26264938.46225173</v>
      </c>
      <c r="AP83" s="115"/>
      <c r="AQ83" s="307">
        <f t="shared" si="79"/>
        <v>26264938.46225173</v>
      </c>
      <c r="AS83" s="146">
        <v>17732700</v>
      </c>
      <c r="AT83" s="146">
        <v>22148515.91353912</v>
      </c>
      <c r="AU83" s="146">
        <v>22553861.837159224</v>
      </c>
      <c r="AV83" s="241">
        <f t="shared" si="80"/>
        <v>0.018301267913500324</v>
      </c>
      <c r="AW83" s="241">
        <f t="shared" si="81"/>
        <v>0.1800402713801067</v>
      </c>
      <c r="AX83" s="241">
        <f t="shared" si="82"/>
        <v>0.004139509639670896</v>
      </c>
      <c r="AY83" s="241">
        <f t="shared" si="83"/>
        <v>0.0003629925358919805</v>
      </c>
      <c r="AZ83" s="278">
        <f t="shared" si="84"/>
        <v>1.5026111014534368E-06</v>
      </c>
      <c r="BA83" s="241">
        <f t="shared" si="85"/>
        <v>0.00039573458642929967</v>
      </c>
      <c r="BB83" s="244">
        <f t="shared" si="86"/>
        <v>8266354.841374402</v>
      </c>
      <c r="BC83" s="86">
        <f t="shared" si="87"/>
        <v>25999054.8413744</v>
      </c>
      <c r="BD83" s="42"/>
      <c r="BE83" s="148"/>
      <c r="BF83" s="42"/>
      <c r="BG83" s="42"/>
      <c r="BH83" s="42"/>
      <c r="BI83" s="42"/>
      <c r="BJ83" s="42"/>
    </row>
    <row r="84" spans="3:62" s="149" customFormat="1" ht="15">
      <c r="C84" s="7"/>
      <c r="D84" s="138" t="s">
        <v>190</v>
      </c>
      <c r="E84" s="143" t="s">
        <v>191</v>
      </c>
      <c r="F84" s="97" t="s">
        <v>61</v>
      </c>
      <c r="G84" s="6">
        <v>163773.80299836234</v>
      </c>
      <c r="H84" s="296">
        <v>0.5436434506848519</v>
      </c>
      <c r="I84" s="28">
        <v>85446.46281144027</v>
      </c>
      <c r="J84" s="14"/>
      <c r="K84" s="252">
        <f t="shared" si="57"/>
        <v>99.82692786924262</v>
      </c>
      <c r="L84" s="253">
        <f t="shared" si="58"/>
        <v>155.7307388240035</v>
      </c>
      <c r="M84" s="253">
        <f t="shared" si="59"/>
        <v>111.28045684722171</v>
      </c>
      <c r="N84" s="253">
        <f t="shared" si="60"/>
        <v>93.28444307454481</v>
      </c>
      <c r="O84" s="14">
        <f t="shared" si="61"/>
        <v>102358294.55711484</v>
      </c>
      <c r="P84" s="14">
        <f t="shared" si="62"/>
        <v>159679689.40228</v>
      </c>
      <c r="Q84" s="14">
        <f t="shared" si="63"/>
        <v>114102257.01163456</v>
      </c>
      <c r="R84" s="14">
        <f t="shared" si="64"/>
        <v>95649908.35266012</v>
      </c>
      <c r="S84" s="14">
        <v>1</v>
      </c>
      <c r="T84" s="14">
        <v>1</v>
      </c>
      <c r="U84" s="14">
        <v>1</v>
      </c>
      <c r="V84" s="114">
        <f t="shared" si="65"/>
        <v>0</v>
      </c>
      <c r="W84" s="114">
        <f t="shared" si="66"/>
        <v>0</v>
      </c>
      <c r="X84" s="114">
        <f t="shared" si="67"/>
        <v>0</v>
      </c>
      <c r="Y84" s="15"/>
      <c r="Z84" s="28">
        <f t="shared" si="68"/>
        <v>471790149.3236895</v>
      </c>
      <c r="AA84" s="14"/>
      <c r="AB84" s="29">
        <f t="shared" si="69"/>
        <v>7723500.834123598</v>
      </c>
      <c r="AC84" s="14">
        <v>77</v>
      </c>
      <c r="AD84" s="65">
        <f t="shared" si="70"/>
        <v>910424.781446076</v>
      </c>
      <c r="AE84" s="14">
        <f t="shared" si="71"/>
        <v>70102708.17134786</v>
      </c>
      <c r="AF84" s="28">
        <f t="shared" si="72"/>
        <v>77826209.00547145</v>
      </c>
      <c r="AG84" s="14"/>
      <c r="AH84" s="82">
        <f t="shared" si="73"/>
        <v>10.81290116777304</v>
      </c>
      <c r="AI84" s="14">
        <f t="shared" si="74"/>
        <v>0</v>
      </c>
      <c r="AJ84" s="84">
        <f t="shared" si="75"/>
        <v>127.1623479935181</v>
      </c>
      <c r="AK84" s="14">
        <f t="shared" si="76"/>
        <v>249910335.94919556</v>
      </c>
      <c r="AL84" s="28">
        <f t="shared" si="77"/>
        <v>249910335.94919556</v>
      </c>
      <c r="AM84" s="14"/>
      <c r="AN84" s="30">
        <v>0</v>
      </c>
      <c r="AO84" s="14">
        <f t="shared" si="78"/>
        <v>0</v>
      </c>
      <c r="AP84" s="116"/>
      <c r="AQ84" s="306">
        <f t="shared" si="79"/>
        <v>471790149.3236895</v>
      </c>
      <c r="AS84" s="147">
        <v>320064300</v>
      </c>
      <c r="AT84" s="147">
        <v>396844803.49643946</v>
      </c>
      <c r="AU84" s="147">
        <v>408061005.083283</v>
      </c>
      <c r="AV84" s="242">
        <f t="shared" si="80"/>
        <v>0.028263445780370874</v>
      </c>
      <c r="AW84" s="242">
        <f t="shared" si="81"/>
        <v>0.19000244924697726</v>
      </c>
      <c r="AX84" s="242">
        <f t="shared" si="82"/>
        <v>0.004368561345691504</v>
      </c>
      <c r="AY84" s="242">
        <f t="shared" si="83"/>
        <v>0.006567527109249513</v>
      </c>
      <c r="AZ84" s="279">
        <f t="shared" si="84"/>
        <v>2.8690645066248486E-05</v>
      </c>
      <c r="BA84" s="242">
        <f t="shared" si="85"/>
        <v>0.007556100543047603</v>
      </c>
      <c r="BB84" s="245">
        <f t="shared" si="86"/>
        <v>157836616.88385785</v>
      </c>
      <c r="BC84" s="87">
        <f t="shared" si="87"/>
        <v>477900916.88385785</v>
      </c>
      <c r="BD84" s="16"/>
      <c r="BE84" s="148"/>
      <c r="BF84" s="16"/>
      <c r="BG84" s="16"/>
      <c r="BH84" s="16"/>
      <c r="BI84" s="16"/>
      <c r="BJ84" s="16"/>
    </row>
    <row r="85" spans="3:62" s="149" customFormat="1" ht="15">
      <c r="C85" s="7"/>
      <c r="D85" s="138" t="s">
        <v>192</v>
      </c>
      <c r="E85" s="143" t="s">
        <v>193</v>
      </c>
      <c r="F85" s="97" t="s">
        <v>61</v>
      </c>
      <c r="G85" s="6">
        <v>85402.83104840516</v>
      </c>
      <c r="H85" s="296">
        <v>0.4820606668654001</v>
      </c>
      <c r="I85" s="28">
        <v>39510.22105618558</v>
      </c>
      <c r="J85" s="14"/>
      <c r="K85" s="252">
        <f t="shared" si="57"/>
        <v>99.82692786924262</v>
      </c>
      <c r="L85" s="253">
        <f t="shared" si="58"/>
        <v>155.7307388240035</v>
      </c>
      <c r="M85" s="253">
        <f t="shared" si="59"/>
        <v>111.28045684722171</v>
      </c>
      <c r="N85" s="253">
        <f t="shared" si="60"/>
        <v>93.28444307454481</v>
      </c>
      <c r="O85" s="14">
        <f t="shared" si="61"/>
        <v>47330207.84968403</v>
      </c>
      <c r="P85" s="14">
        <f t="shared" si="62"/>
        <v>73835470.99415377</v>
      </c>
      <c r="Q85" s="14">
        <f t="shared" si="63"/>
        <v>52760585.3912046</v>
      </c>
      <c r="R85" s="14">
        <f t="shared" si="64"/>
        <v>44228267.60374111</v>
      </c>
      <c r="S85" s="14">
        <v>1</v>
      </c>
      <c r="T85" s="14">
        <v>1</v>
      </c>
      <c r="U85" s="14">
        <v>1</v>
      </c>
      <c r="V85" s="114">
        <f t="shared" si="65"/>
        <v>0</v>
      </c>
      <c r="W85" s="114">
        <f t="shared" si="66"/>
        <v>0</v>
      </c>
      <c r="X85" s="114">
        <f t="shared" si="67"/>
        <v>0</v>
      </c>
      <c r="Y85" s="15"/>
      <c r="Z85" s="28">
        <f t="shared" si="68"/>
        <v>218154531.8387835</v>
      </c>
      <c r="AA85" s="14"/>
      <c r="AB85" s="29">
        <f t="shared" si="69"/>
        <v>7723500.834123598</v>
      </c>
      <c r="AC85" s="14">
        <v>55</v>
      </c>
      <c r="AD85" s="65">
        <f t="shared" si="70"/>
        <v>910424.781446076</v>
      </c>
      <c r="AE85" s="14">
        <f t="shared" si="71"/>
        <v>50073362.97953418</v>
      </c>
      <c r="AF85" s="28">
        <f t="shared" si="72"/>
        <v>57796863.813657776</v>
      </c>
      <c r="AG85" s="14"/>
      <c r="AH85" s="82">
        <f t="shared" si="73"/>
        <v>10.81290116777304</v>
      </c>
      <c r="AI85" s="14">
        <f t="shared" si="74"/>
        <v>0</v>
      </c>
      <c r="AJ85" s="84">
        <f t="shared" si="75"/>
        <v>127.1623479935181</v>
      </c>
      <c r="AK85" s="14">
        <f t="shared" si="76"/>
        <v>130320294.25690714</v>
      </c>
      <c r="AL85" s="28">
        <f t="shared" si="77"/>
        <v>130320294.25690714</v>
      </c>
      <c r="AM85" s="14"/>
      <c r="AN85" s="30">
        <v>0.062221374891609504</v>
      </c>
      <c r="AO85" s="14">
        <f t="shared" si="78"/>
        <v>11704908.215852784</v>
      </c>
      <c r="AP85" s="116"/>
      <c r="AQ85" s="306">
        <f t="shared" si="79"/>
        <v>229859440.0546363</v>
      </c>
      <c r="AS85" s="147">
        <v>156342600</v>
      </c>
      <c r="AT85" s="147">
        <v>191328793.0182391</v>
      </c>
      <c r="AU85" s="147">
        <v>203627986.72093505</v>
      </c>
      <c r="AV85" s="242">
        <f t="shared" si="80"/>
        <v>0.06428302561613647</v>
      </c>
      <c r="AW85" s="242">
        <f t="shared" si="81"/>
        <v>0.22602202908274285</v>
      </c>
      <c r="AX85" s="242">
        <f t="shared" si="82"/>
        <v>0.005196728270813802</v>
      </c>
      <c r="AY85" s="242">
        <f t="shared" si="83"/>
        <v>0.003277285274339553</v>
      </c>
      <c r="AZ85" s="279">
        <f t="shared" si="84"/>
        <v>1.703116103668212E-05</v>
      </c>
      <c r="BA85" s="242">
        <f t="shared" si="85"/>
        <v>0.004485405081023925</v>
      </c>
      <c r="BB85" s="245">
        <f t="shared" si="86"/>
        <v>93693983.99467836</v>
      </c>
      <c r="BC85" s="87">
        <f t="shared" si="87"/>
        <v>250036583.99467838</v>
      </c>
      <c r="BD85" s="16"/>
      <c r="BE85" s="148"/>
      <c r="BF85" s="16"/>
      <c r="BG85" s="16"/>
      <c r="BH85" s="16"/>
      <c r="BI85" s="16"/>
      <c r="BJ85" s="16"/>
    </row>
    <row r="86" spans="3:62" s="149" customFormat="1" ht="15">
      <c r="C86" s="7"/>
      <c r="D86" s="138" t="s">
        <v>194</v>
      </c>
      <c r="E86" s="143" t="s">
        <v>538</v>
      </c>
      <c r="F86" s="97" t="s">
        <v>61</v>
      </c>
      <c r="G86" s="6">
        <v>113045.96335895108</v>
      </c>
      <c r="H86" s="296">
        <v>0.5453707157083676</v>
      </c>
      <c r="I86" s="28">
        <v>59167.38403982902</v>
      </c>
      <c r="J86" s="14"/>
      <c r="K86" s="252">
        <f t="shared" si="57"/>
        <v>99.82692786924262</v>
      </c>
      <c r="L86" s="253">
        <f t="shared" si="58"/>
        <v>155.7307388240035</v>
      </c>
      <c r="M86" s="253">
        <f t="shared" si="59"/>
        <v>111.28045684722171</v>
      </c>
      <c r="N86" s="253">
        <f t="shared" si="60"/>
        <v>93.28444307454481</v>
      </c>
      <c r="O86" s="14">
        <f t="shared" si="61"/>
        <v>70877978.14506947</v>
      </c>
      <c r="P86" s="14">
        <f t="shared" si="62"/>
        <v>110570165.16967352</v>
      </c>
      <c r="Q86" s="14">
        <f t="shared" si="63"/>
        <v>79010082.31688625</v>
      </c>
      <c r="R86" s="14">
        <f t="shared" si="64"/>
        <v>66232757.61999793</v>
      </c>
      <c r="S86" s="14">
        <v>1</v>
      </c>
      <c r="T86" s="14">
        <v>1</v>
      </c>
      <c r="U86" s="14">
        <v>1</v>
      </c>
      <c r="V86" s="114">
        <f t="shared" si="65"/>
        <v>0</v>
      </c>
      <c r="W86" s="114">
        <f t="shared" si="66"/>
        <v>0</v>
      </c>
      <c r="X86" s="114">
        <f t="shared" si="67"/>
        <v>0</v>
      </c>
      <c r="Y86" s="15"/>
      <c r="Z86" s="28">
        <f t="shared" si="68"/>
        <v>326690983.25162715</v>
      </c>
      <c r="AA86" s="14"/>
      <c r="AB86" s="29">
        <f t="shared" si="69"/>
        <v>7723500.834123598</v>
      </c>
      <c r="AC86" s="14">
        <v>69</v>
      </c>
      <c r="AD86" s="65">
        <f t="shared" si="70"/>
        <v>910424.781446076</v>
      </c>
      <c r="AE86" s="14">
        <f t="shared" si="71"/>
        <v>62819309.91977924</v>
      </c>
      <c r="AF86" s="28">
        <f t="shared" si="72"/>
        <v>70542810.75390284</v>
      </c>
      <c r="AG86" s="14"/>
      <c r="AH86" s="82">
        <f t="shared" si="73"/>
        <v>10.81290116777304</v>
      </c>
      <c r="AI86" s="14">
        <f t="shared" si="74"/>
        <v>0</v>
      </c>
      <c r="AJ86" s="84">
        <f t="shared" si="75"/>
        <v>127.1623479935181</v>
      </c>
      <c r="AK86" s="14">
        <f t="shared" si="76"/>
        <v>172502281.5829612</v>
      </c>
      <c r="AL86" s="28">
        <f t="shared" si="77"/>
        <v>172502281.5829612</v>
      </c>
      <c r="AM86" s="14"/>
      <c r="AN86" s="30">
        <v>0.08207571368197819</v>
      </c>
      <c r="AO86" s="14">
        <f t="shared" si="78"/>
        <v>19948099.410450406</v>
      </c>
      <c r="AP86" s="116"/>
      <c r="AQ86" s="306">
        <f t="shared" si="79"/>
        <v>346639082.66207755</v>
      </c>
      <c r="AS86" s="147">
        <v>230085900</v>
      </c>
      <c r="AT86" s="147">
        <v>283449394.45240086</v>
      </c>
      <c r="AU86" s="147">
        <v>302974145.89580876</v>
      </c>
      <c r="AV86" s="242">
        <f t="shared" si="80"/>
        <v>0.0688826712123622</v>
      </c>
      <c r="AW86" s="242">
        <f t="shared" si="81"/>
        <v>0.2306216746789686</v>
      </c>
      <c r="AX86" s="242">
        <f t="shared" si="82"/>
        <v>0.005302483928360262</v>
      </c>
      <c r="AY86" s="242">
        <f t="shared" si="83"/>
        <v>0.004876209419143924</v>
      </c>
      <c r="AZ86" s="279">
        <f t="shared" si="84"/>
        <v>2.5856022076329586E-05</v>
      </c>
      <c r="BA86" s="242">
        <f t="shared" si="85"/>
        <v>0.006809561165351343</v>
      </c>
      <c r="BB86" s="245">
        <f t="shared" si="86"/>
        <v>142242429.2370861</v>
      </c>
      <c r="BC86" s="87">
        <f t="shared" si="87"/>
        <v>372328329.23708606</v>
      </c>
      <c r="BD86" s="16"/>
      <c r="BE86" s="148"/>
      <c r="BF86" s="16"/>
      <c r="BG86" s="16"/>
      <c r="BH86" s="16"/>
      <c r="BI86" s="16"/>
      <c r="BJ86" s="16"/>
    </row>
    <row r="87" spans="3:62" s="41" customFormat="1" ht="15">
      <c r="C87" s="66"/>
      <c r="D87" s="137" t="s">
        <v>195</v>
      </c>
      <c r="E87" s="8" t="s">
        <v>196</v>
      </c>
      <c r="F87" s="99" t="s">
        <v>75</v>
      </c>
      <c r="G87" s="10">
        <v>362222.5974057186</v>
      </c>
      <c r="H87" s="11">
        <v>0</v>
      </c>
      <c r="I87" s="13">
        <v>0</v>
      </c>
      <c r="J87" s="11"/>
      <c r="K87" s="250">
        <f t="shared" si="57"/>
        <v>99.82692786924262</v>
      </c>
      <c r="L87" s="251">
        <f t="shared" si="58"/>
        <v>155.7307388240035</v>
      </c>
      <c r="M87" s="251">
        <f t="shared" si="59"/>
        <v>111.28045684722171</v>
      </c>
      <c r="N87" s="251">
        <f t="shared" si="60"/>
        <v>93.28444307454481</v>
      </c>
      <c r="O87" s="11">
        <f t="shared" si="61"/>
        <v>0</v>
      </c>
      <c r="P87" s="11">
        <f t="shared" si="62"/>
        <v>0</v>
      </c>
      <c r="Q87" s="11">
        <f t="shared" si="63"/>
        <v>0</v>
      </c>
      <c r="R87" s="11">
        <f t="shared" si="64"/>
        <v>0</v>
      </c>
      <c r="S87" s="11">
        <v>0</v>
      </c>
      <c r="T87" s="11">
        <v>0</v>
      </c>
      <c r="U87" s="11">
        <v>0</v>
      </c>
      <c r="V87" s="114">
        <f t="shared" si="65"/>
        <v>0</v>
      </c>
      <c r="W87" s="114">
        <f t="shared" si="66"/>
        <v>0</v>
      </c>
      <c r="X87" s="114">
        <f t="shared" si="67"/>
        <v>0</v>
      </c>
      <c r="Y87" s="12"/>
      <c r="Z87" s="13">
        <f t="shared" si="68"/>
        <v>0</v>
      </c>
      <c r="AA87" s="11"/>
      <c r="AB87" s="60">
        <f t="shared" si="69"/>
        <v>7723500.834123598</v>
      </c>
      <c r="AC87" s="11">
        <v>44</v>
      </c>
      <c r="AD87" s="121">
        <f t="shared" si="70"/>
        <v>910424.781446076</v>
      </c>
      <c r="AE87" s="11">
        <f t="shared" si="71"/>
        <v>40058690.38362734</v>
      </c>
      <c r="AF87" s="13">
        <f t="shared" si="72"/>
        <v>47782191.21775094</v>
      </c>
      <c r="AG87" s="11"/>
      <c r="AH87" s="119">
        <f t="shared" si="73"/>
        <v>10.81290116777304</v>
      </c>
      <c r="AI87" s="11">
        <f t="shared" si="74"/>
        <v>47000125.75778494</v>
      </c>
      <c r="AJ87" s="141">
        <f t="shared" si="75"/>
        <v>127.1623479935181</v>
      </c>
      <c r="AK87" s="11">
        <f t="shared" si="76"/>
        <v>0</v>
      </c>
      <c r="AL87" s="13">
        <f t="shared" si="77"/>
        <v>47000125.75778494</v>
      </c>
      <c r="AM87" s="11"/>
      <c r="AN87" s="61">
        <v>0.47624193676723836</v>
      </c>
      <c r="AO87" s="11">
        <f t="shared" si="78"/>
        <v>45139314.2077155</v>
      </c>
      <c r="AP87" s="115"/>
      <c r="AQ87" s="307">
        <f t="shared" si="79"/>
        <v>45139314.2077155</v>
      </c>
      <c r="AS87" s="146">
        <v>29880000</v>
      </c>
      <c r="AT87" s="146">
        <v>37323753.02211644</v>
      </c>
      <c r="AU87" s="146">
        <v>38612678.62521584</v>
      </c>
      <c r="AV87" s="241">
        <f t="shared" si="80"/>
        <v>0.03453365481053431</v>
      </c>
      <c r="AW87" s="241">
        <f t="shared" si="81"/>
        <v>0.1962726582771407</v>
      </c>
      <c r="AX87" s="241">
        <f t="shared" si="82"/>
        <v>0.004512726817805878</v>
      </c>
      <c r="AY87" s="241">
        <f t="shared" si="83"/>
        <v>0.0006214507401413864</v>
      </c>
      <c r="AZ87" s="278">
        <f t="shared" si="84"/>
        <v>2.804437420981346E-06</v>
      </c>
      <c r="BA87" s="241">
        <f t="shared" si="85"/>
        <v>0.0007385895671111517</v>
      </c>
      <c r="BB87" s="244">
        <f t="shared" si="86"/>
        <v>15428126.965012359</v>
      </c>
      <c r="BC87" s="86">
        <f t="shared" si="87"/>
        <v>45308126.96501236</v>
      </c>
      <c r="BD87" s="42"/>
      <c r="BE87" s="148"/>
      <c r="BF87" s="42"/>
      <c r="BG87" s="42"/>
      <c r="BH87" s="42"/>
      <c r="BI87" s="42"/>
      <c r="BJ87" s="42"/>
    </row>
    <row r="88" spans="3:62" s="149" customFormat="1" ht="15">
      <c r="C88" s="66"/>
      <c r="D88" s="96"/>
      <c r="E88" s="143"/>
      <c r="F88" s="97"/>
      <c r="G88" s="6"/>
      <c r="H88" s="6"/>
      <c r="I88" s="28"/>
      <c r="J88" s="14"/>
      <c r="K88" s="252">
        <f t="shared" si="57"/>
        <v>99.82692786924262</v>
      </c>
      <c r="L88" s="253">
        <f t="shared" si="58"/>
        <v>155.7307388240035</v>
      </c>
      <c r="M88" s="253">
        <f t="shared" si="59"/>
        <v>111.28045684722171</v>
      </c>
      <c r="N88" s="253">
        <f t="shared" si="60"/>
        <v>93.28444307454481</v>
      </c>
      <c r="O88" s="14"/>
      <c r="P88" s="14"/>
      <c r="Q88" s="14"/>
      <c r="R88" s="14"/>
      <c r="S88" s="14"/>
      <c r="T88" s="14"/>
      <c r="U88" s="14"/>
      <c r="V88" s="114"/>
      <c r="W88" s="114"/>
      <c r="X88" s="114"/>
      <c r="Y88" s="15"/>
      <c r="Z88" s="28"/>
      <c r="AA88" s="14"/>
      <c r="AB88" s="29"/>
      <c r="AC88" s="14"/>
      <c r="AD88" s="65"/>
      <c r="AE88" s="14"/>
      <c r="AF88" s="28"/>
      <c r="AG88" s="14"/>
      <c r="AH88" s="82"/>
      <c r="AI88" s="14"/>
      <c r="AJ88" s="84"/>
      <c r="AK88" s="14"/>
      <c r="AL88" s="28"/>
      <c r="AM88" s="14"/>
      <c r="AN88" s="30"/>
      <c r="AO88" s="14"/>
      <c r="AP88" s="116"/>
      <c r="AQ88" s="306"/>
      <c r="AS88" s="147"/>
      <c r="AT88" s="147"/>
      <c r="AU88" s="147"/>
      <c r="AV88" s="242"/>
      <c r="AW88" s="242"/>
      <c r="AX88" s="242"/>
      <c r="AY88" s="242"/>
      <c r="AZ88" s="279"/>
      <c r="BA88" s="242"/>
      <c r="BB88" s="245"/>
      <c r="BC88" s="87"/>
      <c r="BD88" s="42"/>
      <c r="BE88" s="148"/>
      <c r="BF88" s="42"/>
      <c r="BG88" s="42"/>
      <c r="BH88" s="42"/>
      <c r="BI88" s="42"/>
      <c r="BJ88" s="42"/>
    </row>
    <row r="89" spans="3:62" s="149" customFormat="1" ht="15">
      <c r="C89" s="66"/>
      <c r="D89" s="95" t="s">
        <v>197</v>
      </c>
      <c r="E89" s="143"/>
      <c r="F89" s="97"/>
      <c r="G89" s="6"/>
      <c r="H89" s="6"/>
      <c r="I89" s="28"/>
      <c r="J89" s="14"/>
      <c r="K89" s="252">
        <f t="shared" si="57"/>
        <v>99.82692786924262</v>
      </c>
      <c r="L89" s="253">
        <f t="shared" si="58"/>
        <v>155.7307388240035</v>
      </c>
      <c r="M89" s="253">
        <f t="shared" si="59"/>
        <v>111.28045684722171</v>
      </c>
      <c r="N89" s="253">
        <f t="shared" si="60"/>
        <v>93.28444307454481</v>
      </c>
      <c r="O89" s="14"/>
      <c r="P89" s="14"/>
      <c r="Q89" s="14"/>
      <c r="R89" s="14"/>
      <c r="S89" s="14"/>
      <c r="T89" s="14"/>
      <c r="U89" s="14"/>
      <c r="V89" s="114"/>
      <c r="W89" s="114"/>
      <c r="X89" s="114"/>
      <c r="Y89" s="15"/>
      <c r="Z89" s="28"/>
      <c r="AA89" s="14"/>
      <c r="AB89" s="29"/>
      <c r="AC89" s="14"/>
      <c r="AD89" s="65"/>
      <c r="AE89" s="14"/>
      <c r="AF89" s="28"/>
      <c r="AG89" s="14"/>
      <c r="AH89" s="82"/>
      <c r="AI89" s="14"/>
      <c r="AJ89" s="84"/>
      <c r="AK89" s="14"/>
      <c r="AL89" s="28"/>
      <c r="AM89" s="14"/>
      <c r="AN89" s="30"/>
      <c r="AO89" s="14"/>
      <c r="AP89" s="116"/>
      <c r="AQ89" s="306"/>
      <c r="AS89" s="147"/>
      <c r="AT89" s="147"/>
      <c r="AU89" s="147"/>
      <c r="AV89" s="242"/>
      <c r="AW89" s="242"/>
      <c r="AX89" s="242"/>
      <c r="AY89" s="242"/>
      <c r="AZ89" s="279"/>
      <c r="BA89" s="242"/>
      <c r="BB89" s="245"/>
      <c r="BC89" s="87"/>
      <c r="BD89" s="42"/>
      <c r="BE89" s="148"/>
      <c r="BF89" s="42"/>
      <c r="BG89" s="42"/>
      <c r="BH89" s="42"/>
      <c r="BI89" s="42"/>
      <c r="BJ89" s="42"/>
    </row>
    <row r="90" spans="3:62" s="149" customFormat="1" ht="15">
      <c r="C90" s="66"/>
      <c r="D90" s="96"/>
      <c r="E90" s="143"/>
      <c r="F90" s="97"/>
      <c r="G90" s="6"/>
      <c r="H90" s="6"/>
      <c r="I90" s="28"/>
      <c r="J90" s="14"/>
      <c r="K90" s="252">
        <f t="shared" si="57"/>
        <v>99.82692786924262</v>
      </c>
      <c r="L90" s="253">
        <f t="shared" si="58"/>
        <v>155.7307388240035</v>
      </c>
      <c r="M90" s="253">
        <f t="shared" si="59"/>
        <v>111.28045684722171</v>
      </c>
      <c r="N90" s="253">
        <f t="shared" si="60"/>
        <v>93.28444307454481</v>
      </c>
      <c r="O90" s="14"/>
      <c r="P90" s="14"/>
      <c r="Q90" s="14"/>
      <c r="R90" s="14"/>
      <c r="S90" s="14"/>
      <c r="T90" s="14"/>
      <c r="U90" s="14"/>
      <c r="V90" s="114"/>
      <c r="W90" s="114"/>
      <c r="X90" s="114"/>
      <c r="Y90" s="15"/>
      <c r="Z90" s="28"/>
      <c r="AA90" s="14"/>
      <c r="AB90" s="29"/>
      <c r="AC90" s="14"/>
      <c r="AD90" s="65"/>
      <c r="AE90" s="14"/>
      <c r="AF90" s="28"/>
      <c r="AG90" s="14"/>
      <c r="AH90" s="82"/>
      <c r="AI90" s="14"/>
      <c r="AJ90" s="84"/>
      <c r="AK90" s="14"/>
      <c r="AL90" s="28"/>
      <c r="AM90" s="14"/>
      <c r="AN90" s="30"/>
      <c r="AO90" s="14"/>
      <c r="AP90" s="116"/>
      <c r="AQ90" s="306"/>
      <c r="AS90" s="147"/>
      <c r="AT90" s="147"/>
      <c r="AU90" s="147"/>
      <c r="AV90" s="242"/>
      <c r="AW90" s="242"/>
      <c r="AX90" s="242"/>
      <c r="AY90" s="242"/>
      <c r="AZ90" s="279"/>
      <c r="BA90" s="242"/>
      <c r="BB90" s="245"/>
      <c r="BC90" s="87"/>
      <c r="BD90" s="42"/>
      <c r="BE90" s="148"/>
      <c r="BF90" s="42"/>
      <c r="BG90" s="42"/>
      <c r="BH90" s="42"/>
      <c r="BI90" s="42"/>
      <c r="BJ90" s="42"/>
    </row>
    <row r="91" spans="4:62" s="41" customFormat="1" ht="15">
      <c r="D91" s="137" t="s">
        <v>198</v>
      </c>
      <c r="E91" s="8" t="s">
        <v>199</v>
      </c>
      <c r="F91" s="99" t="s">
        <v>57</v>
      </c>
      <c r="G91" s="10">
        <v>1217586.6171415828</v>
      </c>
      <c r="H91" s="297">
        <v>0.5549413400884943</v>
      </c>
      <c r="I91" s="13">
        <v>648458.8762860546</v>
      </c>
      <c r="J91" s="11"/>
      <c r="K91" s="250">
        <f t="shared" si="57"/>
        <v>99.82692786924262</v>
      </c>
      <c r="L91" s="251">
        <f t="shared" si="58"/>
        <v>155.7307388240035</v>
      </c>
      <c r="M91" s="251">
        <f t="shared" si="59"/>
        <v>111.28045684722171</v>
      </c>
      <c r="N91" s="251">
        <f t="shared" si="60"/>
        <v>93.28444307454481</v>
      </c>
      <c r="O91" s="11">
        <f aca="true" t="shared" si="88" ref="O91:O144">I91*K91*12</f>
        <v>776803889.6301372</v>
      </c>
      <c r="P91" s="11">
        <f aca="true" t="shared" si="89" ref="P91:P144">I91*L91*12</f>
        <v>1211819758.8121245</v>
      </c>
      <c r="Q91" s="11">
        <f aca="true" t="shared" si="90" ref="Q91:Q144">I91*M91*12</f>
        <v>865929599.9969783</v>
      </c>
      <c r="R91" s="11">
        <f aca="true" t="shared" si="91" ref="R91:R144">I91*N91*12</f>
        <v>725893501.5730771</v>
      </c>
      <c r="S91" s="11">
        <v>1</v>
      </c>
      <c r="T91" s="11">
        <v>1</v>
      </c>
      <c r="U91" s="11">
        <v>1</v>
      </c>
      <c r="V91" s="98">
        <f aca="true" t="shared" si="92" ref="V91:V143">IF(S91=1,0,P91)</f>
        <v>0</v>
      </c>
      <c r="W91" s="98">
        <f aca="true" t="shared" si="93" ref="W91:W143">IF(T91=1,0,Q91)</f>
        <v>0</v>
      </c>
      <c r="X91" s="98">
        <f aca="true" t="shared" si="94" ref="X91:X144">IF(U91=1,0,R91)</f>
        <v>0</v>
      </c>
      <c r="Y91" s="12"/>
      <c r="Z91" s="13">
        <f t="shared" si="68"/>
        <v>3580446750.012317</v>
      </c>
      <c r="AA91" s="11"/>
      <c r="AB91" s="60">
        <f aca="true" t="shared" si="95" ref="AB91:AB144">$AB$5</f>
        <v>7723500.834123598</v>
      </c>
      <c r="AC91" s="11">
        <v>219</v>
      </c>
      <c r="AD91" s="121">
        <f t="shared" si="70"/>
        <v>910424.781446076</v>
      </c>
      <c r="AE91" s="11">
        <f aca="true" t="shared" si="96" ref="AE91:AE144">AC91*AD91</f>
        <v>199383027.13669065</v>
      </c>
      <c r="AF91" s="13">
        <f aca="true" t="shared" si="97" ref="AF91:AF144">AE91+AB91</f>
        <v>207106527.97081426</v>
      </c>
      <c r="AG91" s="11"/>
      <c r="AH91" s="119">
        <f aca="true" t="shared" si="98" ref="AH91:AH144">$AH$5</f>
        <v>10.81290116777304</v>
      </c>
      <c r="AI91" s="11">
        <f aca="true" t="shared" si="99" ref="AI91:AI144">IF(F91="B",0,G91*AH91*12)</f>
        <v>157987725.05226055</v>
      </c>
      <c r="AJ91" s="141">
        <f aca="true" t="shared" si="100" ref="AJ91:AJ144">$AJ$5</f>
        <v>127.1623479935181</v>
      </c>
      <c r="AK91" s="11">
        <f aca="true" t="shared" si="101" ref="AK91:AK144">IF(F91="C",0,G91*AJ91*12)</f>
        <v>1857974077.4545012</v>
      </c>
      <c r="AL91" s="13">
        <f aca="true" t="shared" si="102" ref="AL91:AL144">IF(F91="A",AI91+AK91,IF(F91="B",AK91,AI91))</f>
        <v>2015961802.5067618</v>
      </c>
      <c r="AM91" s="11"/>
      <c r="AN91" s="61">
        <v>0</v>
      </c>
      <c r="AO91" s="11">
        <f aca="true" t="shared" si="103" ref="AO91:AO144">(AF91+AL91)*AN91</f>
        <v>0</v>
      </c>
      <c r="AP91" s="115"/>
      <c r="AQ91" s="307">
        <f aca="true" t="shared" si="104" ref="AQ91:AQ144">Z91+AO91</f>
        <v>3580446750.012317</v>
      </c>
      <c r="AS91" s="146">
        <v>2546695800.0000005</v>
      </c>
      <c r="AT91" s="146">
        <v>3132300976.1157036</v>
      </c>
      <c r="AU91" s="146">
        <v>3160624410.3422065</v>
      </c>
      <c r="AV91" s="241">
        <f aca="true" t="shared" si="105" ref="AV91:AV144">(AU91-AT91)/AT91</f>
        <v>0.00904237314436691</v>
      </c>
      <c r="AW91" s="241">
        <f aca="true" t="shared" si="106" ref="AW91:AW144">AV91+($AV$28*-1)</f>
        <v>0.17078137661097328</v>
      </c>
      <c r="AX91" s="241">
        <f aca="true" t="shared" si="107" ref="AX91:AX144">AW91/$AW$290</f>
        <v>0.003926627911290202</v>
      </c>
      <c r="AY91" s="241">
        <f aca="true" t="shared" si="108" ref="AY91:AY144">AU91/$AU$290</f>
        <v>0.05086858640864669</v>
      </c>
      <c r="AZ91" s="278">
        <f aca="true" t="shared" si="109" ref="AZ91:AZ144">AX91*AY91</f>
        <v>0.00019974201120006953</v>
      </c>
      <c r="BA91" s="241">
        <f aca="true" t="shared" si="110" ref="BA91:BA144">AZ91/$AZ$290</f>
        <v>0.05260497684221689</v>
      </c>
      <c r="BB91" s="244">
        <f aca="true" t="shared" si="111" ref="BB91:BB144">($AQ$290-$AS$290)*BA91</f>
        <v>1098846095.1156633</v>
      </c>
      <c r="BC91" s="86">
        <f aca="true" t="shared" si="112" ref="BC91:BC144">AS91+BB91</f>
        <v>3645541895.1156635</v>
      </c>
      <c r="BD91" s="42"/>
      <c r="BE91" s="148"/>
      <c r="BF91" s="42"/>
      <c r="BG91" s="42"/>
      <c r="BH91" s="42"/>
      <c r="BI91" s="42"/>
      <c r="BJ91" s="42"/>
    </row>
    <row r="92" spans="3:62" s="149" customFormat="1" ht="15">
      <c r="C92" s="66"/>
      <c r="D92" s="138" t="s">
        <v>200</v>
      </c>
      <c r="E92" s="143" t="s">
        <v>562</v>
      </c>
      <c r="F92" s="97" t="s">
        <v>61</v>
      </c>
      <c r="G92" s="6">
        <v>37763.51903682709</v>
      </c>
      <c r="H92" s="296">
        <v>0.6860315672665384</v>
      </c>
      <c r="I92" s="28">
        <v>24862.915414475778</v>
      </c>
      <c r="J92" s="14"/>
      <c r="K92" s="252">
        <f t="shared" si="57"/>
        <v>99.82692786924262</v>
      </c>
      <c r="L92" s="253">
        <f t="shared" si="58"/>
        <v>155.7307388240035</v>
      </c>
      <c r="M92" s="253">
        <f t="shared" si="59"/>
        <v>111.28045684722171</v>
      </c>
      <c r="N92" s="253">
        <f t="shared" si="60"/>
        <v>93.28444307454481</v>
      </c>
      <c r="O92" s="14">
        <f t="shared" si="88"/>
        <v>29783861.56439945</v>
      </c>
      <c r="P92" s="14">
        <f t="shared" si="89"/>
        <v>46463042.24178022</v>
      </c>
      <c r="Q92" s="14">
        <f t="shared" si="90"/>
        <v>33201079.030520342</v>
      </c>
      <c r="R92" s="14">
        <f t="shared" si="91"/>
        <v>27831878.611786664</v>
      </c>
      <c r="S92" s="14">
        <v>0</v>
      </c>
      <c r="T92" s="14">
        <v>0</v>
      </c>
      <c r="U92" s="14">
        <v>1</v>
      </c>
      <c r="V92" s="114">
        <f t="shared" si="92"/>
        <v>46463042.24178022</v>
      </c>
      <c r="W92" s="114">
        <f t="shared" si="93"/>
        <v>33201079.030520342</v>
      </c>
      <c r="X92" s="114">
        <f t="shared" si="94"/>
        <v>0</v>
      </c>
      <c r="Y92" s="15"/>
      <c r="Z92" s="28">
        <f t="shared" si="68"/>
        <v>57615740.17618612</v>
      </c>
      <c r="AA92" s="14"/>
      <c r="AB92" s="29">
        <f t="shared" si="95"/>
        <v>7723500.834123598</v>
      </c>
      <c r="AC92" s="14">
        <v>37</v>
      </c>
      <c r="AD92" s="65">
        <f t="shared" si="70"/>
        <v>910424.781446076</v>
      </c>
      <c r="AE92" s="14">
        <f t="shared" si="96"/>
        <v>33685716.91350481</v>
      </c>
      <c r="AF92" s="28">
        <f t="shared" si="97"/>
        <v>41409217.747628406</v>
      </c>
      <c r="AG92" s="14"/>
      <c r="AH92" s="82">
        <f t="shared" si="98"/>
        <v>10.81290116777304</v>
      </c>
      <c r="AI92" s="14">
        <f t="shared" si="99"/>
        <v>0</v>
      </c>
      <c r="AJ92" s="84">
        <f t="shared" si="100"/>
        <v>127.1623479935181</v>
      </c>
      <c r="AK92" s="14">
        <f t="shared" si="101"/>
        <v>57625172.99065022</v>
      </c>
      <c r="AL92" s="28">
        <f t="shared" si="102"/>
        <v>57625172.99065022</v>
      </c>
      <c r="AM92" s="14"/>
      <c r="AN92" s="30">
        <v>0.8254249469370476</v>
      </c>
      <c r="AO92" s="14">
        <f t="shared" si="103"/>
        <v>81745456.72008647</v>
      </c>
      <c r="AP92" s="116"/>
      <c r="AQ92" s="306">
        <f t="shared" si="104"/>
        <v>139361196.8962726</v>
      </c>
      <c r="AS92" s="147">
        <v>104860800</v>
      </c>
      <c r="AT92" s="147">
        <v>132183528.81148903</v>
      </c>
      <c r="AU92" s="147">
        <v>121077909.46516745</v>
      </c>
      <c r="AV92" s="242">
        <f t="shared" si="105"/>
        <v>-0.08401666566308459</v>
      </c>
      <c r="AW92" s="242">
        <f t="shared" si="106"/>
        <v>0.0777223378035218</v>
      </c>
      <c r="AX92" s="242">
        <f t="shared" si="107"/>
        <v>0.0017870022306075324</v>
      </c>
      <c r="AY92" s="242">
        <f t="shared" si="108"/>
        <v>0.0019486852280370507</v>
      </c>
      <c r="AZ92" s="279">
        <f t="shared" si="109"/>
        <v>3.4823048492541575E-06</v>
      </c>
      <c r="BA92" s="242">
        <f t="shared" si="110"/>
        <v>0.0009171158578606059</v>
      </c>
      <c r="BB92" s="245">
        <f t="shared" si="111"/>
        <v>19157297.268687647</v>
      </c>
      <c r="BC92" s="87">
        <f t="shared" si="112"/>
        <v>124018097.26868765</v>
      </c>
      <c r="BD92" s="42"/>
      <c r="BE92" s="148"/>
      <c r="BF92" s="42"/>
      <c r="BG92" s="42"/>
      <c r="BH92" s="42"/>
      <c r="BI92" s="42"/>
      <c r="BJ92" s="42"/>
    </row>
    <row r="93" spans="3:62" s="149" customFormat="1" ht="15">
      <c r="C93" s="66"/>
      <c r="D93" s="138" t="s">
        <v>201</v>
      </c>
      <c r="E93" s="143" t="s">
        <v>563</v>
      </c>
      <c r="F93" s="97" t="s">
        <v>61</v>
      </c>
      <c r="G93" s="6">
        <v>28132</v>
      </c>
      <c r="H93" s="296">
        <v>0.763798223634685</v>
      </c>
      <c r="I93" s="28">
        <v>20621.23861071113</v>
      </c>
      <c r="J93" s="14"/>
      <c r="K93" s="252">
        <f t="shared" si="57"/>
        <v>99.82692786924262</v>
      </c>
      <c r="L93" s="253">
        <f t="shared" si="58"/>
        <v>155.7307388240035</v>
      </c>
      <c r="M93" s="253">
        <f t="shared" si="59"/>
        <v>111.28045684722171</v>
      </c>
      <c r="N93" s="253">
        <f t="shared" si="60"/>
        <v>93.28444307454481</v>
      </c>
      <c r="O93" s="14">
        <f t="shared" si="88"/>
        <v>24702658.792390812</v>
      </c>
      <c r="P93" s="14">
        <f t="shared" si="89"/>
        <v>38536328.69174535</v>
      </c>
      <c r="Q93" s="14">
        <f t="shared" si="90"/>
        <v>27536890.240266025</v>
      </c>
      <c r="R93" s="14">
        <f t="shared" si="91"/>
        <v>23083689.111689854</v>
      </c>
      <c r="S93" s="14">
        <v>0</v>
      </c>
      <c r="T93" s="14">
        <v>0</v>
      </c>
      <c r="U93" s="14">
        <v>1</v>
      </c>
      <c r="V93" s="114">
        <f t="shared" si="92"/>
        <v>38536328.69174535</v>
      </c>
      <c r="W93" s="114">
        <f t="shared" si="93"/>
        <v>27536890.240266025</v>
      </c>
      <c r="X93" s="114">
        <f t="shared" si="94"/>
        <v>0</v>
      </c>
      <c r="Y93" s="15"/>
      <c r="Z93" s="28">
        <f t="shared" si="68"/>
        <v>47786347.90408066</v>
      </c>
      <c r="AA93" s="14"/>
      <c r="AB93" s="29">
        <f t="shared" si="95"/>
        <v>7723500.834123598</v>
      </c>
      <c r="AC93" s="14">
        <v>39</v>
      </c>
      <c r="AD93" s="65">
        <f t="shared" si="70"/>
        <v>910424.781446076</v>
      </c>
      <c r="AE93" s="14">
        <f t="shared" si="96"/>
        <v>35506566.47639696</v>
      </c>
      <c r="AF93" s="28">
        <f t="shared" si="97"/>
        <v>43230067.31052056</v>
      </c>
      <c r="AG93" s="14"/>
      <c r="AH93" s="82">
        <f t="shared" si="98"/>
        <v>10.81290116777304</v>
      </c>
      <c r="AI93" s="14">
        <f t="shared" si="99"/>
        <v>0</v>
      </c>
      <c r="AJ93" s="84">
        <f t="shared" si="100"/>
        <v>127.1623479935181</v>
      </c>
      <c r="AK93" s="14">
        <f t="shared" si="101"/>
        <v>42927974.08504382</v>
      </c>
      <c r="AL93" s="28">
        <f t="shared" si="102"/>
        <v>42927974.08504382</v>
      </c>
      <c r="AM93" s="14"/>
      <c r="AN93" s="30">
        <v>1</v>
      </c>
      <c r="AO93" s="14">
        <f t="shared" si="103"/>
        <v>86158041.39556438</v>
      </c>
      <c r="AP93" s="116"/>
      <c r="AQ93" s="306">
        <f t="shared" si="104"/>
        <v>133944389.29964504</v>
      </c>
      <c r="AS93" s="147">
        <v>107314200</v>
      </c>
      <c r="AT93" s="147">
        <v>132314049.05667791</v>
      </c>
      <c r="AU93" s="147">
        <v>119044430.07134749</v>
      </c>
      <c r="AV93" s="242">
        <f t="shared" si="105"/>
        <v>-0.10028881347018756</v>
      </c>
      <c r="AW93" s="242">
        <f t="shared" si="106"/>
        <v>0.061450189996418825</v>
      </c>
      <c r="AX93" s="242">
        <f t="shared" si="107"/>
        <v>0.0014128708643897903</v>
      </c>
      <c r="AY93" s="242">
        <f t="shared" si="108"/>
        <v>0.0019159574474389336</v>
      </c>
      <c r="AZ93" s="279">
        <f t="shared" si="109"/>
        <v>2.707000454897102E-06</v>
      </c>
      <c r="BA93" s="242">
        <f t="shared" si="110"/>
        <v>0.0007129281185573798</v>
      </c>
      <c r="BB93" s="245">
        <f t="shared" si="111"/>
        <v>14892094.364467725</v>
      </c>
      <c r="BC93" s="87">
        <f t="shared" si="112"/>
        <v>122206294.36446773</v>
      </c>
      <c r="BD93" s="42"/>
      <c r="BE93" s="148"/>
      <c r="BF93" s="42"/>
      <c r="BG93" s="42"/>
      <c r="BH93" s="42"/>
      <c r="BI93" s="42"/>
      <c r="BJ93" s="42"/>
    </row>
    <row r="94" spans="3:62" s="149" customFormat="1" ht="15">
      <c r="C94" s="66"/>
      <c r="D94" s="138" t="s">
        <v>202</v>
      </c>
      <c r="E94" s="143" t="s">
        <v>564</v>
      </c>
      <c r="F94" s="97" t="s">
        <v>61</v>
      </c>
      <c r="G94" s="6">
        <v>21792.22010536029</v>
      </c>
      <c r="H94" s="296">
        <v>0.7585239740134706</v>
      </c>
      <c r="I94" s="28">
        <v>15863.765564599307</v>
      </c>
      <c r="J94" s="14"/>
      <c r="K94" s="252">
        <f t="shared" si="57"/>
        <v>99.82692786924262</v>
      </c>
      <c r="L94" s="253">
        <f t="shared" si="58"/>
        <v>155.7307388240035</v>
      </c>
      <c r="M94" s="253">
        <f t="shared" si="59"/>
        <v>111.28045684722171</v>
      </c>
      <c r="N94" s="253">
        <f t="shared" si="60"/>
        <v>93.28444307454481</v>
      </c>
      <c r="O94" s="14">
        <f t="shared" si="88"/>
        <v>19003571.769021958</v>
      </c>
      <c r="P94" s="14">
        <f t="shared" si="89"/>
        <v>29645711.182870023</v>
      </c>
      <c r="Q94" s="14">
        <f t="shared" si="90"/>
        <v>21183924.952150017</v>
      </c>
      <c r="R94" s="14">
        <f t="shared" si="91"/>
        <v>17758110.42910546</v>
      </c>
      <c r="S94" s="14">
        <v>0</v>
      </c>
      <c r="T94" s="14">
        <v>0</v>
      </c>
      <c r="U94" s="14">
        <v>1</v>
      </c>
      <c r="V94" s="114">
        <f t="shared" si="92"/>
        <v>29645711.182870023</v>
      </c>
      <c r="W94" s="114">
        <f t="shared" si="93"/>
        <v>21183924.952150017</v>
      </c>
      <c r="X94" s="114">
        <f t="shared" si="94"/>
        <v>0</v>
      </c>
      <c r="Y94" s="15"/>
      <c r="Z94" s="28">
        <f t="shared" si="68"/>
        <v>36761682.198127426</v>
      </c>
      <c r="AA94" s="14"/>
      <c r="AB94" s="29">
        <f t="shared" si="95"/>
        <v>7723500.834123598</v>
      </c>
      <c r="AC94" s="14">
        <v>20</v>
      </c>
      <c r="AD94" s="65">
        <f t="shared" si="70"/>
        <v>910424.781446076</v>
      </c>
      <c r="AE94" s="14">
        <f t="shared" si="96"/>
        <v>18208495.62892152</v>
      </c>
      <c r="AF94" s="28">
        <f t="shared" si="97"/>
        <v>25931996.46304512</v>
      </c>
      <c r="AG94" s="14"/>
      <c r="AH94" s="82">
        <f t="shared" si="98"/>
        <v>10.81290116777304</v>
      </c>
      <c r="AI94" s="14">
        <f t="shared" si="99"/>
        <v>0</v>
      </c>
      <c r="AJ94" s="84">
        <f t="shared" si="100"/>
        <v>127.1623479935181</v>
      </c>
      <c r="AK94" s="14">
        <f t="shared" si="101"/>
        <v>33253798.519070003</v>
      </c>
      <c r="AL94" s="28">
        <f t="shared" si="102"/>
        <v>33253798.519070003</v>
      </c>
      <c r="AM94" s="14"/>
      <c r="AN94" s="30">
        <v>1</v>
      </c>
      <c r="AO94" s="14">
        <f t="shared" si="103"/>
        <v>59185794.98211512</v>
      </c>
      <c r="AP94" s="116"/>
      <c r="AQ94" s="306">
        <f t="shared" si="104"/>
        <v>95947477.18024254</v>
      </c>
      <c r="AS94" s="147">
        <v>73908000</v>
      </c>
      <c r="AT94" s="147">
        <v>92185342.02359536</v>
      </c>
      <c r="AU94" s="147">
        <v>84871300.31973389</v>
      </c>
      <c r="AV94" s="242">
        <f t="shared" si="105"/>
        <v>-0.07934061471496634</v>
      </c>
      <c r="AW94" s="242">
        <f t="shared" si="106"/>
        <v>0.08239838875164004</v>
      </c>
      <c r="AX94" s="242">
        <f t="shared" si="107"/>
        <v>0.0018945146100710223</v>
      </c>
      <c r="AY94" s="242">
        <f t="shared" si="108"/>
        <v>0.0013659589098285636</v>
      </c>
      <c r="AZ94" s="279">
        <f t="shared" si="109"/>
        <v>2.5878291114269E-06</v>
      </c>
      <c r="BA94" s="242">
        <f t="shared" si="110"/>
        <v>0.0006815426041839083</v>
      </c>
      <c r="BB94" s="245">
        <f t="shared" si="111"/>
        <v>14236493.849407557</v>
      </c>
      <c r="BC94" s="87">
        <f t="shared" si="112"/>
        <v>88144493.84940755</v>
      </c>
      <c r="BD94" s="42"/>
      <c r="BE94" s="148"/>
      <c r="BF94" s="42"/>
      <c r="BG94" s="42"/>
      <c r="BH94" s="42"/>
      <c r="BI94" s="42"/>
      <c r="BJ94" s="42"/>
    </row>
    <row r="95" spans="3:62" s="149" customFormat="1" ht="15">
      <c r="C95" s="66"/>
      <c r="D95" s="138" t="s">
        <v>203</v>
      </c>
      <c r="E95" s="143" t="s">
        <v>565</v>
      </c>
      <c r="F95" s="97" t="s">
        <v>61</v>
      </c>
      <c r="G95" s="6">
        <v>98244.09378754867</v>
      </c>
      <c r="H95" s="296">
        <v>0.6115699557553411</v>
      </c>
      <c r="I95" s="28">
        <v>57661.78570641247</v>
      </c>
      <c r="J95" s="14"/>
      <c r="K95" s="252">
        <f t="shared" si="57"/>
        <v>99.82692786924262</v>
      </c>
      <c r="L95" s="253">
        <f t="shared" si="58"/>
        <v>155.7307388240035</v>
      </c>
      <c r="M95" s="253">
        <f t="shared" si="59"/>
        <v>111.28045684722171</v>
      </c>
      <c r="N95" s="253">
        <f t="shared" si="60"/>
        <v>93.28444307454481</v>
      </c>
      <c r="O95" s="14">
        <f t="shared" si="88"/>
        <v>69074387.07030915</v>
      </c>
      <c r="P95" s="14">
        <f t="shared" si="89"/>
        <v>107756549.87965174</v>
      </c>
      <c r="Q95" s="14">
        <f t="shared" si="90"/>
        <v>76999558.27243415</v>
      </c>
      <c r="R95" s="14">
        <f t="shared" si="91"/>
        <v>64547370.79567723</v>
      </c>
      <c r="S95" s="14">
        <v>0</v>
      </c>
      <c r="T95" s="14">
        <v>0</v>
      </c>
      <c r="U95" s="14">
        <v>1</v>
      </c>
      <c r="V95" s="114">
        <f t="shared" si="92"/>
        <v>107756549.87965174</v>
      </c>
      <c r="W95" s="114">
        <f t="shared" si="93"/>
        <v>76999558.27243415</v>
      </c>
      <c r="X95" s="114">
        <f t="shared" si="94"/>
        <v>0</v>
      </c>
      <c r="Y95" s="15"/>
      <c r="Z95" s="28">
        <f t="shared" si="68"/>
        <v>133621757.86598638</v>
      </c>
      <c r="AA95" s="14"/>
      <c r="AB95" s="29">
        <f t="shared" si="95"/>
        <v>7723500.834123598</v>
      </c>
      <c r="AC95" s="14">
        <v>71</v>
      </c>
      <c r="AD95" s="65">
        <f t="shared" si="70"/>
        <v>910424.781446076</v>
      </c>
      <c r="AE95" s="14">
        <f t="shared" si="96"/>
        <v>64640159.482671395</v>
      </c>
      <c r="AF95" s="28">
        <f t="shared" si="97"/>
        <v>72363660.31679499</v>
      </c>
      <c r="AG95" s="14"/>
      <c r="AH95" s="82">
        <f t="shared" si="98"/>
        <v>10.81290116777304</v>
      </c>
      <c r="AI95" s="14">
        <f t="shared" si="99"/>
        <v>0</v>
      </c>
      <c r="AJ95" s="84">
        <f t="shared" si="100"/>
        <v>127.1623479935181</v>
      </c>
      <c r="AK95" s="14">
        <f t="shared" si="101"/>
        <v>149915395.71024114</v>
      </c>
      <c r="AL95" s="28">
        <f t="shared" si="102"/>
        <v>149915395.71024114</v>
      </c>
      <c r="AM95" s="14"/>
      <c r="AN95" s="30">
        <v>0.448049806843385</v>
      </c>
      <c r="AO95" s="14">
        <f t="shared" si="103"/>
        <v>99592088.1182435</v>
      </c>
      <c r="AP95" s="116"/>
      <c r="AQ95" s="306">
        <f t="shared" si="104"/>
        <v>233213845.98422986</v>
      </c>
      <c r="AS95" s="147">
        <v>175956300.00000003</v>
      </c>
      <c r="AT95" s="147">
        <v>221668324.10162076</v>
      </c>
      <c r="AU95" s="147">
        <v>201850654.72858137</v>
      </c>
      <c r="AV95" s="242">
        <f t="shared" si="105"/>
        <v>-0.0894023512531915</v>
      </c>
      <c r="AW95" s="242">
        <f t="shared" si="106"/>
        <v>0.07233665221341488</v>
      </c>
      <c r="AX95" s="242">
        <f t="shared" si="107"/>
        <v>0.0016631738379618882</v>
      </c>
      <c r="AY95" s="242">
        <f t="shared" si="108"/>
        <v>0.0032486800513544826</v>
      </c>
      <c r="AZ95" s="279">
        <f t="shared" si="109"/>
        <v>5.403119669321459E-06</v>
      </c>
      <c r="BA95" s="242">
        <f t="shared" si="110"/>
        <v>0.0014229905034634147</v>
      </c>
      <c r="BB95" s="245">
        <f t="shared" si="111"/>
        <v>29724327.46824396</v>
      </c>
      <c r="BC95" s="87">
        <f t="shared" si="112"/>
        <v>205680627.468244</v>
      </c>
      <c r="BD95" s="42"/>
      <c r="BE95" s="148"/>
      <c r="BF95" s="42"/>
      <c r="BG95" s="42"/>
      <c r="BH95" s="42"/>
      <c r="BI95" s="42"/>
      <c r="BJ95" s="42"/>
    </row>
    <row r="96" spans="3:62" s="41" customFormat="1" ht="15">
      <c r="C96" s="66"/>
      <c r="D96" s="137" t="s">
        <v>204</v>
      </c>
      <c r="E96" s="8" t="s">
        <v>566</v>
      </c>
      <c r="F96" s="99" t="s">
        <v>75</v>
      </c>
      <c r="G96" s="10">
        <v>185931.83292973606</v>
      </c>
      <c r="H96" s="11">
        <v>0</v>
      </c>
      <c r="I96" s="13">
        <v>0</v>
      </c>
      <c r="J96" s="11"/>
      <c r="K96" s="250">
        <f t="shared" si="57"/>
        <v>99.82692786924262</v>
      </c>
      <c r="L96" s="251">
        <f t="shared" si="58"/>
        <v>155.7307388240035</v>
      </c>
      <c r="M96" s="251">
        <f t="shared" si="59"/>
        <v>111.28045684722171</v>
      </c>
      <c r="N96" s="251">
        <f t="shared" si="60"/>
        <v>93.28444307454481</v>
      </c>
      <c r="O96" s="11">
        <f t="shared" si="88"/>
        <v>0</v>
      </c>
      <c r="P96" s="11">
        <f t="shared" si="89"/>
        <v>0</v>
      </c>
      <c r="Q96" s="11">
        <f t="shared" si="90"/>
        <v>0</v>
      </c>
      <c r="R96" s="11">
        <f t="shared" si="91"/>
        <v>0</v>
      </c>
      <c r="S96" s="11">
        <v>1</v>
      </c>
      <c r="T96" s="11">
        <v>1</v>
      </c>
      <c r="U96" s="11">
        <v>0</v>
      </c>
      <c r="V96" s="98">
        <f>SUM(V92:V95)</f>
        <v>222401631.99604732</v>
      </c>
      <c r="W96" s="98">
        <f>SUM(W92:W95)</f>
        <v>158921452.49537054</v>
      </c>
      <c r="X96" s="114">
        <f t="shared" si="94"/>
        <v>0</v>
      </c>
      <c r="Y96" s="12"/>
      <c r="Z96" s="13">
        <f t="shared" si="68"/>
        <v>381323084.4914179</v>
      </c>
      <c r="AA96" s="11"/>
      <c r="AB96" s="60">
        <f t="shared" si="95"/>
        <v>7723500.834123598</v>
      </c>
      <c r="AC96" s="11">
        <v>35</v>
      </c>
      <c r="AD96" s="121">
        <f t="shared" si="70"/>
        <v>910424.781446076</v>
      </c>
      <c r="AE96" s="11">
        <f t="shared" si="96"/>
        <v>31864867.35061266</v>
      </c>
      <c r="AF96" s="13">
        <f t="shared" si="97"/>
        <v>39588368.18473626</v>
      </c>
      <c r="AG96" s="11"/>
      <c r="AH96" s="119">
        <f t="shared" si="98"/>
        <v>10.81290116777304</v>
      </c>
      <c r="AI96" s="11">
        <f t="shared" si="99"/>
        <v>24125550.400945496</v>
      </c>
      <c r="AJ96" s="141">
        <f t="shared" si="100"/>
        <v>127.1623479935181</v>
      </c>
      <c r="AK96" s="11">
        <f t="shared" si="101"/>
        <v>0</v>
      </c>
      <c r="AL96" s="13">
        <f t="shared" si="102"/>
        <v>24125550.400945496</v>
      </c>
      <c r="AM96" s="11"/>
      <c r="AN96" s="61">
        <v>0.7314063812266175</v>
      </c>
      <c r="AO96" s="11">
        <f t="shared" si="103"/>
        <v>46600766.62652082</v>
      </c>
      <c r="AP96" s="115"/>
      <c r="AQ96" s="307">
        <f t="shared" si="104"/>
        <v>427923851.1179387</v>
      </c>
      <c r="AS96" s="146">
        <v>351818100.00000006</v>
      </c>
      <c r="AT96" s="146">
        <v>434495696.8887826</v>
      </c>
      <c r="AU96" s="146">
        <v>380001588.27038646</v>
      </c>
      <c r="AV96" s="241">
        <f t="shared" si="105"/>
        <v>-0.12541921360465155</v>
      </c>
      <c r="AW96" s="241">
        <f t="shared" si="106"/>
        <v>0.03631978986195483</v>
      </c>
      <c r="AX96" s="241">
        <f t="shared" si="107"/>
        <v>0.0008350693935967683</v>
      </c>
      <c r="AY96" s="241">
        <f t="shared" si="108"/>
        <v>0.00611592556366488</v>
      </c>
      <c r="AZ96" s="278">
        <f t="shared" si="109"/>
        <v>5.107222251732604E-06</v>
      </c>
      <c r="BA96" s="241">
        <f t="shared" si="110"/>
        <v>0.0013450615955365674</v>
      </c>
      <c r="BB96" s="244">
        <f t="shared" si="111"/>
        <v>28096499.05138355</v>
      </c>
      <c r="BC96" s="86">
        <f t="shared" si="112"/>
        <v>379914599.0513836</v>
      </c>
      <c r="BD96" s="42"/>
      <c r="BE96" s="148"/>
      <c r="BF96" s="42"/>
      <c r="BG96" s="42"/>
      <c r="BH96" s="42"/>
      <c r="BI96" s="42"/>
      <c r="BJ96" s="42"/>
    </row>
    <row r="97" spans="3:62" s="149" customFormat="1" ht="15">
      <c r="C97" s="7"/>
      <c r="D97" s="138" t="s">
        <v>205</v>
      </c>
      <c r="E97" s="143" t="s">
        <v>206</v>
      </c>
      <c r="F97" s="97" t="s">
        <v>61</v>
      </c>
      <c r="G97" s="6">
        <v>30511.31192940227</v>
      </c>
      <c r="H97" s="296">
        <v>0.7205761900814935</v>
      </c>
      <c r="I97" s="28">
        <v>21099.7001908263</v>
      </c>
      <c r="J97" s="14"/>
      <c r="K97" s="252">
        <f t="shared" si="57"/>
        <v>99.82692786924262</v>
      </c>
      <c r="L97" s="253">
        <f t="shared" si="58"/>
        <v>155.7307388240035</v>
      </c>
      <c r="M97" s="253">
        <f t="shared" si="59"/>
        <v>111.28045684722171</v>
      </c>
      <c r="N97" s="253">
        <f t="shared" si="60"/>
        <v>93.28444307454481</v>
      </c>
      <c r="O97" s="14">
        <f t="shared" si="88"/>
        <v>25275818.988147147</v>
      </c>
      <c r="P97" s="14">
        <f t="shared" si="89"/>
        <v>39430462.796188176</v>
      </c>
      <c r="Q97" s="14">
        <f t="shared" si="90"/>
        <v>28175811.318894744</v>
      </c>
      <c r="R97" s="14">
        <f t="shared" si="91"/>
        <v>23619285.37609318</v>
      </c>
      <c r="S97" s="14">
        <v>0</v>
      </c>
      <c r="T97" s="14">
        <v>0</v>
      </c>
      <c r="U97" s="14">
        <v>1</v>
      </c>
      <c r="V97" s="114">
        <f t="shared" si="92"/>
        <v>39430462.796188176</v>
      </c>
      <c r="W97" s="114">
        <f t="shared" si="93"/>
        <v>28175811.318894744</v>
      </c>
      <c r="X97" s="114">
        <f t="shared" si="94"/>
        <v>0</v>
      </c>
      <c r="Y97" s="15"/>
      <c r="Z97" s="28">
        <f t="shared" si="68"/>
        <v>48895104.36424032</v>
      </c>
      <c r="AA97" s="14"/>
      <c r="AB97" s="29">
        <f t="shared" si="95"/>
        <v>7723500.834123598</v>
      </c>
      <c r="AC97" s="14">
        <v>27</v>
      </c>
      <c r="AD97" s="65">
        <f t="shared" si="70"/>
        <v>910424.781446076</v>
      </c>
      <c r="AE97" s="14">
        <f t="shared" si="96"/>
        <v>24581469.09904405</v>
      </c>
      <c r="AF97" s="28">
        <f t="shared" si="97"/>
        <v>32304969.93316765</v>
      </c>
      <c r="AG97" s="14"/>
      <c r="AH97" s="82">
        <f t="shared" si="98"/>
        <v>10.81290116777304</v>
      </c>
      <c r="AI97" s="14">
        <f t="shared" si="99"/>
        <v>0</v>
      </c>
      <c r="AJ97" s="84">
        <f t="shared" si="100"/>
        <v>127.1623479935181</v>
      </c>
      <c r="AK97" s="14">
        <f t="shared" si="101"/>
        <v>46558680.78366518</v>
      </c>
      <c r="AL97" s="28">
        <f t="shared" si="102"/>
        <v>46558680.78366518</v>
      </c>
      <c r="AM97" s="14"/>
      <c r="AN97" s="30">
        <v>0.7365404158673932</v>
      </c>
      <c r="AO97" s="14">
        <f t="shared" si="103"/>
        <v>58086266.09579689</v>
      </c>
      <c r="AP97" s="116"/>
      <c r="AQ97" s="306">
        <f t="shared" si="104"/>
        <v>106981370.4600372</v>
      </c>
      <c r="AS97" s="147">
        <v>80122500</v>
      </c>
      <c r="AT97" s="147">
        <v>100088937.00016616</v>
      </c>
      <c r="AU97" s="147">
        <v>94018221.20194598</v>
      </c>
      <c r="AV97" s="242">
        <f t="shared" si="105"/>
        <v>-0.06065321483242558</v>
      </c>
      <c r="AW97" s="242">
        <f t="shared" si="106"/>
        <v>0.1010857886341808</v>
      </c>
      <c r="AX97" s="242">
        <f t="shared" si="107"/>
        <v>0.0023241777702139236</v>
      </c>
      <c r="AY97" s="242">
        <f t="shared" si="108"/>
        <v>0.0015131737872899076</v>
      </c>
      <c r="AZ97" s="279">
        <f t="shared" si="109"/>
        <v>3.5168848788896156E-06</v>
      </c>
      <c r="BA97" s="242">
        <f t="shared" si="110"/>
        <v>0.0009262230138727399</v>
      </c>
      <c r="BB97" s="245">
        <f t="shared" si="111"/>
        <v>19347533.3152039</v>
      </c>
      <c r="BC97" s="87">
        <f t="shared" si="112"/>
        <v>99470033.3152039</v>
      </c>
      <c r="BD97" s="16"/>
      <c r="BE97" s="148"/>
      <c r="BF97" s="16"/>
      <c r="BG97" s="16"/>
      <c r="BH97" s="16"/>
      <c r="BI97" s="16"/>
      <c r="BJ97" s="16"/>
    </row>
    <row r="98" spans="3:62" s="149" customFormat="1" ht="15">
      <c r="C98" s="7"/>
      <c r="D98" s="138" t="s">
        <v>207</v>
      </c>
      <c r="E98" s="143" t="s">
        <v>208</v>
      </c>
      <c r="F98" s="97" t="s">
        <v>61</v>
      </c>
      <c r="G98" s="6">
        <v>43196.974609618956</v>
      </c>
      <c r="H98" s="296">
        <v>0.5626401592882406</v>
      </c>
      <c r="I98" s="28">
        <v>23324.887262318513</v>
      </c>
      <c r="J98" s="14"/>
      <c r="K98" s="252">
        <f t="shared" si="57"/>
        <v>99.82692786924262</v>
      </c>
      <c r="L98" s="253">
        <f t="shared" si="58"/>
        <v>155.7307388240035</v>
      </c>
      <c r="M98" s="253">
        <f t="shared" si="59"/>
        <v>111.28045684722171</v>
      </c>
      <c r="N98" s="253">
        <f t="shared" si="60"/>
        <v>93.28444307454481</v>
      </c>
      <c r="O98" s="14">
        <f t="shared" si="88"/>
        <v>27941422.05952423</v>
      </c>
      <c r="P98" s="14">
        <f t="shared" si="89"/>
        <v>43588823.11616941</v>
      </c>
      <c r="Q98" s="14">
        <f t="shared" si="90"/>
        <v>31147249.325528957</v>
      </c>
      <c r="R98" s="14">
        <f t="shared" si="91"/>
        <v>26110189.416503116</v>
      </c>
      <c r="S98" s="14">
        <v>0</v>
      </c>
      <c r="T98" s="14">
        <v>0</v>
      </c>
      <c r="U98" s="14">
        <v>1</v>
      </c>
      <c r="V98" s="114">
        <f t="shared" si="92"/>
        <v>43588823.11616941</v>
      </c>
      <c r="W98" s="114">
        <f t="shared" si="93"/>
        <v>31147249.325528957</v>
      </c>
      <c r="X98" s="114">
        <f t="shared" si="94"/>
        <v>0</v>
      </c>
      <c r="Y98" s="15"/>
      <c r="Z98" s="28">
        <f t="shared" si="68"/>
        <v>54051611.47602733</v>
      </c>
      <c r="AA98" s="14"/>
      <c r="AB98" s="29">
        <f t="shared" si="95"/>
        <v>7723500.834123598</v>
      </c>
      <c r="AC98" s="14">
        <v>23</v>
      </c>
      <c r="AD98" s="65">
        <f t="shared" si="70"/>
        <v>910424.781446076</v>
      </c>
      <c r="AE98" s="14">
        <f t="shared" si="96"/>
        <v>20939769.973259747</v>
      </c>
      <c r="AF98" s="28">
        <f t="shared" si="97"/>
        <v>28663270.807383344</v>
      </c>
      <c r="AG98" s="14"/>
      <c r="AH98" s="82">
        <f t="shared" si="98"/>
        <v>10.81290116777304</v>
      </c>
      <c r="AI98" s="14">
        <f t="shared" si="99"/>
        <v>0</v>
      </c>
      <c r="AJ98" s="84">
        <f t="shared" si="100"/>
        <v>127.1623479935181</v>
      </c>
      <c r="AK98" s="14">
        <f t="shared" si="101"/>
        <v>65916344.61090638</v>
      </c>
      <c r="AL98" s="28">
        <f t="shared" si="102"/>
        <v>65916344.61090638</v>
      </c>
      <c r="AM98" s="14"/>
      <c r="AN98" s="30">
        <v>0.19367592316682247</v>
      </c>
      <c r="AO98" s="14">
        <f t="shared" si="103"/>
        <v>18317794.328900296</v>
      </c>
      <c r="AP98" s="116"/>
      <c r="AQ98" s="306">
        <f t="shared" si="104"/>
        <v>72369405.80492763</v>
      </c>
      <c r="AS98" s="147">
        <v>49865400</v>
      </c>
      <c r="AT98" s="147">
        <v>62836182.60478315</v>
      </c>
      <c r="AU98" s="147">
        <v>61474093.09689425</v>
      </c>
      <c r="AV98" s="242">
        <f t="shared" si="105"/>
        <v>-0.021676834133224618</v>
      </c>
      <c r="AW98" s="242">
        <f t="shared" si="106"/>
        <v>0.14006216933338178</v>
      </c>
      <c r="AX98" s="242">
        <f t="shared" si="107"/>
        <v>0.0032203278503434548</v>
      </c>
      <c r="AY98" s="242">
        <f t="shared" si="108"/>
        <v>0.0009893931738171888</v>
      </c>
      <c r="AZ98" s="279">
        <f t="shared" si="109"/>
        <v>3.1861703925831956E-06</v>
      </c>
      <c r="BA98" s="242">
        <f t="shared" si="110"/>
        <v>0.0008391245222283901</v>
      </c>
      <c r="BB98" s="245">
        <f t="shared" si="111"/>
        <v>17528164.82235343</v>
      </c>
      <c r="BC98" s="87">
        <f t="shared" si="112"/>
        <v>67393564.82235342</v>
      </c>
      <c r="BD98" s="16"/>
      <c r="BE98" s="148"/>
      <c r="BF98" s="16"/>
      <c r="BG98" s="16"/>
      <c r="BH98" s="16"/>
      <c r="BI98" s="16"/>
      <c r="BJ98" s="16"/>
    </row>
    <row r="99" spans="3:62" s="149" customFormat="1" ht="15">
      <c r="C99" s="66"/>
      <c r="D99" s="138" t="s">
        <v>209</v>
      </c>
      <c r="E99" s="143" t="s">
        <v>567</v>
      </c>
      <c r="F99" s="97" t="s">
        <v>61</v>
      </c>
      <c r="G99" s="6">
        <v>11303.802402344914</v>
      </c>
      <c r="H99" s="296">
        <v>0.6717717820595294</v>
      </c>
      <c r="I99" s="28">
        <v>7287.5543918719895</v>
      </c>
      <c r="J99" s="14"/>
      <c r="K99" s="252">
        <f t="shared" si="57"/>
        <v>99.82692786924262</v>
      </c>
      <c r="L99" s="253">
        <f t="shared" si="58"/>
        <v>155.7307388240035</v>
      </c>
      <c r="M99" s="253">
        <f t="shared" si="59"/>
        <v>111.28045684722171</v>
      </c>
      <c r="N99" s="253">
        <f t="shared" si="60"/>
        <v>93.28444307454481</v>
      </c>
      <c r="O99" s="14">
        <f t="shared" si="88"/>
        <v>8729929.999447048</v>
      </c>
      <c r="P99" s="14">
        <f t="shared" si="89"/>
        <v>13618754.755996037</v>
      </c>
      <c r="Q99" s="14">
        <f t="shared" si="90"/>
        <v>9731548.584317904</v>
      </c>
      <c r="R99" s="14">
        <f t="shared" si="91"/>
        <v>8157785.43385478</v>
      </c>
      <c r="S99" s="14">
        <v>0</v>
      </c>
      <c r="T99" s="14">
        <v>0</v>
      </c>
      <c r="U99" s="14">
        <v>1</v>
      </c>
      <c r="V99" s="114">
        <f t="shared" si="92"/>
        <v>13618754.755996037</v>
      </c>
      <c r="W99" s="114">
        <f t="shared" si="93"/>
        <v>9731548.584317904</v>
      </c>
      <c r="X99" s="114">
        <f t="shared" si="94"/>
        <v>0</v>
      </c>
      <c r="Y99" s="15"/>
      <c r="Z99" s="28">
        <f t="shared" si="68"/>
        <v>16887715.43330183</v>
      </c>
      <c r="AA99" s="14"/>
      <c r="AB99" s="29">
        <f t="shared" si="95"/>
        <v>7723500.834123598</v>
      </c>
      <c r="AC99" s="14">
        <v>9</v>
      </c>
      <c r="AD99" s="65">
        <f t="shared" si="70"/>
        <v>910424.781446076</v>
      </c>
      <c r="AE99" s="14">
        <f t="shared" si="96"/>
        <v>8193823.033014684</v>
      </c>
      <c r="AF99" s="28">
        <f t="shared" si="97"/>
        <v>15917323.867138281</v>
      </c>
      <c r="AG99" s="14"/>
      <c r="AH99" s="82">
        <f t="shared" si="98"/>
        <v>10.81290116777304</v>
      </c>
      <c r="AI99" s="14">
        <f t="shared" si="99"/>
        <v>0</v>
      </c>
      <c r="AJ99" s="84">
        <f t="shared" si="100"/>
        <v>127.1623479935181</v>
      </c>
      <c r="AK99" s="14">
        <f t="shared" si="101"/>
        <v>17249016.6568434</v>
      </c>
      <c r="AL99" s="28">
        <f t="shared" si="102"/>
        <v>17249016.6568434</v>
      </c>
      <c r="AM99" s="14"/>
      <c r="AN99" s="30">
        <v>0.6073065030259717</v>
      </c>
      <c r="AO99" s="14">
        <f t="shared" si="103"/>
        <v>20142134.281787887</v>
      </c>
      <c r="AP99" s="116"/>
      <c r="AQ99" s="306">
        <f t="shared" si="104"/>
        <v>37029849.715089716</v>
      </c>
      <c r="AS99" s="147">
        <v>25460100.000000004</v>
      </c>
      <c r="AT99" s="147">
        <v>31271780.18322082</v>
      </c>
      <c r="AU99" s="147">
        <v>32939461.132263247</v>
      </c>
      <c r="AV99" s="242">
        <f t="shared" si="105"/>
        <v>0.05332862214020163</v>
      </c>
      <c r="AW99" s="242">
        <f t="shared" si="106"/>
        <v>0.215067625606808</v>
      </c>
      <c r="AX99" s="242">
        <f t="shared" si="107"/>
        <v>0.004944863182865001</v>
      </c>
      <c r="AY99" s="242">
        <f t="shared" si="108"/>
        <v>0.0005301432904770149</v>
      </c>
      <c r="AZ99" s="279">
        <f t="shared" si="109"/>
        <v>2.6214860387226967E-06</v>
      </c>
      <c r="BA99" s="242">
        <f t="shared" si="110"/>
        <v>0.0006904066477085434</v>
      </c>
      <c r="BB99" s="245">
        <f t="shared" si="111"/>
        <v>14421651.608210405</v>
      </c>
      <c r="BC99" s="87">
        <f t="shared" si="112"/>
        <v>39881751.60821041</v>
      </c>
      <c r="BD99" s="42"/>
      <c r="BE99" s="148"/>
      <c r="BF99" s="42"/>
      <c r="BG99" s="42"/>
      <c r="BH99" s="42"/>
      <c r="BI99" s="42"/>
      <c r="BJ99" s="42"/>
    </row>
    <row r="100" spans="3:62" s="149" customFormat="1" ht="15">
      <c r="C100" s="7"/>
      <c r="D100" s="138" t="s">
        <v>210</v>
      </c>
      <c r="E100" s="143" t="s">
        <v>568</v>
      </c>
      <c r="F100" s="97" t="s">
        <v>61</v>
      </c>
      <c r="G100" s="6">
        <v>7029.585835946248</v>
      </c>
      <c r="H100" s="296">
        <v>0.7868132970200975</v>
      </c>
      <c r="I100" s="28">
        <v>5308.0734524535</v>
      </c>
      <c r="J100" s="14"/>
      <c r="K100" s="252">
        <f t="shared" si="57"/>
        <v>99.82692786924262</v>
      </c>
      <c r="L100" s="253">
        <f t="shared" si="58"/>
        <v>155.7307388240035</v>
      </c>
      <c r="M100" s="253">
        <f t="shared" si="59"/>
        <v>111.28045684722171</v>
      </c>
      <c r="N100" s="253">
        <f t="shared" si="60"/>
        <v>93.28444307454481</v>
      </c>
      <c r="O100" s="14">
        <f t="shared" si="88"/>
        <v>6358663.987952607</v>
      </c>
      <c r="P100" s="14">
        <f t="shared" si="89"/>
        <v>9919562.405791951</v>
      </c>
      <c r="Q100" s="14">
        <f t="shared" si="90"/>
        <v>7088218.065211619</v>
      </c>
      <c r="R100" s="14">
        <f t="shared" si="91"/>
        <v>5941928.109730813</v>
      </c>
      <c r="S100" s="14">
        <v>0</v>
      </c>
      <c r="T100" s="14">
        <v>0</v>
      </c>
      <c r="U100" s="14">
        <v>1</v>
      </c>
      <c r="V100" s="114">
        <f t="shared" si="92"/>
        <v>9919562.405791951</v>
      </c>
      <c r="W100" s="114">
        <f t="shared" si="93"/>
        <v>7088218.065211619</v>
      </c>
      <c r="X100" s="114">
        <f t="shared" si="94"/>
        <v>0</v>
      </c>
      <c r="Y100" s="15"/>
      <c r="Z100" s="28">
        <f t="shared" si="68"/>
        <v>12300592.097683419</v>
      </c>
      <c r="AA100" s="14"/>
      <c r="AB100" s="29">
        <f t="shared" si="95"/>
        <v>7723500.834123598</v>
      </c>
      <c r="AC100" s="14">
        <v>7</v>
      </c>
      <c r="AD100" s="65">
        <f t="shared" si="70"/>
        <v>910424.781446076</v>
      </c>
      <c r="AE100" s="14">
        <f t="shared" si="96"/>
        <v>6372973.470122532</v>
      </c>
      <c r="AF100" s="28">
        <f t="shared" si="97"/>
        <v>14096474.304246131</v>
      </c>
      <c r="AG100" s="14"/>
      <c r="AH100" s="82">
        <f t="shared" si="98"/>
        <v>10.81290116777304</v>
      </c>
      <c r="AI100" s="14">
        <f t="shared" si="99"/>
        <v>0</v>
      </c>
      <c r="AJ100" s="84">
        <f t="shared" si="100"/>
        <v>127.1623479935181</v>
      </c>
      <c r="AK100" s="14">
        <f t="shared" si="101"/>
        <v>10726783.68385083</v>
      </c>
      <c r="AL100" s="28">
        <f t="shared" si="102"/>
        <v>10726783.68385083</v>
      </c>
      <c r="AM100" s="14"/>
      <c r="AN100" s="30">
        <v>1</v>
      </c>
      <c r="AO100" s="14">
        <f t="shared" si="103"/>
        <v>24823257.98809696</v>
      </c>
      <c r="AP100" s="116"/>
      <c r="AQ100" s="306">
        <f t="shared" si="104"/>
        <v>37123850.08578038</v>
      </c>
      <c r="AS100" s="147">
        <v>28720800</v>
      </c>
      <c r="AT100" s="147">
        <v>35246805.71458647</v>
      </c>
      <c r="AU100" s="147">
        <v>33258501.419614922</v>
      </c>
      <c r="AV100" s="242">
        <f t="shared" si="105"/>
        <v>-0.0564109074471026</v>
      </c>
      <c r="AW100" s="242">
        <f t="shared" si="106"/>
        <v>0.10532809601950378</v>
      </c>
      <c r="AX100" s="242">
        <f t="shared" si="107"/>
        <v>0.0024217174605364075</v>
      </c>
      <c r="AY100" s="242">
        <f t="shared" si="108"/>
        <v>0.0005352780759870816</v>
      </c>
      <c r="AZ100" s="279">
        <f t="shared" si="109"/>
        <v>1.2962922628602493E-06</v>
      </c>
      <c r="BA100" s="242">
        <f t="shared" si="110"/>
        <v>0.0003413975060069116</v>
      </c>
      <c r="BB100" s="245">
        <f t="shared" si="111"/>
        <v>7131327.468941276</v>
      </c>
      <c r="BC100" s="87">
        <f t="shared" si="112"/>
        <v>35852127.46894128</v>
      </c>
      <c r="BD100" s="16"/>
      <c r="BE100" s="148"/>
      <c r="BF100" s="16"/>
      <c r="BG100" s="16"/>
      <c r="BH100" s="16"/>
      <c r="BI100" s="16"/>
      <c r="BJ100" s="16"/>
    </row>
    <row r="101" spans="3:62" s="149" customFormat="1" ht="15">
      <c r="C101" s="7"/>
      <c r="D101" s="138" t="s">
        <v>211</v>
      </c>
      <c r="E101" s="143" t="s">
        <v>212</v>
      </c>
      <c r="F101" s="97" t="s">
        <v>61</v>
      </c>
      <c r="G101" s="6">
        <v>193987.12957034746</v>
      </c>
      <c r="H101" s="296">
        <v>0.5640828204736332</v>
      </c>
      <c r="I101" s="28">
        <v>105014.98745412561</v>
      </c>
      <c r="J101" s="14"/>
      <c r="K101" s="252">
        <f t="shared" si="57"/>
        <v>99.82692786924262</v>
      </c>
      <c r="L101" s="253">
        <f t="shared" si="58"/>
        <v>155.7307388240035</v>
      </c>
      <c r="M101" s="253">
        <f t="shared" si="59"/>
        <v>111.28045684722171</v>
      </c>
      <c r="N101" s="253">
        <f t="shared" si="60"/>
        <v>93.28444307454481</v>
      </c>
      <c r="O101" s="14">
        <f t="shared" si="88"/>
        <v>125799882.933269</v>
      </c>
      <c r="P101" s="14">
        <f t="shared" si="89"/>
        <v>196248739.0058933</v>
      </c>
      <c r="Q101" s="14">
        <f t="shared" si="90"/>
        <v>140233389.35640427</v>
      </c>
      <c r="R101" s="14">
        <f t="shared" si="91"/>
        <v>117555175.429661</v>
      </c>
      <c r="S101" s="14">
        <v>1</v>
      </c>
      <c r="T101" s="14">
        <v>1</v>
      </c>
      <c r="U101" s="14">
        <v>1</v>
      </c>
      <c r="V101" s="114">
        <f t="shared" si="92"/>
        <v>0</v>
      </c>
      <c r="W101" s="114">
        <f t="shared" si="93"/>
        <v>0</v>
      </c>
      <c r="X101" s="114">
        <f t="shared" si="94"/>
        <v>0</v>
      </c>
      <c r="Y101" s="15"/>
      <c r="Z101" s="28">
        <f t="shared" si="68"/>
        <v>579837186.7252276</v>
      </c>
      <c r="AA101" s="14"/>
      <c r="AB101" s="29">
        <f t="shared" si="95"/>
        <v>7723500.834123598</v>
      </c>
      <c r="AC101" s="14">
        <v>78</v>
      </c>
      <c r="AD101" s="65">
        <f t="shared" si="70"/>
        <v>910424.781446076</v>
      </c>
      <c r="AE101" s="14">
        <f t="shared" si="96"/>
        <v>71013132.95279393</v>
      </c>
      <c r="AF101" s="28">
        <f t="shared" si="97"/>
        <v>78736633.78691752</v>
      </c>
      <c r="AG101" s="14"/>
      <c r="AH101" s="82">
        <f t="shared" si="98"/>
        <v>10.81290116777304</v>
      </c>
      <c r="AI101" s="14">
        <f t="shared" si="99"/>
        <v>0</v>
      </c>
      <c r="AJ101" s="84">
        <f t="shared" si="100"/>
        <v>127.1623479935181</v>
      </c>
      <c r="AK101" s="14">
        <f t="shared" si="101"/>
        <v>296014306.5202585</v>
      </c>
      <c r="AL101" s="28">
        <f t="shared" si="102"/>
        <v>296014306.5202585</v>
      </c>
      <c r="AM101" s="14"/>
      <c r="AN101" s="30">
        <v>0.09719607037220612</v>
      </c>
      <c r="AO101" s="14">
        <f t="shared" si="103"/>
        <v>36424318.7661467</v>
      </c>
      <c r="AP101" s="116"/>
      <c r="AQ101" s="306">
        <f t="shared" si="104"/>
        <v>616261505.4913743</v>
      </c>
      <c r="AS101" s="147">
        <v>474583500</v>
      </c>
      <c r="AT101" s="147">
        <v>587097031.5561062</v>
      </c>
      <c r="AU101" s="147">
        <v>544672627.5782107</v>
      </c>
      <c r="AV101" s="242">
        <f t="shared" si="105"/>
        <v>-0.07226131575805998</v>
      </c>
      <c r="AW101" s="242">
        <f t="shared" si="106"/>
        <v>0.0894776877085464</v>
      </c>
      <c r="AX101" s="242">
        <f t="shared" si="107"/>
        <v>0.00205728278437774</v>
      </c>
      <c r="AY101" s="242">
        <f t="shared" si="108"/>
        <v>0.008766219272914808</v>
      </c>
      <c r="AZ101" s="279">
        <f t="shared" si="109"/>
        <v>1.8034591994247982E-05</v>
      </c>
      <c r="BA101" s="242">
        <f t="shared" si="110"/>
        <v>0.004749673283633758</v>
      </c>
      <c r="BB101" s="245">
        <f t="shared" si="111"/>
        <v>99214185.69293296</v>
      </c>
      <c r="BC101" s="87">
        <f t="shared" si="112"/>
        <v>573797685.692933</v>
      </c>
      <c r="BD101" s="16"/>
      <c r="BE101" s="148"/>
      <c r="BF101" s="16"/>
      <c r="BG101" s="16"/>
      <c r="BH101" s="16"/>
      <c r="BI101" s="16"/>
      <c r="BJ101" s="16"/>
    </row>
    <row r="102" spans="3:62" s="149" customFormat="1" ht="15">
      <c r="C102" s="7"/>
      <c r="D102" s="138" t="s">
        <v>213</v>
      </c>
      <c r="E102" s="143" t="s">
        <v>214</v>
      </c>
      <c r="F102" s="97" t="s">
        <v>61</v>
      </c>
      <c r="G102" s="6">
        <v>16656.25491429679</v>
      </c>
      <c r="H102" s="296">
        <v>0.7234507470904499</v>
      </c>
      <c r="I102" s="28">
        <v>11564.365864999467</v>
      </c>
      <c r="J102" s="14"/>
      <c r="K102" s="252">
        <f t="shared" si="57"/>
        <v>99.82692786924262</v>
      </c>
      <c r="L102" s="253">
        <f t="shared" si="58"/>
        <v>155.7307388240035</v>
      </c>
      <c r="M102" s="253">
        <f t="shared" si="59"/>
        <v>111.28045684722171</v>
      </c>
      <c r="N102" s="253">
        <f t="shared" si="60"/>
        <v>93.28444307454481</v>
      </c>
      <c r="O102" s="14">
        <f t="shared" si="88"/>
        <v>13853221.404706001</v>
      </c>
      <c r="P102" s="14">
        <f t="shared" si="89"/>
        <v>21611126.88224944</v>
      </c>
      <c r="Q102" s="14">
        <f t="shared" si="90"/>
        <v>15442654.999266684</v>
      </c>
      <c r="R102" s="14">
        <f t="shared" si="91"/>
        <v>12945305.150721023</v>
      </c>
      <c r="S102" s="14">
        <v>0</v>
      </c>
      <c r="T102" s="14">
        <v>0</v>
      </c>
      <c r="U102" s="14">
        <v>1</v>
      </c>
      <c r="V102" s="114">
        <f t="shared" si="92"/>
        <v>21611126.88224944</v>
      </c>
      <c r="W102" s="114">
        <f t="shared" si="93"/>
        <v>15442654.999266684</v>
      </c>
      <c r="X102" s="114">
        <f t="shared" si="94"/>
        <v>0</v>
      </c>
      <c r="Y102" s="15"/>
      <c r="Z102" s="28">
        <f t="shared" si="68"/>
        <v>26798526.55542703</v>
      </c>
      <c r="AA102" s="14"/>
      <c r="AB102" s="29">
        <f t="shared" si="95"/>
        <v>7723500.834123598</v>
      </c>
      <c r="AC102" s="14">
        <v>14</v>
      </c>
      <c r="AD102" s="65">
        <f t="shared" si="70"/>
        <v>910424.781446076</v>
      </c>
      <c r="AE102" s="14">
        <f t="shared" si="96"/>
        <v>12745946.940245064</v>
      </c>
      <c r="AF102" s="28">
        <f t="shared" si="97"/>
        <v>20469447.774368662</v>
      </c>
      <c r="AG102" s="14"/>
      <c r="AH102" s="82">
        <f t="shared" si="98"/>
        <v>10.81290116777304</v>
      </c>
      <c r="AI102" s="14">
        <f t="shared" si="99"/>
        <v>0</v>
      </c>
      <c r="AJ102" s="84">
        <f t="shared" si="100"/>
        <v>127.1623479935181</v>
      </c>
      <c r="AK102" s="14">
        <f t="shared" si="101"/>
        <v>25416581.804166656</v>
      </c>
      <c r="AL102" s="28">
        <f t="shared" si="102"/>
        <v>25416581.804166656</v>
      </c>
      <c r="AM102" s="14"/>
      <c r="AN102" s="30">
        <v>0.8839670928253491</v>
      </c>
      <c r="AO102" s="14">
        <f t="shared" si="103"/>
        <v>40561740.16783585</v>
      </c>
      <c r="AP102" s="116"/>
      <c r="AQ102" s="306">
        <f t="shared" si="104"/>
        <v>67360266.72326288</v>
      </c>
      <c r="AS102" s="147">
        <v>46132200.00000001</v>
      </c>
      <c r="AT102" s="147">
        <v>57702482.10192637</v>
      </c>
      <c r="AU102" s="147">
        <v>58415918.670092106</v>
      </c>
      <c r="AV102" s="242">
        <f t="shared" si="105"/>
        <v>0.01236405336785186</v>
      </c>
      <c r="AW102" s="242">
        <f t="shared" si="106"/>
        <v>0.17410305683445826</v>
      </c>
      <c r="AX102" s="242">
        <f t="shared" si="107"/>
        <v>0.004003000420616133</v>
      </c>
      <c r="AY102" s="242">
        <f t="shared" si="108"/>
        <v>0.0009401734659729229</v>
      </c>
      <c r="AZ102" s="279">
        <f t="shared" si="109"/>
        <v>3.7635147797417374E-06</v>
      </c>
      <c r="BA102" s="242">
        <f t="shared" si="110"/>
        <v>0.0009911766014779478</v>
      </c>
      <c r="BB102" s="245">
        <f t="shared" si="111"/>
        <v>20704325.017970253</v>
      </c>
      <c r="BC102" s="87">
        <f t="shared" si="112"/>
        <v>66836525.017970264</v>
      </c>
      <c r="BD102" s="16"/>
      <c r="BE102" s="148"/>
      <c r="BF102" s="16"/>
      <c r="BG102" s="16"/>
      <c r="BH102" s="16"/>
      <c r="BI102" s="16"/>
      <c r="BJ102" s="16"/>
    </row>
    <row r="103" spans="3:62" s="149" customFormat="1" ht="15">
      <c r="C103" s="7"/>
      <c r="D103" s="138" t="s">
        <v>215</v>
      </c>
      <c r="E103" s="143" t="s">
        <v>216</v>
      </c>
      <c r="F103" s="97" t="s">
        <v>61</v>
      </c>
      <c r="G103" s="6">
        <v>18952.076199247378</v>
      </c>
      <c r="H103" s="296">
        <v>0.7341834778219072</v>
      </c>
      <c r="I103" s="28">
        <v>13353.55487690809</v>
      </c>
      <c r="J103" s="14"/>
      <c r="K103" s="252">
        <f t="shared" si="57"/>
        <v>99.82692786924262</v>
      </c>
      <c r="L103" s="253">
        <f t="shared" si="58"/>
        <v>155.7307388240035</v>
      </c>
      <c r="M103" s="253">
        <f t="shared" si="59"/>
        <v>111.28045684722171</v>
      </c>
      <c r="N103" s="253">
        <f t="shared" si="60"/>
        <v>93.28444307454481</v>
      </c>
      <c r="O103" s="14">
        <f t="shared" si="88"/>
        <v>15996532.313940924</v>
      </c>
      <c r="P103" s="14">
        <f t="shared" si="89"/>
        <v>24954707.602893267</v>
      </c>
      <c r="Q103" s="14">
        <f t="shared" si="90"/>
        <v>17831876.246841334</v>
      </c>
      <c r="R103" s="14">
        <f t="shared" si="91"/>
        <v>14948147.157092914</v>
      </c>
      <c r="S103" s="14">
        <v>0</v>
      </c>
      <c r="T103" s="14">
        <v>0</v>
      </c>
      <c r="U103" s="14">
        <v>1</v>
      </c>
      <c r="V103" s="114">
        <f t="shared" si="92"/>
        <v>24954707.602893267</v>
      </c>
      <c r="W103" s="114">
        <f t="shared" si="93"/>
        <v>17831876.246841334</v>
      </c>
      <c r="X103" s="114">
        <f t="shared" si="94"/>
        <v>0</v>
      </c>
      <c r="Y103" s="15"/>
      <c r="Z103" s="28">
        <f t="shared" si="68"/>
        <v>30944679.47103385</v>
      </c>
      <c r="AA103" s="14"/>
      <c r="AB103" s="29">
        <f t="shared" si="95"/>
        <v>7723500.834123598</v>
      </c>
      <c r="AC103" s="14">
        <v>14</v>
      </c>
      <c r="AD103" s="65">
        <f t="shared" si="70"/>
        <v>910424.781446076</v>
      </c>
      <c r="AE103" s="14">
        <f t="shared" si="96"/>
        <v>12745946.940245064</v>
      </c>
      <c r="AF103" s="28">
        <f t="shared" si="97"/>
        <v>20469447.774368662</v>
      </c>
      <c r="AG103" s="14"/>
      <c r="AH103" s="82">
        <f t="shared" si="98"/>
        <v>10.81290116777304</v>
      </c>
      <c r="AI103" s="14">
        <f t="shared" si="99"/>
        <v>0</v>
      </c>
      <c r="AJ103" s="84">
        <f t="shared" si="100"/>
        <v>127.1623479935181</v>
      </c>
      <c r="AK103" s="14">
        <f t="shared" si="101"/>
        <v>28919886.1061804</v>
      </c>
      <c r="AL103" s="28">
        <f t="shared" si="102"/>
        <v>28919886.1061804</v>
      </c>
      <c r="AM103" s="14"/>
      <c r="AN103" s="30">
        <v>0.8983563232715778</v>
      </c>
      <c r="AO103" s="14">
        <f t="shared" si="103"/>
        <v>44369220.39376242</v>
      </c>
      <c r="AP103" s="116"/>
      <c r="AQ103" s="306">
        <f t="shared" si="104"/>
        <v>75313899.86479627</v>
      </c>
      <c r="AS103" s="147">
        <v>55587600</v>
      </c>
      <c r="AT103" s="147">
        <v>69910499.57984912</v>
      </c>
      <c r="AU103" s="147">
        <v>65275620.07010324</v>
      </c>
      <c r="AV103" s="242">
        <f t="shared" si="105"/>
        <v>-0.0662973306956861</v>
      </c>
      <c r="AW103" s="242">
        <f t="shared" si="106"/>
        <v>0.09544167277092029</v>
      </c>
      <c r="AX103" s="242">
        <f t="shared" si="107"/>
        <v>0.0021944075146800397</v>
      </c>
      <c r="AY103" s="242">
        <f t="shared" si="108"/>
        <v>0.0010505767496602118</v>
      </c>
      <c r="AZ103" s="279">
        <f t="shared" si="109"/>
        <v>2.3053935142024997E-06</v>
      </c>
      <c r="BA103" s="242">
        <f t="shared" si="110"/>
        <v>0.0006071590633246677</v>
      </c>
      <c r="BB103" s="245">
        <f t="shared" si="111"/>
        <v>12682723.306760771</v>
      </c>
      <c r="BC103" s="87">
        <f t="shared" si="112"/>
        <v>68270323.30676077</v>
      </c>
      <c r="BD103" s="16"/>
      <c r="BE103" s="148"/>
      <c r="BF103" s="16"/>
      <c r="BG103" s="16"/>
      <c r="BH103" s="16"/>
      <c r="BI103" s="16"/>
      <c r="BJ103" s="16"/>
    </row>
    <row r="104" spans="3:62" s="41" customFormat="1" ht="15">
      <c r="C104" s="66"/>
      <c r="D104" s="137" t="s">
        <v>217</v>
      </c>
      <c r="E104" s="8" t="s">
        <v>569</v>
      </c>
      <c r="F104" s="99" t="s">
        <v>75</v>
      </c>
      <c r="G104" s="10">
        <v>321637.135461204</v>
      </c>
      <c r="H104" s="11">
        <v>0</v>
      </c>
      <c r="I104" s="13">
        <v>0</v>
      </c>
      <c r="J104" s="11"/>
      <c r="K104" s="250">
        <f t="shared" si="57"/>
        <v>99.82692786924262</v>
      </c>
      <c r="L104" s="251">
        <f t="shared" si="58"/>
        <v>155.7307388240035</v>
      </c>
      <c r="M104" s="251">
        <f t="shared" si="59"/>
        <v>111.28045684722171</v>
      </c>
      <c r="N104" s="251">
        <f t="shared" si="60"/>
        <v>93.28444307454481</v>
      </c>
      <c r="O104" s="11">
        <f t="shared" si="88"/>
        <v>0</v>
      </c>
      <c r="P104" s="11">
        <f t="shared" si="89"/>
        <v>0</v>
      </c>
      <c r="Q104" s="11">
        <f t="shared" si="90"/>
        <v>0</v>
      </c>
      <c r="R104" s="11">
        <f t="shared" si="91"/>
        <v>0</v>
      </c>
      <c r="S104" s="11">
        <v>1</v>
      </c>
      <c r="T104" s="11">
        <v>1</v>
      </c>
      <c r="U104" s="11">
        <v>1</v>
      </c>
      <c r="V104" s="98">
        <f>SUM(V97:V103)</f>
        <v>153123437.5592883</v>
      </c>
      <c r="W104" s="98">
        <f>SUM(W97:W103)</f>
        <v>109417358.54006124</v>
      </c>
      <c r="X104" s="98">
        <f t="shared" si="94"/>
        <v>0</v>
      </c>
      <c r="Y104" s="12"/>
      <c r="Z104" s="13">
        <f t="shared" si="68"/>
        <v>262540796.09934953</v>
      </c>
      <c r="AA104" s="11"/>
      <c r="AB104" s="60">
        <f t="shared" si="95"/>
        <v>7723500.834123598</v>
      </c>
      <c r="AC104" s="11">
        <v>45</v>
      </c>
      <c r="AD104" s="121">
        <f t="shared" si="70"/>
        <v>910424.781446076</v>
      </c>
      <c r="AE104" s="11">
        <f t="shared" si="96"/>
        <v>40969115.16507342</v>
      </c>
      <c r="AF104" s="13">
        <f t="shared" si="97"/>
        <v>48692615.99919701</v>
      </c>
      <c r="AG104" s="11"/>
      <c r="AH104" s="119">
        <f t="shared" si="98"/>
        <v>10.81290116777304</v>
      </c>
      <c r="AI104" s="11">
        <f t="shared" si="99"/>
        <v>41733966.69153154</v>
      </c>
      <c r="AJ104" s="141">
        <f t="shared" si="100"/>
        <v>127.1623479935181</v>
      </c>
      <c r="AK104" s="11">
        <f t="shared" si="101"/>
        <v>0</v>
      </c>
      <c r="AL104" s="13">
        <f t="shared" si="102"/>
        <v>41733966.69153154</v>
      </c>
      <c r="AM104" s="11"/>
      <c r="AN104" s="61">
        <v>0.3798926744658976</v>
      </c>
      <c r="AO104" s="11">
        <f t="shared" si="103"/>
        <v>34352396.341192506</v>
      </c>
      <c r="AP104" s="115"/>
      <c r="AQ104" s="307">
        <f t="shared" si="104"/>
        <v>296893192.44054204</v>
      </c>
      <c r="AS104" s="146">
        <v>223621200</v>
      </c>
      <c r="AT104" s="146">
        <v>277052058.05074084</v>
      </c>
      <c r="AU104" s="146">
        <v>260896919.10432124</v>
      </c>
      <c r="AV104" s="241">
        <f t="shared" si="105"/>
        <v>-0.058310842590676065</v>
      </c>
      <c r="AW104" s="241">
        <f t="shared" si="106"/>
        <v>0.10342816087593032</v>
      </c>
      <c r="AX104" s="241">
        <f t="shared" si="107"/>
        <v>0.0023780339014010878</v>
      </c>
      <c r="AY104" s="241">
        <f t="shared" si="108"/>
        <v>0.004198998599701046</v>
      </c>
      <c r="AZ104" s="278">
        <f t="shared" si="109"/>
        <v>9.985361022024784E-06</v>
      </c>
      <c r="BA104" s="241">
        <f t="shared" si="110"/>
        <v>0.0026297907093698375</v>
      </c>
      <c r="BB104" s="244">
        <f t="shared" si="111"/>
        <v>54932734.988743626</v>
      </c>
      <c r="BC104" s="86">
        <f t="shared" si="112"/>
        <v>278553934.9887436</v>
      </c>
      <c r="BD104" s="42"/>
      <c r="BE104" s="148"/>
      <c r="BF104" s="42"/>
      <c r="BG104" s="42"/>
      <c r="BH104" s="42"/>
      <c r="BI104" s="42"/>
      <c r="BJ104" s="42"/>
    </row>
    <row r="105" spans="3:62" s="149" customFormat="1" ht="15">
      <c r="C105" s="66"/>
      <c r="D105" s="96" t="s">
        <v>218</v>
      </c>
      <c r="E105" s="143" t="s">
        <v>219</v>
      </c>
      <c r="F105" s="97" t="s">
        <v>61</v>
      </c>
      <c r="G105" s="6">
        <v>30340.368672479883</v>
      </c>
      <c r="H105" s="296">
        <v>0.7495406231692028</v>
      </c>
      <c r="I105" s="28">
        <v>21824.862886623185</v>
      </c>
      <c r="J105" s="14"/>
      <c r="K105" s="252">
        <f t="shared" si="57"/>
        <v>99.82692786924262</v>
      </c>
      <c r="L105" s="253">
        <f t="shared" si="58"/>
        <v>155.7307388240035</v>
      </c>
      <c r="M105" s="253">
        <f t="shared" si="59"/>
        <v>111.28045684722171</v>
      </c>
      <c r="N105" s="253">
        <f t="shared" si="60"/>
        <v>93.28444307454481</v>
      </c>
      <c r="O105" s="14">
        <f t="shared" si="88"/>
        <v>26144508.157668516</v>
      </c>
      <c r="P105" s="14">
        <f t="shared" si="89"/>
        <v>40785624.26479683</v>
      </c>
      <c r="Q105" s="14">
        <f t="shared" si="90"/>
        <v>29144168.55181683</v>
      </c>
      <c r="R105" s="14">
        <f t="shared" si="91"/>
        <v>24431042.154683355</v>
      </c>
      <c r="S105" s="14">
        <v>0</v>
      </c>
      <c r="T105" s="14">
        <v>0</v>
      </c>
      <c r="U105" s="14">
        <v>1</v>
      </c>
      <c r="V105" s="114">
        <f t="shared" si="92"/>
        <v>40785624.26479683</v>
      </c>
      <c r="W105" s="114">
        <f t="shared" si="93"/>
        <v>29144168.55181683</v>
      </c>
      <c r="X105" s="114">
        <f t="shared" si="94"/>
        <v>0</v>
      </c>
      <c r="Y105" s="15"/>
      <c r="Z105" s="28">
        <f t="shared" si="68"/>
        <v>50575550.312351875</v>
      </c>
      <c r="AA105" s="14"/>
      <c r="AB105" s="29">
        <f t="shared" si="95"/>
        <v>7723500.834123598</v>
      </c>
      <c r="AC105" s="14">
        <v>29</v>
      </c>
      <c r="AD105" s="65">
        <f t="shared" si="70"/>
        <v>910424.781446076</v>
      </c>
      <c r="AE105" s="14">
        <f t="shared" si="96"/>
        <v>26402318.661936205</v>
      </c>
      <c r="AF105" s="28">
        <f t="shared" si="97"/>
        <v>34125819.496059805</v>
      </c>
      <c r="AG105" s="14"/>
      <c r="AH105" s="82">
        <f t="shared" si="98"/>
        <v>10.81290116777304</v>
      </c>
      <c r="AI105" s="14">
        <f t="shared" si="99"/>
        <v>0</v>
      </c>
      <c r="AJ105" s="84">
        <f t="shared" si="100"/>
        <v>127.1623479935181</v>
      </c>
      <c r="AK105" s="14">
        <f t="shared" si="101"/>
        <v>46297830.23257826</v>
      </c>
      <c r="AL105" s="28">
        <f t="shared" si="102"/>
        <v>46297830.23257826</v>
      </c>
      <c r="AM105" s="14"/>
      <c r="AN105" s="30">
        <v>1</v>
      </c>
      <c r="AO105" s="14">
        <f t="shared" si="103"/>
        <v>80423649.72863807</v>
      </c>
      <c r="AP105" s="116"/>
      <c r="AQ105" s="306">
        <f t="shared" si="104"/>
        <v>130999200.04098994</v>
      </c>
      <c r="AS105" s="147">
        <v>90844200</v>
      </c>
      <c r="AT105" s="147">
        <v>112759946.86499643</v>
      </c>
      <c r="AU105" s="147">
        <v>115795551.62294212</v>
      </c>
      <c r="AV105" s="242">
        <f t="shared" si="105"/>
        <v>0.026920948815097535</v>
      </c>
      <c r="AW105" s="242">
        <f t="shared" si="106"/>
        <v>0.18865995228170393</v>
      </c>
      <c r="AX105" s="242">
        <f t="shared" si="107"/>
        <v>0.004337694478593503</v>
      </c>
      <c r="AY105" s="242">
        <f t="shared" si="108"/>
        <v>0.0018636684587368547</v>
      </c>
      <c r="AZ105" s="279">
        <f t="shared" si="109"/>
        <v>8.084024383391718E-06</v>
      </c>
      <c r="BA105" s="242">
        <f t="shared" si="110"/>
        <v>0.00212904592742025</v>
      </c>
      <c r="BB105" s="245">
        <f t="shared" si="111"/>
        <v>44472860.63226895</v>
      </c>
      <c r="BC105" s="87">
        <f t="shared" si="112"/>
        <v>135317060.63226897</v>
      </c>
      <c r="BD105" s="42"/>
      <c r="BE105" s="148"/>
      <c r="BF105" s="42"/>
      <c r="BG105" s="42"/>
      <c r="BH105" s="42"/>
      <c r="BI105" s="42"/>
      <c r="BJ105" s="42"/>
    </row>
    <row r="106" spans="3:62" s="149" customFormat="1" ht="15">
      <c r="C106" s="41"/>
      <c r="D106" s="138" t="s">
        <v>220</v>
      </c>
      <c r="E106" s="143" t="s">
        <v>570</v>
      </c>
      <c r="F106" s="97" t="s">
        <v>61</v>
      </c>
      <c r="G106" s="6">
        <v>49867.88267837442</v>
      </c>
      <c r="H106" s="296">
        <v>0.7055726282478167</v>
      </c>
      <c r="I106" s="28">
        <v>33767.44090075907</v>
      </c>
      <c r="J106" s="14"/>
      <c r="K106" s="252">
        <f t="shared" si="57"/>
        <v>99.82692786924262</v>
      </c>
      <c r="L106" s="253">
        <f t="shared" si="58"/>
        <v>155.7307388240035</v>
      </c>
      <c r="M106" s="253">
        <f t="shared" si="59"/>
        <v>111.28045684722171</v>
      </c>
      <c r="N106" s="253">
        <f t="shared" si="60"/>
        <v>93.28444307454481</v>
      </c>
      <c r="O106" s="14">
        <f t="shared" si="88"/>
        <v>40450798.64554787</v>
      </c>
      <c r="P106" s="14">
        <f t="shared" si="89"/>
        <v>63103542.23605302</v>
      </c>
      <c r="Q106" s="14">
        <f t="shared" si="90"/>
        <v>45091874.99997635</v>
      </c>
      <c r="R106" s="14">
        <f t="shared" si="91"/>
        <v>37799723.02175899</v>
      </c>
      <c r="S106" s="14">
        <v>0</v>
      </c>
      <c r="T106" s="14">
        <v>0</v>
      </c>
      <c r="U106" s="14">
        <v>1</v>
      </c>
      <c r="V106" s="114">
        <f t="shared" si="92"/>
        <v>63103542.23605302</v>
      </c>
      <c r="W106" s="114">
        <f t="shared" si="93"/>
        <v>45091874.99997635</v>
      </c>
      <c r="X106" s="114">
        <f t="shared" si="94"/>
        <v>0</v>
      </c>
      <c r="Y106" s="15"/>
      <c r="Z106" s="28">
        <f t="shared" si="68"/>
        <v>78250521.66730686</v>
      </c>
      <c r="AA106" s="14"/>
      <c r="AB106" s="29">
        <f t="shared" si="95"/>
        <v>7723500.834123598</v>
      </c>
      <c r="AC106" s="14">
        <v>46</v>
      </c>
      <c r="AD106" s="65">
        <f t="shared" si="70"/>
        <v>910424.781446076</v>
      </c>
      <c r="AE106" s="14">
        <f t="shared" si="96"/>
        <v>41879539.946519494</v>
      </c>
      <c r="AF106" s="28">
        <f t="shared" si="97"/>
        <v>49603040.78064309</v>
      </c>
      <c r="AG106" s="14"/>
      <c r="AH106" s="82">
        <f t="shared" si="98"/>
        <v>10.81290116777304</v>
      </c>
      <c r="AI106" s="14">
        <f t="shared" si="99"/>
        <v>0</v>
      </c>
      <c r="AJ106" s="84">
        <f t="shared" si="100"/>
        <v>127.1623479935181</v>
      </c>
      <c r="AK106" s="14">
        <f t="shared" si="101"/>
        <v>76095804.61016858</v>
      </c>
      <c r="AL106" s="28">
        <f t="shared" si="102"/>
        <v>76095804.61016858</v>
      </c>
      <c r="AM106" s="14"/>
      <c r="AN106" s="30">
        <v>0.8666008884234679</v>
      </c>
      <c r="AO106" s="14">
        <f t="shared" si="103"/>
        <v>108930731.08948153</v>
      </c>
      <c r="AP106" s="116"/>
      <c r="AQ106" s="306">
        <f t="shared" si="104"/>
        <v>187181252.75678837</v>
      </c>
      <c r="AS106" s="147">
        <v>126904500</v>
      </c>
      <c r="AT106" s="147">
        <v>158874059.58157742</v>
      </c>
      <c r="AU106" s="147">
        <v>162848088.45431206</v>
      </c>
      <c r="AV106" s="242">
        <f t="shared" si="105"/>
        <v>0.025013705089433323</v>
      </c>
      <c r="AW106" s="242">
        <f t="shared" si="106"/>
        <v>0.1867527085560397</v>
      </c>
      <c r="AX106" s="242">
        <f t="shared" si="107"/>
        <v>0.004293842879575855</v>
      </c>
      <c r="AY106" s="242">
        <f t="shared" si="108"/>
        <v>0.002620954274704284</v>
      </c>
      <c r="AZ106" s="279">
        <f t="shared" si="109"/>
        <v>1.125396585013289E-05</v>
      </c>
      <c r="BA106" s="242">
        <f t="shared" si="110"/>
        <v>0.0029638963249266326</v>
      </c>
      <c r="BB106" s="245">
        <f t="shared" si="111"/>
        <v>61911744.8286675</v>
      </c>
      <c r="BC106" s="87">
        <f t="shared" si="112"/>
        <v>188816244.8286675</v>
      </c>
      <c r="BD106" s="42"/>
      <c r="BE106" s="148"/>
      <c r="BF106" s="42"/>
      <c r="BG106" s="42"/>
      <c r="BH106" s="42"/>
      <c r="BI106" s="42"/>
      <c r="BJ106" s="42"/>
    </row>
    <row r="107" spans="3:62" s="149" customFormat="1" ht="15">
      <c r="C107" s="66"/>
      <c r="D107" s="138" t="s">
        <v>221</v>
      </c>
      <c r="E107" s="143" t="s">
        <v>539</v>
      </c>
      <c r="F107" s="97" t="s">
        <v>61</v>
      </c>
      <c r="G107" s="6">
        <v>89059.85817192555</v>
      </c>
      <c r="H107" s="296">
        <v>0.6748496910321566</v>
      </c>
      <c r="I107" s="28">
        <v>57679.90645453277</v>
      </c>
      <c r="J107" s="14"/>
      <c r="K107" s="252">
        <f t="shared" si="57"/>
        <v>99.82692786924262</v>
      </c>
      <c r="L107" s="253">
        <f t="shared" si="58"/>
        <v>155.7307388240035</v>
      </c>
      <c r="M107" s="253">
        <f t="shared" si="59"/>
        <v>111.28045684722171</v>
      </c>
      <c r="N107" s="253">
        <f t="shared" si="60"/>
        <v>93.28444307454481</v>
      </c>
      <c r="O107" s="14">
        <f t="shared" si="88"/>
        <v>69096094.33369567</v>
      </c>
      <c r="P107" s="14">
        <f t="shared" si="89"/>
        <v>107790413.36956558</v>
      </c>
      <c r="Q107" s="14">
        <f t="shared" si="90"/>
        <v>77023756.09398504</v>
      </c>
      <c r="R107" s="14">
        <f t="shared" si="91"/>
        <v>64567655.40243518</v>
      </c>
      <c r="S107" s="14">
        <v>0</v>
      </c>
      <c r="T107" s="14">
        <v>0</v>
      </c>
      <c r="U107" s="14">
        <v>1</v>
      </c>
      <c r="V107" s="114">
        <f t="shared" si="92"/>
        <v>107790413.36956558</v>
      </c>
      <c r="W107" s="114">
        <f t="shared" si="93"/>
        <v>77023756.09398504</v>
      </c>
      <c r="X107" s="114">
        <f t="shared" si="94"/>
        <v>0</v>
      </c>
      <c r="Y107" s="15"/>
      <c r="Z107" s="28">
        <f t="shared" si="68"/>
        <v>133663749.73613085</v>
      </c>
      <c r="AA107" s="14"/>
      <c r="AB107" s="29">
        <f t="shared" si="95"/>
        <v>7723500.834123598</v>
      </c>
      <c r="AC107" s="14">
        <v>72</v>
      </c>
      <c r="AD107" s="65">
        <f t="shared" si="70"/>
        <v>910424.781446076</v>
      </c>
      <c r="AE107" s="14">
        <f t="shared" si="96"/>
        <v>65550584.26411747</v>
      </c>
      <c r="AF107" s="28">
        <f t="shared" si="97"/>
        <v>73274085.09824108</v>
      </c>
      <c r="AG107" s="14"/>
      <c r="AH107" s="82">
        <f t="shared" si="98"/>
        <v>10.81290116777304</v>
      </c>
      <c r="AI107" s="14">
        <f t="shared" si="99"/>
        <v>0</v>
      </c>
      <c r="AJ107" s="84">
        <f t="shared" si="100"/>
        <v>127.1623479935181</v>
      </c>
      <c r="AK107" s="14">
        <f t="shared" si="101"/>
        <v>135900728.12534118</v>
      </c>
      <c r="AL107" s="28">
        <f t="shared" si="102"/>
        <v>135900728.12534118</v>
      </c>
      <c r="AM107" s="14"/>
      <c r="AN107" s="30">
        <v>0.5951935762935475</v>
      </c>
      <c r="AO107" s="14">
        <f t="shared" si="103"/>
        <v>124499505.15307876</v>
      </c>
      <c r="AP107" s="116"/>
      <c r="AQ107" s="306">
        <f t="shared" si="104"/>
        <v>258163254.88920963</v>
      </c>
      <c r="AS107" s="147">
        <v>180098100</v>
      </c>
      <c r="AT107" s="147">
        <v>223437167.78686613</v>
      </c>
      <c r="AU107" s="147">
        <v>227893164.7210708</v>
      </c>
      <c r="AV107" s="242">
        <f t="shared" si="105"/>
        <v>0.019942952993636163</v>
      </c>
      <c r="AW107" s="242">
        <f t="shared" si="106"/>
        <v>0.18168195646024254</v>
      </c>
      <c r="AX107" s="242">
        <f t="shared" si="107"/>
        <v>0.0041772554793235075</v>
      </c>
      <c r="AY107" s="242">
        <f t="shared" si="108"/>
        <v>0.003667820543187728</v>
      </c>
      <c r="AZ107" s="279">
        <f t="shared" si="109"/>
        <v>1.532142346120626E-05</v>
      </c>
      <c r="BA107" s="242">
        <f t="shared" si="110"/>
        <v>0.004035120711582548</v>
      </c>
      <c r="BB107" s="245">
        <f t="shared" si="111"/>
        <v>84288158.71437539</v>
      </c>
      <c r="BC107" s="87">
        <f t="shared" si="112"/>
        <v>264386258.71437538</v>
      </c>
      <c r="BD107" s="42"/>
      <c r="BE107" s="148"/>
      <c r="BF107" s="42"/>
      <c r="BG107" s="42"/>
      <c r="BH107" s="42"/>
      <c r="BI107" s="42"/>
      <c r="BJ107" s="42"/>
    </row>
    <row r="108" spans="3:62" s="41" customFormat="1" ht="15">
      <c r="C108" s="66"/>
      <c r="D108" s="137" t="s">
        <v>222</v>
      </c>
      <c r="E108" s="8" t="s">
        <v>571</v>
      </c>
      <c r="F108" s="99" t="s">
        <v>75</v>
      </c>
      <c r="G108" s="10">
        <v>169268.10952277985</v>
      </c>
      <c r="H108" s="11">
        <v>0</v>
      </c>
      <c r="I108" s="13">
        <v>0</v>
      </c>
      <c r="J108" s="11"/>
      <c r="K108" s="250">
        <f t="shared" si="57"/>
        <v>99.82692786924262</v>
      </c>
      <c r="L108" s="251">
        <f t="shared" si="58"/>
        <v>155.7307388240035</v>
      </c>
      <c r="M108" s="251">
        <f t="shared" si="59"/>
        <v>111.28045684722171</v>
      </c>
      <c r="N108" s="251">
        <f t="shared" si="60"/>
        <v>93.28444307454481</v>
      </c>
      <c r="O108" s="11">
        <f t="shared" si="88"/>
        <v>0</v>
      </c>
      <c r="P108" s="11">
        <f t="shared" si="89"/>
        <v>0</v>
      </c>
      <c r="Q108" s="11">
        <f t="shared" si="90"/>
        <v>0</v>
      </c>
      <c r="R108" s="11">
        <f t="shared" si="91"/>
        <v>0</v>
      </c>
      <c r="S108" s="11">
        <v>1</v>
      </c>
      <c r="T108" s="11">
        <v>1</v>
      </c>
      <c r="U108" s="11">
        <v>0</v>
      </c>
      <c r="V108" s="98">
        <f>SUM(V105:V107)</f>
        <v>211679579.87041542</v>
      </c>
      <c r="W108" s="98">
        <f>SUM(W105:W107)</f>
        <v>151259799.64577824</v>
      </c>
      <c r="X108" s="114">
        <f t="shared" si="94"/>
        <v>0</v>
      </c>
      <c r="Y108" s="12"/>
      <c r="Z108" s="13">
        <f t="shared" si="68"/>
        <v>362939379.5161936</v>
      </c>
      <c r="AA108" s="11"/>
      <c r="AB108" s="60">
        <f t="shared" si="95"/>
        <v>7723500.834123598</v>
      </c>
      <c r="AC108" s="11">
        <v>31</v>
      </c>
      <c r="AD108" s="121">
        <f t="shared" si="70"/>
        <v>910424.781446076</v>
      </c>
      <c r="AE108" s="11">
        <f t="shared" si="96"/>
        <v>28223168.224828355</v>
      </c>
      <c r="AF108" s="13">
        <f t="shared" si="97"/>
        <v>35946669.05895195</v>
      </c>
      <c r="AG108" s="11"/>
      <c r="AH108" s="119">
        <f t="shared" si="98"/>
        <v>10.81290116777304</v>
      </c>
      <c r="AI108" s="11">
        <f t="shared" si="99"/>
        <v>21963352.06950721</v>
      </c>
      <c r="AJ108" s="141">
        <f t="shared" si="100"/>
        <v>127.1623479935181</v>
      </c>
      <c r="AK108" s="11">
        <f t="shared" si="101"/>
        <v>0</v>
      </c>
      <c r="AL108" s="13">
        <f t="shared" si="102"/>
        <v>21963352.06950721</v>
      </c>
      <c r="AM108" s="11"/>
      <c r="AN108" s="61">
        <v>0.7544106796434126</v>
      </c>
      <c r="AO108" s="11">
        <f t="shared" si="103"/>
        <v>43687938.39768526</v>
      </c>
      <c r="AP108" s="115"/>
      <c r="AQ108" s="307">
        <f t="shared" si="104"/>
        <v>406627317.9138789</v>
      </c>
      <c r="AS108" s="146">
        <v>297308700</v>
      </c>
      <c r="AT108" s="146">
        <v>363743238.2665366</v>
      </c>
      <c r="AU108" s="146">
        <v>364203985.0765013</v>
      </c>
      <c r="AV108" s="241">
        <f t="shared" si="105"/>
        <v>0.0012666814430983306</v>
      </c>
      <c r="AW108" s="241">
        <f t="shared" si="106"/>
        <v>0.1630056849097047</v>
      </c>
      <c r="AX108" s="241">
        <f t="shared" si="107"/>
        <v>0.0037478481832561622</v>
      </c>
      <c r="AY108" s="241">
        <f t="shared" si="108"/>
        <v>0.0058616714547337105</v>
      </c>
      <c r="AZ108" s="278">
        <f t="shared" si="109"/>
        <v>2.196865471246824E-05</v>
      </c>
      <c r="BA108" s="241">
        <f t="shared" si="110"/>
        <v>0.0057857661763828705</v>
      </c>
      <c r="BB108" s="244">
        <f t="shared" si="111"/>
        <v>120856750.66904321</v>
      </c>
      <c r="BC108" s="86">
        <f t="shared" si="112"/>
        <v>418165450.6690432</v>
      </c>
      <c r="BD108" s="42"/>
      <c r="BE108" s="148"/>
      <c r="BF108" s="42"/>
      <c r="BG108" s="42"/>
      <c r="BH108" s="42"/>
      <c r="BI108" s="42"/>
      <c r="BJ108" s="42"/>
    </row>
    <row r="109" spans="3:62" s="149" customFormat="1" ht="15">
      <c r="C109" s="7"/>
      <c r="D109" s="138" t="s">
        <v>223</v>
      </c>
      <c r="E109" s="143" t="s">
        <v>572</v>
      </c>
      <c r="F109" s="97" t="s">
        <v>61</v>
      </c>
      <c r="G109" s="6">
        <v>23751.57731873241</v>
      </c>
      <c r="H109" s="296">
        <v>0.5880031876341504</v>
      </c>
      <c r="I109" s="28">
        <v>13403.173246811071</v>
      </c>
      <c r="J109" s="14"/>
      <c r="K109" s="252">
        <f t="shared" si="57"/>
        <v>99.82692786924262</v>
      </c>
      <c r="L109" s="253">
        <f t="shared" si="58"/>
        <v>155.7307388240035</v>
      </c>
      <c r="M109" s="253">
        <f t="shared" si="59"/>
        <v>111.28045684722171</v>
      </c>
      <c r="N109" s="253">
        <f t="shared" si="60"/>
        <v>93.28444307454481</v>
      </c>
      <c r="O109" s="14">
        <f t="shared" si="88"/>
        <v>16055971.307140455</v>
      </c>
      <c r="P109" s="14">
        <f t="shared" si="89"/>
        <v>25047432.867744073</v>
      </c>
      <c r="Q109" s="14">
        <f t="shared" si="90"/>
        <v>17898134.90529115</v>
      </c>
      <c r="R109" s="14">
        <f t="shared" si="91"/>
        <v>15003690.621124912</v>
      </c>
      <c r="S109" s="14">
        <v>0</v>
      </c>
      <c r="T109" s="14">
        <v>0</v>
      </c>
      <c r="U109" s="14">
        <v>1</v>
      </c>
      <c r="V109" s="114">
        <f t="shared" si="92"/>
        <v>25047432.867744073</v>
      </c>
      <c r="W109" s="114">
        <f t="shared" si="93"/>
        <v>17898134.90529115</v>
      </c>
      <c r="X109" s="114">
        <f t="shared" si="94"/>
        <v>0</v>
      </c>
      <c r="Y109" s="15"/>
      <c r="Z109" s="28">
        <f t="shared" si="68"/>
        <v>31059661.928265367</v>
      </c>
      <c r="AA109" s="14"/>
      <c r="AB109" s="29">
        <f t="shared" si="95"/>
        <v>7723500.834123598</v>
      </c>
      <c r="AC109" s="14">
        <v>13</v>
      </c>
      <c r="AD109" s="65">
        <f t="shared" si="70"/>
        <v>910424.781446076</v>
      </c>
      <c r="AE109" s="14">
        <f t="shared" si="96"/>
        <v>11835522.158798989</v>
      </c>
      <c r="AF109" s="28">
        <f t="shared" si="97"/>
        <v>19559022.99292259</v>
      </c>
      <c r="AG109" s="14"/>
      <c r="AH109" s="82">
        <f t="shared" si="98"/>
        <v>10.81290116777304</v>
      </c>
      <c r="AI109" s="14">
        <f t="shared" si="99"/>
        <v>0</v>
      </c>
      <c r="AJ109" s="84">
        <f t="shared" si="100"/>
        <v>127.1623479935181</v>
      </c>
      <c r="AK109" s="14">
        <f t="shared" si="101"/>
        <v>36243676.08479522</v>
      </c>
      <c r="AL109" s="28">
        <f t="shared" si="102"/>
        <v>36243676.08479522</v>
      </c>
      <c r="AM109" s="14"/>
      <c r="AN109" s="30">
        <v>0.35433779222852413</v>
      </c>
      <c r="AO109" s="14">
        <f t="shared" si="103"/>
        <v>19773005.19159123</v>
      </c>
      <c r="AP109" s="116"/>
      <c r="AQ109" s="306">
        <f t="shared" si="104"/>
        <v>50832667.119856596</v>
      </c>
      <c r="AS109" s="147">
        <v>33470100</v>
      </c>
      <c r="AT109" s="147">
        <v>42002453.89382428</v>
      </c>
      <c r="AU109" s="147">
        <v>43382835.08656559</v>
      </c>
      <c r="AV109" s="242">
        <f t="shared" si="105"/>
        <v>0.03286429874384727</v>
      </c>
      <c r="AW109" s="242">
        <f t="shared" si="106"/>
        <v>0.19460330221045366</v>
      </c>
      <c r="AX109" s="242">
        <f t="shared" si="107"/>
        <v>0.004474344763184861</v>
      </c>
      <c r="AY109" s="242">
        <f t="shared" si="108"/>
        <v>0.0006982238977943268</v>
      </c>
      <c r="AZ109" s="279">
        <f t="shared" si="109"/>
        <v>3.1240944406265677E-06</v>
      </c>
      <c r="BA109" s="242">
        <f t="shared" si="110"/>
        <v>0.0008227759133627964</v>
      </c>
      <c r="BB109" s="245">
        <f t="shared" si="111"/>
        <v>17186664.719303984</v>
      </c>
      <c r="BC109" s="87">
        <f t="shared" si="112"/>
        <v>50656764.71930398</v>
      </c>
      <c r="BD109" s="16"/>
      <c r="BE109" s="148"/>
      <c r="BF109" s="16"/>
      <c r="BG109" s="16"/>
      <c r="BH109" s="16"/>
      <c r="BI109" s="16"/>
      <c r="BJ109" s="16"/>
    </row>
    <row r="110" spans="3:62" s="149" customFormat="1" ht="15">
      <c r="C110" s="7"/>
      <c r="D110" s="138" t="s">
        <v>224</v>
      </c>
      <c r="E110" s="143" t="s">
        <v>573</v>
      </c>
      <c r="F110" s="97" t="s">
        <v>61</v>
      </c>
      <c r="G110" s="6">
        <v>33598.976151930736</v>
      </c>
      <c r="H110" s="296">
        <v>0.7340078198946539</v>
      </c>
      <c r="I110" s="28">
        <v>23668.03621316151</v>
      </c>
      <c r="J110" s="14"/>
      <c r="K110" s="252">
        <f t="shared" si="57"/>
        <v>99.82692786924262</v>
      </c>
      <c r="L110" s="253">
        <f t="shared" si="58"/>
        <v>155.7307388240035</v>
      </c>
      <c r="M110" s="253">
        <f t="shared" si="59"/>
        <v>111.28045684722171</v>
      </c>
      <c r="N110" s="253">
        <f t="shared" si="60"/>
        <v>93.28444307454481</v>
      </c>
      <c r="O110" s="14">
        <f t="shared" si="88"/>
        <v>28352488.12629476</v>
      </c>
      <c r="P110" s="14">
        <f t="shared" si="89"/>
        <v>44230089.19186695</v>
      </c>
      <c r="Q110" s="14">
        <f t="shared" si="90"/>
        <v>31605478.589726407</v>
      </c>
      <c r="R110" s="14">
        <f t="shared" si="91"/>
        <v>26494314.921755157</v>
      </c>
      <c r="S110" s="14">
        <v>0</v>
      </c>
      <c r="T110" s="14">
        <v>0</v>
      </c>
      <c r="U110" s="14">
        <v>1</v>
      </c>
      <c r="V110" s="114">
        <f t="shared" si="92"/>
        <v>44230089.19186695</v>
      </c>
      <c r="W110" s="114">
        <f t="shared" si="93"/>
        <v>31605478.589726407</v>
      </c>
      <c r="X110" s="114">
        <f t="shared" si="94"/>
        <v>0</v>
      </c>
      <c r="Y110" s="15"/>
      <c r="Z110" s="28">
        <f t="shared" si="68"/>
        <v>54846803.04804993</v>
      </c>
      <c r="AA110" s="14"/>
      <c r="AB110" s="29">
        <f t="shared" si="95"/>
        <v>7723500.834123598</v>
      </c>
      <c r="AC110" s="14">
        <v>33</v>
      </c>
      <c r="AD110" s="65">
        <f t="shared" si="70"/>
        <v>910424.781446076</v>
      </c>
      <c r="AE110" s="14">
        <f t="shared" si="96"/>
        <v>30044017.78772051</v>
      </c>
      <c r="AF110" s="28">
        <f t="shared" si="97"/>
        <v>37767518.621844105</v>
      </c>
      <c r="AG110" s="14"/>
      <c r="AH110" s="82">
        <f t="shared" si="98"/>
        <v>10.81290116777304</v>
      </c>
      <c r="AI110" s="14">
        <f t="shared" si="99"/>
        <v>0</v>
      </c>
      <c r="AJ110" s="84">
        <f t="shared" si="100"/>
        <v>127.1623479935181</v>
      </c>
      <c r="AK110" s="14">
        <f t="shared" si="101"/>
        <v>51270296.37189278</v>
      </c>
      <c r="AL110" s="28">
        <f t="shared" si="102"/>
        <v>51270296.37189278</v>
      </c>
      <c r="AM110" s="14"/>
      <c r="AN110" s="30">
        <v>1</v>
      </c>
      <c r="AO110" s="14">
        <f t="shared" si="103"/>
        <v>89037814.9937369</v>
      </c>
      <c r="AP110" s="116"/>
      <c r="AQ110" s="306">
        <f t="shared" si="104"/>
        <v>143884618.04178682</v>
      </c>
      <c r="AS110" s="147">
        <v>103980600</v>
      </c>
      <c r="AT110" s="147">
        <v>129569372.57748903</v>
      </c>
      <c r="AU110" s="147">
        <v>126976964.52493232</v>
      </c>
      <c r="AV110" s="242">
        <f t="shared" si="105"/>
        <v>-0.02000787686925255</v>
      </c>
      <c r="AW110" s="242">
        <f t="shared" si="106"/>
        <v>0.14173112659735385</v>
      </c>
      <c r="AX110" s="242">
        <f t="shared" si="107"/>
        <v>0.0032587007356399077</v>
      </c>
      <c r="AY110" s="242">
        <f t="shared" si="108"/>
        <v>0.0020436274144781546</v>
      </c>
      <c r="AZ110" s="279">
        <f t="shared" si="109"/>
        <v>6.659570158933845E-06</v>
      </c>
      <c r="BA110" s="242">
        <f t="shared" si="110"/>
        <v>0.0017538950964047948</v>
      </c>
      <c r="BB110" s="245">
        <f t="shared" si="111"/>
        <v>36636472.31910272</v>
      </c>
      <c r="BC110" s="87">
        <f t="shared" si="112"/>
        <v>140617072.3191027</v>
      </c>
      <c r="BD110" s="16"/>
      <c r="BE110" s="148"/>
      <c r="BF110" s="16"/>
      <c r="BG110" s="16"/>
      <c r="BH110" s="16"/>
      <c r="BI110" s="16"/>
      <c r="BJ110" s="16"/>
    </row>
    <row r="111" spans="3:62" s="149" customFormat="1" ht="15">
      <c r="C111" s="7"/>
      <c r="D111" s="138" t="s">
        <v>225</v>
      </c>
      <c r="E111" s="143" t="s">
        <v>574</v>
      </c>
      <c r="F111" s="97" t="s">
        <v>61</v>
      </c>
      <c r="G111" s="6">
        <v>40544.54930586977</v>
      </c>
      <c r="H111" s="296">
        <v>0.794940399878818</v>
      </c>
      <c r="I111" s="28">
        <v>30931.611078518552</v>
      </c>
      <c r="J111" s="14"/>
      <c r="K111" s="252">
        <f t="shared" si="57"/>
        <v>99.82692786924262</v>
      </c>
      <c r="L111" s="253">
        <f t="shared" si="58"/>
        <v>155.7307388240035</v>
      </c>
      <c r="M111" s="253">
        <f t="shared" si="59"/>
        <v>111.28045684722171</v>
      </c>
      <c r="N111" s="253">
        <f t="shared" si="60"/>
        <v>93.28444307454481</v>
      </c>
      <c r="O111" s="14">
        <f t="shared" si="88"/>
        <v>37053692.49617685</v>
      </c>
      <c r="P111" s="14">
        <f t="shared" si="89"/>
        <v>57804031.755293116</v>
      </c>
      <c r="Q111" s="14">
        <f t="shared" si="90"/>
        <v>41305005.74205755</v>
      </c>
      <c r="R111" s="14">
        <f t="shared" si="91"/>
        <v>34625257.35429628</v>
      </c>
      <c r="S111" s="14">
        <v>0</v>
      </c>
      <c r="T111" s="14">
        <v>0</v>
      </c>
      <c r="U111" s="14">
        <v>1</v>
      </c>
      <c r="V111" s="114">
        <f t="shared" si="92"/>
        <v>57804031.755293116</v>
      </c>
      <c r="W111" s="114">
        <f t="shared" si="93"/>
        <v>41305005.74205755</v>
      </c>
      <c r="X111" s="114">
        <f t="shared" si="94"/>
        <v>0</v>
      </c>
      <c r="Y111" s="15"/>
      <c r="Z111" s="28">
        <f t="shared" si="68"/>
        <v>71678949.85047314</v>
      </c>
      <c r="AA111" s="14"/>
      <c r="AB111" s="29">
        <f t="shared" si="95"/>
        <v>7723500.834123598</v>
      </c>
      <c r="AC111" s="14">
        <v>36</v>
      </c>
      <c r="AD111" s="65">
        <f t="shared" si="70"/>
        <v>910424.781446076</v>
      </c>
      <c r="AE111" s="14">
        <f t="shared" si="96"/>
        <v>32775292.132058736</v>
      </c>
      <c r="AF111" s="28">
        <f t="shared" si="97"/>
        <v>40498792.966182336</v>
      </c>
      <c r="AG111" s="14"/>
      <c r="AH111" s="82">
        <f t="shared" si="98"/>
        <v>10.81290116777304</v>
      </c>
      <c r="AI111" s="14">
        <f t="shared" si="99"/>
        <v>0</v>
      </c>
      <c r="AJ111" s="84">
        <f t="shared" si="100"/>
        <v>127.1623479935181</v>
      </c>
      <c r="AK111" s="14">
        <f t="shared" si="101"/>
        <v>61868881.05688037</v>
      </c>
      <c r="AL111" s="28">
        <f t="shared" si="102"/>
        <v>61868881.05688037</v>
      </c>
      <c r="AM111" s="14"/>
      <c r="AN111" s="30">
        <v>1</v>
      </c>
      <c r="AO111" s="14">
        <f t="shared" si="103"/>
        <v>102367674.0230627</v>
      </c>
      <c r="AP111" s="116"/>
      <c r="AQ111" s="306">
        <f t="shared" si="104"/>
        <v>174046623.87353584</v>
      </c>
      <c r="AS111" s="147">
        <v>124719300</v>
      </c>
      <c r="AT111" s="147">
        <v>156329138.02129817</v>
      </c>
      <c r="AU111" s="147">
        <v>151871908.22754738</v>
      </c>
      <c r="AV111" s="242">
        <f t="shared" si="105"/>
        <v>-0.028511829913266347</v>
      </c>
      <c r="AW111" s="242">
        <f t="shared" si="106"/>
        <v>0.13322717355334004</v>
      </c>
      <c r="AX111" s="242">
        <f t="shared" si="107"/>
        <v>0.003063176726865872</v>
      </c>
      <c r="AY111" s="242">
        <f t="shared" si="108"/>
        <v>0.0024442984308542374</v>
      </c>
      <c r="AZ111" s="279">
        <f t="shared" si="109"/>
        <v>7.48731806690747E-06</v>
      </c>
      <c r="BA111" s="242">
        <f t="shared" si="110"/>
        <v>0.001971894601208674</v>
      </c>
      <c r="BB111" s="245">
        <f t="shared" si="111"/>
        <v>41190184.13441992</v>
      </c>
      <c r="BC111" s="87">
        <f t="shared" si="112"/>
        <v>165909484.13441992</v>
      </c>
      <c r="BD111" s="16"/>
      <c r="BE111" s="148"/>
      <c r="BF111" s="16"/>
      <c r="BG111" s="16"/>
      <c r="BH111" s="16"/>
      <c r="BI111" s="16"/>
      <c r="BJ111" s="16"/>
    </row>
    <row r="112" spans="3:62" s="149" customFormat="1" ht="15">
      <c r="C112" s="7"/>
      <c r="D112" s="138" t="s">
        <v>226</v>
      </c>
      <c r="E112" s="143" t="s">
        <v>575</v>
      </c>
      <c r="F112" s="97" t="s">
        <v>61</v>
      </c>
      <c r="G112" s="6">
        <v>38335.523202825134</v>
      </c>
      <c r="H112" s="296">
        <v>0.7508450259432901</v>
      </c>
      <c r="I112" s="28">
        <v>27624.040226149707</v>
      </c>
      <c r="J112" s="14"/>
      <c r="K112" s="252">
        <f t="shared" si="57"/>
        <v>99.82692786924262</v>
      </c>
      <c r="L112" s="253">
        <f t="shared" si="58"/>
        <v>155.7307388240035</v>
      </c>
      <c r="M112" s="253">
        <f t="shared" si="59"/>
        <v>111.28045684722171</v>
      </c>
      <c r="N112" s="253">
        <f t="shared" si="60"/>
        <v>93.28444307454481</v>
      </c>
      <c r="O112" s="14">
        <f t="shared" si="88"/>
        <v>33091476.853354845</v>
      </c>
      <c r="P112" s="14">
        <f t="shared" si="89"/>
        <v>51622946.32466745</v>
      </c>
      <c r="Q112" s="14">
        <f t="shared" si="90"/>
        <v>36888189.79598363</v>
      </c>
      <c r="R112" s="14">
        <f t="shared" si="91"/>
        <v>30922718.49558238</v>
      </c>
      <c r="S112" s="14">
        <v>0</v>
      </c>
      <c r="T112" s="14">
        <v>0</v>
      </c>
      <c r="U112" s="14">
        <v>1</v>
      </c>
      <c r="V112" s="114">
        <f t="shared" si="92"/>
        <v>51622946.32466745</v>
      </c>
      <c r="W112" s="114">
        <f t="shared" si="93"/>
        <v>36888189.79598363</v>
      </c>
      <c r="X112" s="114">
        <f t="shared" si="94"/>
        <v>0</v>
      </c>
      <c r="Y112" s="15"/>
      <c r="Z112" s="28">
        <f t="shared" si="68"/>
        <v>64014195.34893723</v>
      </c>
      <c r="AA112" s="14"/>
      <c r="AB112" s="29">
        <f t="shared" si="95"/>
        <v>7723500.834123598</v>
      </c>
      <c r="AC112" s="14">
        <v>27</v>
      </c>
      <c r="AD112" s="65">
        <f t="shared" si="70"/>
        <v>910424.781446076</v>
      </c>
      <c r="AE112" s="14">
        <f t="shared" si="96"/>
        <v>24581469.09904405</v>
      </c>
      <c r="AF112" s="28">
        <f t="shared" si="97"/>
        <v>32304969.93316765</v>
      </c>
      <c r="AG112" s="14"/>
      <c r="AH112" s="82">
        <f t="shared" si="98"/>
        <v>10.81290116777304</v>
      </c>
      <c r="AI112" s="14">
        <f t="shared" si="99"/>
        <v>0</v>
      </c>
      <c r="AJ112" s="84">
        <f t="shared" si="100"/>
        <v>127.1623479935181</v>
      </c>
      <c r="AK112" s="14">
        <f t="shared" si="101"/>
        <v>58498021.70437485</v>
      </c>
      <c r="AL112" s="28">
        <f t="shared" si="102"/>
        <v>58498021.70437485</v>
      </c>
      <c r="AM112" s="14"/>
      <c r="AN112" s="30">
        <v>0.8345078229234298</v>
      </c>
      <c r="AO112" s="14">
        <f t="shared" si="103"/>
        <v>75775806.86637999</v>
      </c>
      <c r="AP112" s="116"/>
      <c r="AQ112" s="306">
        <f t="shared" si="104"/>
        <v>139790002.21531722</v>
      </c>
      <c r="AS112" s="147">
        <v>96741900.00000001</v>
      </c>
      <c r="AT112" s="147">
        <v>122360258.7566396</v>
      </c>
      <c r="AU112" s="147">
        <v>119411793.66988933</v>
      </c>
      <c r="AV112" s="242">
        <f t="shared" si="105"/>
        <v>-0.02409659081070125</v>
      </c>
      <c r="AW112" s="242">
        <f t="shared" si="106"/>
        <v>0.13764241265590513</v>
      </c>
      <c r="AX112" s="242">
        <f t="shared" si="107"/>
        <v>0.0031646924860147417</v>
      </c>
      <c r="AY112" s="242">
        <f t="shared" si="108"/>
        <v>0.0019218699712094482</v>
      </c>
      <c r="AZ112" s="279">
        <f t="shared" si="109"/>
        <v>6.082127456983909E-06</v>
      </c>
      <c r="BA112" s="242">
        <f t="shared" si="110"/>
        <v>0.0016018171245185632</v>
      </c>
      <c r="BB112" s="245">
        <f t="shared" si="111"/>
        <v>33459771.26168138</v>
      </c>
      <c r="BC112" s="87">
        <f t="shared" si="112"/>
        <v>130201671.2616814</v>
      </c>
      <c r="BD112" s="16"/>
      <c r="BE112" s="148"/>
      <c r="BF112" s="16"/>
      <c r="BG112" s="16"/>
      <c r="BH112" s="16"/>
      <c r="BI112" s="16"/>
      <c r="BJ112" s="16"/>
    </row>
    <row r="113" spans="3:62" s="41" customFormat="1" ht="15">
      <c r="C113" s="66"/>
      <c r="D113" s="137" t="s">
        <v>227</v>
      </c>
      <c r="E113" s="8" t="s">
        <v>576</v>
      </c>
      <c r="F113" s="99" t="s">
        <v>75</v>
      </c>
      <c r="G113" s="10">
        <v>136230.62597935804</v>
      </c>
      <c r="H113" s="11">
        <v>0</v>
      </c>
      <c r="I113" s="13">
        <v>0</v>
      </c>
      <c r="J113" s="11"/>
      <c r="K113" s="250">
        <f t="shared" si="57"/>
        <v>99.82692786924262</v>
      </c>
      <c r="L113" s="251">
        <f t="shared" si="58"/>
        <v>155.7307388240035</v>
      </c>
      <c r="M113" s="251">
        <f t="shared" si="59"/>
        <v>111.28045684722171</v>
      </c>
      <c r="N113" s="251">
        <f t="shared" si="60"/>
        <v>93.28444307454481</v>
      </c>
      <c r="O113" s="11">
        <f t="shared" si="88"/>
        <v>0</v>
      </c>
      <c r="P113" s="11">
        <f t="shared" si="89"/>
        <v>0</v>
      </c>
      <c r="Q113" s="11">
        <f t="shared" si="90"/>
        <v>0</v>
      </c>
      <c r="R113" s="11">
        <f t="shared" si="91"/>
        <v>0</v>
      </c>
      <c r="S113" s="11">
        <v>1</v>
      </c>
      <c r="T113" s="11">
        <v>1</v>
      </c>
      <c r="U113" s="11">
        <v>0</v>
      </c>
      <c r="V113" s="98">
        <f>SUM(V109:V112)</f>
        <v>178704500.13957158</v>
      </c>
      <c r="W113" s="98">
        <f>SUM(W109:W112)</f>
        <v>127696809.03305873</v>
      </c>
      <c r="X113" s="114">
        <f t="shared" si="94"/>
        <v>0</v>
      </c>
      <c r="Y113" s="12"/>
      <c r="Z113" s="13">
        <f t="shared" si="68"/>
        <v>306401309.1726303</v>
      </c>
      <c r="AA113" s="11"/>
      <c r="AB113" s="60">
        <f t="shared" si="95"/>
        <v>7723500.834123598</v>
      </c>
      <c r="AC113" s="11">
        <v>25</v>
      </c>
      <c r="AD113" s="121">
        <f t="shared" si="70"/>
        <v>910424.781446076</v>
      </c>
      <c r="AE113" s="11">
        <f t="shared" si="96"/>
        <v>22760619.5361519</v>
      </c>
      <c r="AF113" s="13">
        <f t="shared" si="97"/>
        <v>30484120.370275497</v>
      </c>
      <c r="AG113" s="11"/>
      <c r="AH113" s="119">
        <f t="shared" si="98"/>
        <v>10.81290116777304</v>
      </c>
      <c r="AI113" s="11">
        <f t="shared" si="99"/>
        <v>17676579.536863834</v>
      </c>
      <c r="AJ113" s="141">
        <f t="shared" si="100"/>
        <v>127.1623479935181</v>
      </c>
      <c r="AK113" s="11">
        <f t="shared" si="101"/>
        <v>0</v>
      </c>
      <c r="AL113" s="13">
        <f t="shared" si="102"/>
        <v>17676579.536863834</v>
      </c>
      <c r="AM113" s="11"/>
      <c r="AN113" s="61">
        <v>0.8089323829298053</v>
      </c>
      <c r="AO113" s="11">
        <f t="shared" si="103"/>
        <v>38958749.73944947</v>
      </c>
      <c r="AP113" s="115"/>
      <c r="AQ113" s="307">
        <f t="shared" si="104"/>
        <v>345360058.9120798</v>
      </c>
      <c r="AS113" s="146">
        <v>258169500</v>
      </c>
      <c r="AT113" s="146">
        <v>319178085.6012654</v>
      </c>
      <c r="AU113" s="146">
        <v>304517282.84648705</v>
      </c>
      <c r="AV113" s="241">
        <f t="shared" si="105"/>
        <v>-0.04593298668096342</v>
      </c>
      <c r="AW113" s="241">
        <f t="shared" si="106"/>
        <v>0.11580601678564297</v>
      </c>
      <c r="AX113" s="241">
        <f t="shared" si="107"/>
        <v>0.0026626271952455358</v>
      </c>
      <c r="AY113" s="241">
        <f t="shared" si="108"/>
        <v>0.004901045396192983</v>
      </c>
      <c r="AZ113" s="278">
        <f t="shared" si="109"/>
        <v>1.3049656757036367E-05</v>
      </c>
      <c r="BA113" s="241">
        <f t="shared" si="110"/>
        <v>0.0034368177599612467</v>
      </c>
      <c r="BB113" s="244">
        <f t="shared" si="111"/>
        <v>71790427.48150794</v>
      </c>
      <c r="BC113" s="86">
        <f t="shared" si="112"/>
        <v>329959927.48150796</v>
      </c>
      <c r="BD113" s="42"/>
      <c r="BE113" s="148"/>
      <c r="BF113" s="42"/>
      <c r="BG113" s="42"/>
      <c r="BH113" s="42"/>
      <c r="BI113" s="42"/>
      <c r="BJ113" s="42"/>
    </row>
    <row r="114" spans="3:62" s="149" customFormat="1" ht="15">
      <c r="C114" s="7"/>
      <c r="D114" s="138" t="s">
        <v>228</v>
      </c>
      <c r="E114" s="143" t="s">
        <v>229</v>
      </c>
      <c r="F114" s="97" t="s">
        <v>61</v>
      </c>
      <c r="G114" s="6">
        <v>95540.00833281777</v>
      </c>
      <c r="H114" s="296">
        <v>0.6384019581717794</v>
      </c>
      <c r="I114" s="28">
        <v>58534.9133887612</v>
      </c>
      <c r="J114" s="14"/>
      <c r="K114" s="252">
        <f t="shared" si="57"/>
        <v>99.82692786924262</v>
      </c>
      <c r="L114" s="253">
        <f t="shared" si="58"/>
        <v>155.7307388240035</v>
      </c>
      <c r="M114" s="253">
        <f t="shared" si="59"/>
        <v>111.28045684722171</v>
      </c>
      <c r="N114" s="253">
        <f t="shared" si="60"/>
        <v>93.28444307454481</v>
      </c>
      <c r="O114" s="14">
        <f t="shared" si="88"/>
        <v>70120326.92030674</v>
      </c>
      <c r="P114" s="14">
        <f t="shared" si="89"/>
        <v>109388223.70837003</v>
      </c>
      <c r="Q114" s="14">
        <f t="shared" si="90"/>
        <v>78165502.84096682</v>
      </c>
      <c r="R114" s="14">
        <f t="shared" si="91"/>
        <v>65524761.55064765</v>
      </c>
      <c r="S114" s="14">
        <v>1</v>
      </c>
      <c r="T114" s="14">
        <v>1</v>
      </c>
      <c r="U114" s="14">
        <v>1</v>
      </c>
      <c r="V114" s="114">
        <f t="shared" si="92"/>
        <v>0</v>
      </c>
      <c r="W114" s="114">
        <f t="shared" si="93"/>
        <v>0</v>
      </c>
      <c r="X114" s="114">
        <f t="shared" si="94"/>
        <v>0</v>
      </c>
      <c r="Y114" s="15"/>
      <c r="Z114" s="28">
        <f t="shared" si="68"/>
        <v>323198815.02029127</v>
      </c>
      <c r="AA114" s="14"/>
      <c r="AB114" s="29">
        <f t="shared" si="95"/>
        <v>7723500.834123598</v>
      </c>
      <c r="AC114" s="14">
        <v>67</v>
      </c>
      <c r="AD114" s="65">
        <f t="shared" si="70"/>
        <v>910424.781446076</v>
      </c>
      <c r="AE114" s="14">
        <f t="shared" si="96"/>
        <v>60998460.356887095</v>
      </c>
      <c r="AF114" s="28">
        <f t="shared" si="97"/>
        <v>68721961.1910107</v>
      </c>
      <c r="AG114" s="14"/>
      <c r="AH114" s="82">
        <f t="shared" si="98"/>
        <v>10.81290116777304</v>
      </c>
      <c r="AI114" s="14">
        <f t="shared" si="99"/>
        <v>0</v>
      </c>
      <c r="AJ114" s="84">
        <f t="shared" si="100"/>
        <v>127.1623479935181</v>
      </c>
      <c r="AK114" s="14">
        <f t="shared" si="101"/>
        <v>145789101.4430567</v>
      </c>
      <c r="AL114" s="28">
        <f t="shared" si="102"/>
        <v>145789101.4430567</v>
      </c>
      <c r="AM114" s="14"/>
      <c r="AN114" s="30">
        <v>0.4409628762201947</v>
      </c>
      <c r="AO114" s="14">
        <f t="shared" si="103"/>
        <v>94591415.1601687</v>
      </c>
      <c r="AP114" s="116"/>
      <c r="AQ114" s="306">
        <f t="shared" si="104"/>
        <v>417790230.18046</v>
      </c>
      <c r="AS114" s="147">
        <v>315698400</v>
      </c>
      <c r="AT114" s="147">
        <v>390941125.36468434</v>
      </c>
      <c r="AU114" s="147">
        <v>370043985.3870046</v>
      </c>
      <c r="AV114" s="242">
        <f t="shared" si="105"/>
        <v>-0.053453419509615685</v>
      </c>
      <c r="AW114" s="242">
        <f t="shared" si="106"/>
        <v>0.1082855839569907</v>
      </c>
      <c r="AX114" s="242">
        <f t="shared" si="107"/>
        <v>0.002489716412840754</v>
      </c>
      <c r="AY114" s="242">
        <f t="shared" si="108"/>
        <v>0.005955663186066696</v>
      </c>
      <c r="AZ114" s="279">
        <f t="shared" si="109"/>
        <v>1.482791238370171E-05</v>
      </c>
      <c r="BA114" s="242">
        <f t="shared" si="110"/>
        <v>0.0039051473592190303</v>
      </c>
      <c r="BB114" s="245">
        <f t="shared" si="111"/>
        <v>81573192.95852838</v>
      </c>
      <c r="BC114" s="87">
        <f t="shared" si="112"/>
        <v>397271592.9585284</v>
      </c>
      <c r="BD114" s="16"/>
      <c r="BE114" s="148"/>
      <c r="BF114" s="16"/>
      <c r="BG114" s="16"/>
      <c r="BH114" s="16"/>
      <c r="BI114" s="16"/>
      <c r="BJ114" s="16"/>
    </row>
    <row r="115" spans="3:62" s="149" customFormat="1" ht="15">
      <c r="C115" s="66"/>
      <c r="D115" s="138" t="s">
        <v>230</v>
      </c>
      <c r="E115" s="143" t="s">
        <v>577</v>
      </c>
      <c r="F115" s="97" t="s">
        <v>61</v>
      </c>
      <c r="G115" s="6">
        <v>6822.792463240685</v>
      </c>
      <c r="H115" s="296">
        <v>0.6252728589673573</v>
      </c>
      <c r="I115" s="28">
        <v>4094.1828395612943</v>
      </c>
      <c r="J115" s="14"/>
      <c r="K115" s="252">
        <f t="shared" si="57"/>
        <v>99.82692786924262</v>
      </c>
      <c r="L115" s="253">
        <f t="shared" si="58"/>
        <v>155.7307388240035</v>
      </c>
      <c r="M115" s="253">
        <f t="shared" si="59"/>
        <v>111.28045684722171</v>
      </c>
      <c r="N115" s="253">
        <f t="shared" si="60"/>
        <v>93.28444307454481</v>
      </c>
      <c r="O115" s="14">
        <f t="shared" si="88"/>
        <v>4904516.340100516</v>
      </c>
      <c r="P115" s="14">
        <f t="shared" si="89"/>
        <v>7651081.421825244</v>
      </c>
      <c r="Q115" s="14">
        <f t="shared" si="90"/>
        <v>5467230.441629236</v>
      </c>
      <c r="R115" s="14">
        <f t="shared" si="91"/>
        <v>4583082.792406006</v>
      </c>
      <c r="S115" s="14">
        <v>0</v>
      </c>
      <c r="T115" s="14">
        <v>0</v>
      </c>
      <c r="U115" s="14">
        <v>1</v>
      </c>
      <c r="V115" s="114">
        <f t="shared" si="92"/>
        <v>7651081.421825244</v>
      </c>
      <c r="W115" s="114">
        <f t="shared" si="93"/>
        <v>5467230.441629236</v>
      </c>
      <c r="X115" s="114">
        <f t="shared" si="94"/>
        <v>0</v>
      </c>
      <c r="Y115" s="15"/>
      <c r="Z115" s="28">
        <f t="shared" si="68"/>
        <v>9487599.132506523</v>
      </c>
      <c r="AA115" s="14"/>
      <c r="AB115" s="29">
        <f t="shared" si="95"/>
        <v>7723500.834123598</v>
      </c>
      <c r="AC115" s="14">
        <v>11</v>
      </c>
      <c r="AD115" s="65">
        <f t="shared" si="70"/>
        <v>910424.781446076</v>
      </c>
      <c r="AE115" s="14">
        <f t="shared" si="96"/>
        <v>10014672.595906835</v>
      </c>
      <c r="AF115" s="28">
        <f t="shared" si="97"/>
        <v>17738173.430030435</v>
      </c>
      <c r="AG115" s="14"/>
      <c r="AH115" s="82">
        <f t="shared" si="98"/>
        <v>10.81290116777304</v>
      </c>
      <c r="AI115" s="14">
        <f t="shared" si="99"/>
        <v>0</v>
      </c>
      <c r="AJ115" s="84">
        <f t="shared" si="100"/>
        <v>127.1623479935181</v>
      </c>
      <c r="AK115" s="14">
        <f t="shared" si="101"/>
        <v>10411227.713977974</v>
      </c>
      <c r="AL115" s="28">
        <f t="shared" si="102"/>
        <v>10411227.713977974</v>
      </c>
      <c r="AM115" s="14"/>
      <c r="AN115" s="30">
        <v>0.7587020483597695</v>
      </c>
      <c r="AO115" s="14">
        <f t="shared" si="103"/>
        <v>21357008.30806002</v>
      </c>
      <c r="AP115" s="116"/>
      <c r="AQ115" s="306">
        <f t="shared" si="104"/>
        <v>30844607.440566543</v>
      </c>
      <c r="AS115" s="147">
        <v>21582000</v>
      </c>
      <c r="AT115" s="147">
        <v>26638316.427915312</v>
      </c>
      <c r="AU115" s="147">
        <v>27325585.09982188</v>
      </c>
      <c r="AV115" s="242">
        <f t="shared" si="105"/>
        <v>0.025800004056801162</v>
      </c>
      <c r="AW115" s="242">
        <f t="shared" si="106"/>
        <v>0.18753900752340755</v>
      </c>
      <c r="AX115" s="242">
        <f t="shared" si="107"/>
        <v>0.0043119215690275645</v>
      </c>
      <c r="AY115" s="242">
        <f t="shared" si="108"/>
        <v>0.0004397909103874252</v>
      </c>
      <c r="AZ115" s="279">
        <f t="shared" si="109"/>
        <v>1.8963439123618074E-06</v>
      </c>
      <c r="BA115" s="242">
        <f t="shared" si="110"/>
        <v>0.0004994298745432734</v>
      </c>
      <c r="BB115" s="245">
        <f t="shared" si="111"/>
        <v>10432407.737238234</v>
      </c>
      <c r="BC115" s="87">
        <f t="shared" si="112"/>
        <v>32014407.737238236</v>
      </c>
      <c r="BD115" s="42"/>
      <c r="BE115" s="148"/>
      <c r="BF115" s="42"/>
      <c r="BG115" s="42"/>
      <c r="BH115" s="42"/>
      <c r="BI115" s="42"/>
      <c r="BJ115" s="42"/>
    </row>
    <row r="116" spans="3:62" s="149" customFormat="1" ht="15">
      <c r="C116" s="7"/>
      <c r="D116" s="138" t="s">
        <v>231</v>
      </c>
      <c r="E116" s="143" t="s">
        <v>232</v>
      </c>
      <c r="F116" s="97" t="s">
        <v>61</v>
      </c>
      <c r="G116" s="6">
        <v>20565.556806656732</v>
      </c>
      <c r="H116" s="296">
        <v>0.7230845106674644</v>
      </c>
      <c r="I116" s="28">
        <v>14271.348966265468</v>
      </c>
      <c r="J116" s="14"/>
      <c r="K116" s="252">
        <f t="shared" si="57"/>
        <v>99.82692786924262</v>
      </c>
      <c r="L116" s="253">
        <f t="shared" si="58"/>
        <v>155.7307388240035</v>
      </c>
      <c r="M116" s="253">
        <f t="shared" si="59"/>
        <v>111.28045684722171</v>
      </c>
      <c r="N116" s="253">
        <f t="shared" si="60"/>
        <v>93.28444307454481</v>
      </c>
      <c r="O116" s="14">
        <f t="shared" si="88"/>
        <v>17095979.086226076</v>
      </c>
      <c r="P116" s="14">
        <f t="shared" si="89"/>
        <v>26669852.622380406</v>
      </c>
      <c r="Q116" s="14">
        <f t="shared" si="90"/>
        <v>19057466.79350576</v>
      </c>
      <c r="R116" s="14">
        <f t="shared" si="91"/>
        <v>15975538.082886662</v>
      </c>
      <c r="S116" s="14">
        <v>0</v>
      </c>
      <c r="T116" s="14">
        <v>0</v>
      </c>
      <c r="U116" s="14">
        <v>1</v>
      </c>
      <c r="V116" s="114">
        <f t="shared" si="92"/>
        <v>26669852.622380406</v>
      </c>
      <c r="W116" s="114">
        <f t="shared" si="93"/>
        <v>19057466.79350576</v>
      </c>
      <c r="X116" s="114">
        <f t="shared" si="94"/>
        <v>0</v>
      </c>
      <c r="Y116" s="15"/>
      <c r="Z116" s="28">
        <f t="shared" si="68"/>
        <v>33071517.16911274</v>
      </c>
      <c r="AA116" s="14"/>
      <c r="AB116" s="29">
        <f t="shared" si="95"/>
        <v>7723500.834123598</v>
      </c>
      <c r="AC116" s="14">
        <v>25</v>
      </c>
      <c r="AD116" s="65">
        <f t="shared" si="70"/>
        <v>910424.781446076</v>
      </c>
      <c r="AE116" s="14">
        <f t="shared" si="96"/>
        <v>22760619.5361519</v>
      </c>
      <c r="AF116" s="28">
        <f t="shared" si="97"/>
        <v>30484120.370275497</v>
      </c>
      <c r="AG116" s="14"/>
      <c r="AH116" s="82">
        <f t="shared" si="98"/>
        <v>10.81290116777304</v>
      </c>
      <c r="AI116" s="14">
        <f t="shared" si="99"/>
        <v>0</v>
      </c>
      <c r="AJ116" s="84">
        <f t="shared" si="100"/>
        <v>127.1623479935181</v>
      </c>
      <c r="AK116" s="14">
        <f t="shared" si="101"/>
        <v>31381973.895942576</v>
      </c>
      <c r="AL116" s="28">
        <f t="shared" si="102"/>
        <v>31381973.895942576</v>
      </c>
      <c r="AM116" s="14"/>
      <c r="AN116" s="30">
        <v>1</v>
      </c>
      <c r="AO116" s="14">
        <f t="shared" si="103"/>
        <v>61866094.26621807</v>
      </c>
      <c r="AP116" s="116"/>
      <c r="AQ116" s="306">
        <f t="shared" si="104"/>
        <v>94937611.43533081</v>
      </c>
      <c r="AS116" s="147">
        <v>70848900.00000001</v>
      </c>
      <c r="AT116" s="147">
        <v>88152590.10572854</v>
      </c>
      <c r="AU116" s="147">
        <v>84186277.53379221</v>
      </c>
      <c r="AV116" s="242">
        <f t="shared" si="105"/>
        <v>-0.044993715637614326</v>
      </c>
      <c r="AW116" s="242">
        <f t="shared" si="106"/>
        <v>0.11674528782899206</v>
      </c>
      <c r="AX116" s="242">
        <f t="shared" si="107"/>
        <v>0.002684223038822102</v>
      </c>
      <c r="AY116" s="242">
        <f t="shared" si="108"/>
        <v>0.0013549338286248172</v>
      </c>
      <c r="AZ116" s="279">
        <f t="shared" si="109"/>
        <v>3.6369445988741724E-06</v>
      </c>
      <c r="BA116" s="242">
        <f t="shared" si="110"/>
        <v>0.000957842495180278</v>
      </c>
      <c r="BB116" s="245">
        <f t="shared" si="111"/>
        <v>20008021.079861317</v>
      </c>
      <c r="BC116" s="87">
        <f t="shared" si="112"/>
        <v>90856921.07986133</v>
      </c>
      <c r="BD116" s="16"/>
      <c r="BE116" s="148"/>
      <c r="BF116" s="16"/>
      <c r="BG116" s="16"/>
      <c r="BH116" s="16"/>
      <c r="BI116" s="16"/>
      <c r="BJ116" s="16"/>
    </row>
    <row r="117" spans="3:62" s="41" customFormat="1" ht="15">
      <c r="C117" s="66"/>
      <c r="D117" s="137" t="s">
        <v>233</v>
      </c>
      <c r="E117" s="8" t="s">
        <v>234</v>
      </c>
      <c r="F117" s="99" t="s">
        <v>75</v>
      </c>
      <c r="G117" s="10">
        <v>122928.35760271519</v>
      </c>
      <c r="H117" s="11">
        <v>0</v>
      </c>
      <c r="I117" s="13">
        <v>0</v>
      </c>
      <c r="J117" s="11"/>
      <c r="K117" s="250">
        <f t="shared" si="57"/>
        <v>99.82692786924262</v>
      </c>
      <c r="L117" s="251">
        <f t="shared" si="58"/>
        <v>155.7307388240035</v>
      </c>
      <c r="M117" s="251">
        <f t="shared" si="59"/>
        <v>111.28045684722171</v>
      </c>
      <c r="N117" s="251">
        <f t="shared" si="60"/>
        <v>93.28444307454481</v>
      </c>
      <c r="O117" s="11">
        <f t="shared" si="88"/>
        <v>0</v>
      </c>
      <c r="P117" s="11">
        <f t="shared" si="89"/>
        <v>0</v>
      </c>
      <c r="Q117" s="11">
        <f t="shared" si="90"/>
        <v>0</v>
      </c>
      <c r="R117" s="11">
        <f t="shared" si="91"/>
        <v>0</v>
      </c>
      <c r="S117" s="11">
        <v>1</v>
      </c>
      <c r="T117" s="11">
        <v>1</v>
      </c>
      <c r="U117" s="11">
        <v>0</v>
      </c>
      <c r="V117" s="98">
        <f>SUM(V115:V116)</f>
        <v>34320934.04420565</v>
      </c>
      <c r="W117" s="98">
        <f>SUM(W115:W116)</f>
        <v>24524697.235134996</v>
      </c>
      <c r="X117" s="114">
        <f t="shared" si="94"/>
        <v>0</v>
      </c>
      <c r="Y117" s="12"/>
      <c r="Z117" s="13">
        <f t="shared" si="68"/>
        <v>58845631.27934065</v>
      </c>
      <c r="AA117" s="11"/>
      <c r="AB117" s="60">
        <f t="shared" si="95"/>
        <v>7723500.834123598</v>
      </c>
      <c r="AC117" s="11">
        <v>25</v>
      </c>
      <c r="AD117" s="121">
        <f t="shared" si="70"/>
        <v>910424.781446076</v>
      </c>
      <c r="AE117" s="11">
        <f t="shared" si="96"/>
        <v>22760619.5361519</v>
      </c>
      <c r="AF117" s="13">
        <f t="shared" si="97"/>
        <v>30484120.370275497</v>
      </c>
      <c r="AG117" s="11"/>
      <c r="AH117" s="119">
        <f t="shared" si="98"/>
        <v>10.81290116777304</v>
      </c>
      <c r="AI117" s="11">
        <f t="shared" si="99"/>
        <v>15950546.177697852</v>
      </c>
      <c r="AJ117" s="141">
        <f t="shared" si="100"/>
        <v>127.1623479935181</v>
      </c>
      <c r="AK117" s="11">
        <f t="shared" si="101"/>
        <v>0</v>
      </c>
      <c r="AL117" s="13">
        <f t="shared" si="102"/>
        <v>15950546.177697852</v>
      </c>
      <c r="AM117" s="11"/>
      <c r="AN117" s="61">
        <v>0.5515994118650774</v>
      </c>
      <c r="AO117" s="11">
        <f t="shared" si="103"/>
        <v>25613334.758013085</v>
      </c>
      <c r="AP117" s="115"/>
      <c r="AQ117" s="307">
        <f t="shared" si="104"/>
        <v>84458966.03735372</v>
      </c>
      <c r="AS117" s="146">
        <v>65972700</v>
      </c>
      <c r="AT117" s="146">
        <v>80740647.14647351</v>
      </c>
      <c r="AU117" s="146">
        <v>76110235.56037225</v>
      </c>
      <c r="AV117" s="241">
        <f t="shared" si="105"/>
        <v>-0.057349200802182386</v>
      </c>
      <c r="AW117" s="241">
        <f t="shared" si="106"/>
        <v>0.10438980266442399</v>
      </c>
      <c r="AX117" s="241">
        <f t="shared" si="107"/>
        <v>0.0024001440960973383</v>
      </c>
      <c r="AY117" s="241">
        <f t="shared" si="108"/>
        <v>0.0012249541835836365</v>
      </c>
      <c r="AZ117" s="278">
        <f t="shared" si="109"/>
        <v>2.940066551718E-06</v>
      </c>
      <c r="BA117" s="241">
        <f t="shared" si="110"/>
        <v>0.0007743094802063755</v>
      </c>
      <c r="BB117" s="244">
        <f t="shared" si="111"/>
        <v>16174267.147533223</v>
      </c>
      <c r="BC117" s="86">
        <f t="shared" si="112"/>
        <v>82146967.14753322</v>
      </c>
      <c r="BD117" s="42"/>
      <c r="BE117" s="148"/>
      <c r="BF117" s="42"/>
      <c r="BG117" s="42"/>
      <c r="BH117" s="42"/>
      <c r="BI117" s="42"/>
      <c r="BJ117" s="42"/>
    </row>
    <row r="118" spans="3:62" s="149" customFormat="1" ht="15">
      <c r="C118" s="7"/>
      <c r="D118" s="138" t="s">
        <v>235</v>
      </c>
      <c r="E118" s="143" t="s">
        <v>236</v>
      </c>
      <c r="F118" s="97" t="s">
        <v>61</v>
      </c>
      <c r="G118" s="6">
        <v>18063.985990449964</v>
      </c>
      <c r="H118" s="296">
        <v>0.728206993103036</v>
      </c>
      <c r="I118" s="28">
        <v>12624.201788422031</v>
      </c>
      <c r="J118" s="14"/>
      <c r="K118" s="252">
        <f t="shared" si="57"/>
        <v>99.82692786924262</v>
      </c>
      <c r="L118" s="253">
        <f t="shared" si="58"/>
        <v>155.7307388240035</v>
      </c>
      <c r="M118" s="253">
        <f t="shared" si="59"/>
        <v>111.28045684722171</v>
      </c>
      <c r="N118" s="253">
        <f t="shared" si="60"/>
        <v>93.28444307454481</v>
      </c>
      <c r="O118" s="14">
        <f t="shared" si="88"/>
        <v>15122823.37607484</v>
      </c>
      <c r="P118" s="14">
        <f t="shared" si="89"/>
        <v>23591715.258891232</v>
      </c>
      <c r="Q118" s="14">
        <f t="shared" si="90"/>
        <v>16857923.308165405</v>
      </c>
      <c r="R118" s="14">
        <f t="shared" si="91"/>
        <v>14131699.597123463</v>
      </c>
      <c r="S118" s="14">
        <v>0</v>
      </c>
      <c r="T118" s="14">
        <v>0</v>
      </c>
      <c r="U118" s="14">
        <v>1</v>
      </c>
      <c r="V118" s="114">
        <f t="shared" si="92"/>
        <v>23591715.258891232</v>
      </c>
      <c r="W118" s="114">
        <f t="shared" si="93"/>
        <v>16857923.308165405</v>
      </c>
      <c r="X118" s="114">
        <f t="shared" si="94"/>
        <v>0</v>
      </c>
      <c r="Y118" s="15"/>
      <c r="Z118" s="28">
        <f t="shared" si="68"/>
        <v>29254522.9731983</v>
      </c>
      <c r="AA118" s="14"/>
      <c r="AB118" s="29">
        <f t="shared" si="95"/>
        <v>7723500.834123598</v>
      </c>
      <c r="AC118" s="14">
        <v>16</v>
      </c>
      <c r="AD118" s="65">
        <f t="shared" si="70"/>
        <v>910424.781446076</v>
      </c>
      <c r="AE118" s="14">
        <f t="shared" si="96"/>
        <v>14566796.503137216</v>
      </c>
      <c r="AF118" s="28">
        <f t="shared" si="97"/>
        <v>22290297.337260813</v>
      </c>
      <c r="AG118" s="14"/>
      <c r="AH118" s="82">
        <f t="shared" si="98"/>
        <v>10.81290116777304</v>
      </c>
      <c r="AI118" s="14">
        <f t="shared" si="99"/>
        <v>0</v>
      </c>
      <c r="AJ118" s="84">
        <f t="shared" si="100"/>
        <v>127.1623479935181</v>
      </c>
      <c r="AK118" s="14">
        <f t="shared" si="101"/>
        <v>27564706.472011607</v>
      </c>
      <c r="AL118" s="28">
        <f t="shared" si="102"/>
        <v>27564706.472011607</v>
      </c>
      <c r="AM118" s="14"/>
      <c r="AN118" s="30">
        <v>0.9943230240497923</v>
      </c>
      <c r="AO118" s="14">
        <f t="shared" si="103"/>
        <v>49571978.15164967</v>
      </c>
      <c r="AP118" s="116"/>
      <c r="AQ118" s="306">
        <f t="shared" si="104"/>
        <v>78826501.12484796</v>
      </c>
      <c r="AS118" s="147">
        <v>54965700.00000001</v>
      </c>
      <c r="AT118" s="147">
        <v>68231195.50546066</v>
      </c>
      <c r="AU118" s="147">
        <v>69490736.1180537</v>
      </c>
      <c r="AV118" s="242">
        <f t="shared" si="105"/>
        <v>0.01845989364926541</v>
      </c>
      <c r="AW118" s="242">
        <f t="shared" si="106"/>
        <v>0.18019889711587178</v>
      </c>
      <c r="AX118" s="242">
        <f t="shared" si="107"/>
        <v>0.0041431567834863655</v>
      </c>
      <c r="AY118" s="242">
        <f t="shared" si="108"/>
        <v>0.0011184168239841414</v>
      </c>
      <c r="AZ118" s="279">
        <f t="shared" si="109"/>
        <v>4.633776251055172E-06</v>
      </c>
      <c r="BA118" s="242">
        <f t="shared" si="110"/>
        <v>0.0012203726743024157</v>
      </c>
      <c r="BB118" s="245">
        <f t="shared" si="111"/>
        <v>25491917.842018306</v>
      </c>
      <c r="BC118" s="87">
        <f t="shared" si="112"/>
        <v>80457617.8420183</v>
      </c>
      <c r="BD118" s="16"/>
      <c r="BE118" s="148"/>
      <c r="BF118" s="16"/>
      <c r="BG118" s="16"/>
      <c r="BH118" s="16"/>
      <c r="BI118" s="16"/>
      <c r="BJ118" s="16"/>
    </row>
    <row r="119" spans="3:62" s="149" customFormat="1" ht="15">
      <c r="C119" s="7"/>
      <c r="D119" s="138" t="s">
        <v>237</v>
      </c>
      <c r="E119" s="143" t="s">
        <v>238</v>
      </c>
      <c r="F119" s="97" t="s">
        <v>61</v>
      </c>
      <c r="G119" s="6">
        <v>36939.465731298376</v>
      </c>
      <c r="H119" s="296">
        <v>0.7422151226258833</v>
      </c>
      <c r="I119" s="28">
        <v>26312.12377496438</v>
      </c>
      <c r="J119" s="14"/>
      <c r="K119" s="252">
        <f t="shared" si="57"/>
        <v>99.82692786924262</v>
      </c>
      <c r="L119" s="253">
        <f t="shared" si="58"/>
        <v>155.7307388240035</v>
      </c>
      <c r="M119" s="253">
        <f t="shared" si="59"/>
        <v>111.28045684722171</v>
      </c>
      <c r="N119" s="253">
        <f t="shared" si="60"/>
        <v>93.28444307454481</v>
      </c>
      <c r="O119" s="14">
        <f t="shared" si="88"/>
        <v>31519901.786039438</v>
      </c>
      <c r="P119" s="14">
        <f t="shared" si="89"/>
        <v>49171277.70604597</v>
      </c>
      <c r="Q119" s="14">
        <f t="shared" si="90"/>
        <v>35136301.85158417</v>
      </c>
      <c r="R119" s="14">
        <f t="shared" si="91"/>
        <v>29454141.749472506</v>
      </c>
      <c r="S119" s="14">
        <v>0</v>
      </c>
      <c r="T119" s="14">
        <v>0</v>
      </c>
      <c r="U119" s="14">
        <v>1</v>
      </c>
      <c r="V119" s="114">
        <f t="shared" si="92"/>
        <v>49171277.70604597</v>
      </c>
      <c r="W119" s="114">
        <f t="shared" si="93"/>
        <v>35136301.85158417</v>
      </c>
      <c r="X119" s="114">
        <f t="shared" si="94"/>
        <v>0</v>
      </c>
      <c r="Y119" s="15"/>
      <c r="Z119" s="28">
        <f t="shared" si="68"/>
        <v>60974043.535511956</v>
      </c>
      <c r="AA119" s="14"/>
      <c r="AB119" s="29">
        <f t="shared" si="95"/>
        <v>7723500.834123598</v>
      </c>
      <c r="AC119" s="14">
        <v>29</v>
      </c>
      <c r="AD119" s="65">
        <f t="shared" si="70"/>
        <v>910424.781446076</v>
      </c>
      <c r="AE119" s="14">
        <f t="shared" si="96"/>
        <v>26402318.661936205</v>
      </c>
      <c r="AF119" s="28">
        <f t="shared" si="97"/>
        <v>34125819.496059805</v>
      </c>
      <c r="AG119" s="14"/>
      <c r="AH119" s="82">
        <f t="shared" si="98"/>
        <v>10.81290116777304</v>
      </c>
      <c r="AI119" s="14">
        <f t="shared" si="99"/>
        <v>0</v>
      </c>
      <c r="AJ119" s="84">
        <f t="shared" si="100"/>
        <v>127.1623479935181</v>
      </c>
      <c r="AK119" s="14">
        <f t="shared" si="101"/>
        <v>56367710.352216005</v>
      </c>
      <c r="AL119" s="28">
        <f t="shared" si="102"/>
        <v>56367710.352216005</v>
      </c>
      <c r="AM119" s="14"/>
      <c r="AN119" s="30">
        <v>0.952047410409276</v>
      </c>
      <c r="AO119" s="14">
        <f t="shared" si="103"/>
        <v>86154130.7508455</v>
      </c>
      <c r="AP119" s="116"/>
      <c r="AQ119" s="306">
        <f t="shared" si="104"/>
        <v>147128174.28635746</v>
      </c>
      <c r="AS119" s="147">
        <v>93878100</v>
      </c>
      <c r="AT119" s="147">
        <v>117485835.65350387</v>
      </c>
      <c r="AU119" s="147">
        <v>127071781.3336354</v>
      </c>
      <c r="AV119" s="242">
        <f t="shared" si="105"/>
        <v>0.08159235219131415</v>
      </c>
      <c r="AW119" s="242">
        <f t="shared" si="106"/>
        <v>0.24333135565792052</v>
      </c>
      <c r="AX119" s="242">
        <f t="shared" si="107"/>
        <v>0.0055947065879142326</v>
      </c>
      <c r="AY119" s="242">
        <f t="shared" si="108"/>
        <v>0.002045153441110969</v>
      </c>
      <c r="AZ119" s="279">
        <f t="shared" si="109"/>
        <v>1.1442033430279E-05</v>
      </c>
      <c r="BA119" s="242">
        <f t="shared" si="110"/>
        <v>0.003013426669789579</v>
      </c>
      <c r="BB119" s="245">
        <f t="shared" si="111"/>
        <v>62946366.06242693</v>
      </c>
      <c r="BC119" s="87">
        <f t="shared" si="112"/>
        <v>156824466.06242692</v>
      </c>
      <c r="BD119" s="16"/>
      <c r="BE119" s="148"/>
      <c r="BF119" s="16"/>
      <c r="BG119" s="16"/>
      <c r="BH119" s="16"/>
      <c r="BI119" s="16"/>
      <c r="BJ119" s="16"/>
    </row>
    <row r="120" spans="3:62" s="149" customFormat="1" ht="15">
      <c r="C120" s="7"/>
      <c r="D120" s="138" t="s">
        <v>239</v>
      </c>
      <c r="E120" s="143" t="s">
        <v>578</v>
      </c>
      <c r="F120" s="97" t="s">
        <v>61</v>
      </c>
      <c r="G120" s="6">
        <v>56192.53970087465</v>
      </c>
      <c r="H120" s="296">
        <v>0.6750877379391195</v>
      </c>
      <c r="I120" s="28">
        <v>36406.118266734215</v>
      </c>
      <c r="J120" s="14"/>
      <c r="K120" s="252">
        <f t="shared" si="57"/>
        <v>99.82692786924262</v>
      </c>
      <c r="L120" s="253">
        <f t="shared" si="58"/>
        <v>155.7307388240035</v>
      </c>
      <c r="M120" s="253">
        <f t="shared" si="59"/>
        <v>111.28045684722171</v>
      </c>
      <c r="N120" s="253">
        <f t="shared" si="60"/>
        <v>93.28444307454481</v>
      </c>
      <c r="O120" s="14">
        <f t="shared" si="88"/>
        <v>43611731.306548715</v>
      </c>
      <c r="P120" s="14">
        <f t="shared" si="89"/>
        <v>68034620.34471083</v>
      </c>
      <c r="Q120" s="14">
        <f t="shared" si="90"/>
        <v>48615473.67307401</v>
      </c>
      <c r="R120" s="14">
        <f t="shared" si="91"/>
        <v>40753493.604219764</v>
      </c>
      <c r="S120" s="14">
        <v>0</v>
      </c>
      <c r="T120" s="14">
        <v>0</v>
      </c>
      <c r="U120" s="14">
        <v>1</v>
      </c>
      <c r="V120" s="114">
        <f t="shared" si="92"/>
        <v>68034620.34471083</v>
      </c>
      <c r="W120" s="114">
        <f t="shared" si="93"/>
        <v>48615473.67307401</v>
      </c>
      <c r="X120" s="114">
        <f t="shared" si="94"/>
        <v>0</v>
      </c>
      <c r="Y120" s="15"/>
      <c r="Z120" s="28">
        <f t="shared" si="68"/>
        <v>84365224.91076848</v>
      </c>
      <c r="AA120" s="14"/>
      <c r="AB120" s="29">
        <f t="shared" si="95"/>
        <v>7723500.834123598</v>
      </c>
      <c r="AC120" s="14">
        <v>44</v>
      </c>
      <c r="AD120" s="65">
        <f t="shared" si="70"/>
        <v>910424.781446076</v>
      </c>
      <c r="AE120" s="14">
        <f t="shared" si="96"/>
        <v>40058690.38362734</v>
      </c>
      <c r="AF120" s="28">
        <f t="shared" si="97"/>
        <v>47782191.21775094</v>
      </c>
      <c r="AG120" s="14"/>
      <c r="AH120" s="82">
        <f t="shared" si="98"/>
        <v>10.81290116777304</v>
      </c>
      <c r="AI120" s="14">
        <f t="shared" si="99"/>
        <v>0</v>
      </c>
      <c r="AJ120" s="84">
        <f t="shared" si="100"/>
        <v>127.1623479935181</v>
      </c>
      <c r="AK120" s="14">
        <f t="shared" si="101"/>
        <v>85746903.45698644</v>
      </c>
      <c r="AL120" s="28">
        <f t="shared" si="102"/>
        <v>85746903.45698644</v>
      </c>
      <c r="AM120" s="14"/>
      <c r="AN120" s="30">
        <v>0.625183955674566</v>
      </c>
      <c r="AO120" s="14">
        <f t="shared" si="103"/>
        <v>83480247.60639593</v>
      </c>
      <c r="AP120" s="116"/>
      <c r="AQ120" s="306">
        <f t="shared" si="104"/>
        <v>167845472.5171644</v>
      </c>
      <c r="AS120" s="147">
        <v>110899800</v>
      </c>
      <c r="AT120" s="147">
        <v>138775066.32403862</v>
      </c>
      <c r="AU120" s="147">
        <v>145194517.01247084</v>
      </c>
      <c r="AV120" s="242">
        <f t="shared" si="105"/>
        <v>0.04625795438960809</v>
      </c>
      <c r="AW120" s="242">
        <f t="shared" si="106"/>
        <v>0.20799695785621447</v>
      </c>
      <c r="AX120" s="242">
        <f t="shared" si="107"/>
        <v>0.004782293458390979</v>
      </c>
      <c r="AY120" s="242">
        <f t="shared" si="108"/>
        <v>0.00233682933364136</v>
      </c>
      <c r="AZ120" s="279">
        <f t="shared" si="109"/>
        <v>1.1175403635649226E-05</v>
      </c>
      <c r="BA120" s="242">
        <f t="shared" si="110"/>
        <v>0.0029432058179633936</v>
      </c>
      <c r="BB120" s="245">
        <f t="shared" si="111"/>
        <v>61479548.40644091</v>
      </c>
      <c r="BC120" s="87">
        <f t="shared" si="112"/>
        <v>172379348.4064409</v>
      </c>
      <c r="BD120" s="16"/>
      <c r="BE120" s="148"/>
      <c r="BF120" s="16"/>
      <c r="BG120" s="16"/>
      <c r="BH120" s="16"/>
      <c r="BI120" s="16"/>
      <c r="BJ120" s="16"/>
    </row>
    <row r="121" spans="3:62" s="149" customFormat="1" ht="15">
      <c r="C121" s="7"/>
      <c r="D121" s="138" t="s">
        <v>240</v>
      </c>
      <c r="E121" s="143" t="s">
        <v>241</v>
      </c>
      <c r="F121" s="97" t="s">
        <v>61</v>
      </c>
      <c r="G121" s="6">
        <v>37766.54512351205</v>
      </c>
      <c r="H121" s="296">
        <v>0.689306440946324</v>
      </c>
      <c r="I121" s="28">
        <v>24983.604076847987</v>
      </c>
      <c r="J121" s="14"/>
      <c r="K121" s="252">
        <f t="shared" si="57"/>
        <v>99.82692786924262</v>
      </c>
      <c r="L121" s="253">
        <f t="shared" si="58"/>
        <v>155.7307388240035</v>
      </c>
      <c r="M121" s="253">
        <f t="shared" si="59"/>
        <v>111.28045684722171</v>
      </c>
      <c r="N121" s="253">
        <f t="shared" si="60"/>
        <v>93.28444307454481</v>
      </c>
      <c r="O121" s="14">
        <f t="shared" si="88"/>
        <v>29928437.305118643</v>
      </c>
      <c r="P121" s="14">
        <f t="shared" si="89"/>
        <v>46688581.456487074</v>
      </c>
      <c r="Q121" s="14">
        <f t="shared" si="90"/>
        <v>33362242.50434106</v>
      </c>
      <c r="R121" s="14">
        <f t="shared" si="91"/>
        <v>27966979.107644305</v>
      </c>
      <c r="S121" s="14">
        <v>0</v>
      </c>
      <c r="T121" s="14">
        <v>0</v>
      </c>
      <c r="U121" s="14">
        <v>1</v>
      </c>
      <c r="V121" s="114">
        <f t="shared" si="92"/>
        <v>46688581.456487074</v>
      </c>
      <c r="W121" s="114">
        <f t="shared" si="93"/>
        <v>33362242.50434106</v>
      </c>
      <c r="X121" s="114">
        <f t="shared" si="94"/>
        <v>0</v>
      </c>
      <c r="Y121" s="15"/>
      <c r="Z121" s="28">
        <f t="shared" si="68"/>
        <v>57895416.41276293</v>
      </c>
      <c r="AA121" s="14"/>
      <c r="AB121" s="29">
        <f t="shared" si="95"/>
        <v>7723500.834123598</v>
      </c>
      <c r="AC121" s="14">
        <v>42</v>
      </c>
      <c r="AD121" s="65">
        <f t="shared" si="70"/>
        <v>910424.781446076</v>
      </c>
      <c r="AE121" s="14">
        <f t="shared" si="96"/>
        <v>38237840.820735194</v>
      </c>
      <c r="AF121" s="28">
        <f t="shared" si="97"/>
        <v>45961341.65485879</v>
      </c>
      <c r="AG121" s="14"/>
      <c r="AH121" s="82">
        <f t="shared" si="98"/>
        <v>10.81290116777304</v>
      </c>
      <c r="AI121" s="14">
        <f t="shared" si="99"/>
        <v>0</v>
      </c>
      <c r="AJ121" s="84">
        <f t="shared" si="100"/>
        <v>127.1623479935181</v>
      </c>
      <c r="AK121" s="14">
        <f t="shared" si="101"/>
        <v>57629790.642107315</v>
      </c>
      <c r="AL121" s="28">
        <f t="shared" si="102"/>
        <v>57629790.642107315</v>
      </c>
      <c r="AM121" s="14"/>
      <c r="AN121" s="30">
        <v>1</v>
      </c>
      <c r="AO121" s="14">
        <f t="shared" si="103"/>
        <v>103591132.2969661</v>
      </c>
      <c r="AP121" s="116"/>
      <c r="AQ121" s="306">
        <f t="shared" si="104"/>
        <v>161486548.70972905</v>
      </c>
      <c r="AS121" s="147">
        <v>113401800</v>
      </c>
      <c r="AT121" s="147">
        <v>141731685.1448117</v>
      </c>
      <c r="AU121" s="147">
        <v>141675830.30202752</v>
      </c>
      <c r="AV121" s="242">
        <f t="shared" si="105"/>
        <v>-0.0003940886099470115</v>
      </c>
      <c r="AW121" s="242">
        <f t="shared" si="106"/>
        <v>0.16134491485665936</v>
      </c>
      <c r="AX121" s="242">
        <f t="shared" si="107"/>
        <v>0.0037096635393919918</v>
      </c>
      <c r="AY121" s="242">
        <f t="shared" si="108"/>
        <v>0.0022801979229652137</v>
      </c>
      <c r="AZ121" s="279">
        <f t="shared" si="109"/>
        <v>8.458767097421402E-06</v>
      </c>
      <c r="BA121" s="242">
        <f t="shared" si="110"/>
        <v>0.002227739896079529</v>
      </c>
      <c r="BB121" s="245">
        <f t="shared" si="111"/>
        <v>46534442.79773591</v>
      </c>
      <c r="BC121" s="87">
        <f t="shared" si="112"/>
        <v>159936242.7977359</v>
      </c>
      <c r="BD121" s="16"/>
      <c r="BE121" s="148"/>
      <c r="BF121" s="16"/>
      <c r="BG121" s="16"/>
      <c r="BH121" s="16"/>
      <c r="BI121" s="16"/>
      <c r="BJ121" s="16"/>
    </row>
    <row r="122" spans="3:62" s="149" customFormat="1" ht="15">
      <c r="C122" s="7"/>
      <c r="D122" s="138" t="s">
        <v>242</v>
      </c>
      <c r="E122" s="143" t="s">
        <v>243</v>
      </c>
      <c r="F122" s="97" t="s">
        <v>61</v>
      </c>
      <c r="G122" s="6">
        <v>39887.26892757391</v>
      </c>
      <c r="H122" s="296">
        <v>0.6584759057166928</v>
      </c>
      <c r="I122" s="28">
        <v>25206.33387064345</v>
      </c>
      <c r="J122" s="14"/>
      <c r="K122" s="252">
        <f t="shared" si="57"/>
        <v>99.82692786924262</v>
      </c>
      <c r="L122" s="253">
        <f t="shared" si="58"/>
        <v>155.7307388240035</v>
      </c>
      <c r="M122" s="253">
        <f t="shared" si="59"/>
        <v>111.28045684722171</v>
      </c>
      <c r="N122" s="253">
        <f t="shared" si="60"/>
        <v>93.28444307454481</v>
      </c>
      <c r="O122" s="14">
        <f t="shared" si="88"/>
        <v>30195250.477833252</v>
      </c>
      <c r="P122" s="14">
        <f t="shared" si="89"/>
        <v>47104811.9606377</v>
      </c>
      <c r="Q122" s="14">
        <f t="shared" si="90"/>
        <v>33659668.182825625</v>
      </c>
      <c r="R122" s="14">
        <f t="shared" si="91"/>
        <v>28216305.804888114</v>
      </c>
      <c r="S122" s="14">
        <v>0</v>
      </c>
      <c r="T122" s="14">
        <v>0</v>
      </c>
      <c r="U122" s="14">
        <v>1</v>
      </c>
      <c r="V122" s="114">
        <f t="shared" si="92"/>
        <v>47104811.9606377</v>
      </c>
      <c r="W122" s="114">
        <f t="shared" si="93"/>
        <v>33659668.182825625</v>
      </c>
      <c r="X122" s="114">
        <f t="shared" si="94"/>
        <v>0</v>
      </c>
      <c r="Y122" s="15"/>
      <c r="Z122" s="28">
        <f t="shared" si="68"/>
        <v>58411556.282721385</v>
      </c>
      <c r="AA122" s="14"/>
      <c r="AB122" s="29">
        <f t="shared" si="95"/>
        <v>7723500.834123598</v>
      </c>
      <c r="AC122" s="14">
        <v>47</v>
      </c>
      <c r="AD122" s="65">
        <f t="shared" si="70"/>
        <v>910424.781446076</v>
      </c>
      <c r="AE122" s="14">
        <f t="shared" si="96"/>
        <v>42789964.72796557</v>
      </c>
      <c r="AF122" s="28">
        <f t="shared" si="97"/>
        <v>50513465.56208917</v>
      </c>
      <c r="AG122" s="14"/>
      <c r="AH122" s="82">
        <f t="shared" si="98"/>
        <v>10.81290116777304</v>
      </c>
      <c r="AI122" s="14">
        <f t="shared" si="99"/>
        <v>0</v>
      </c>
      <c r="AJ122" s="84">
        <f t="shared" si="100"/>
        <v>127.1623479935181</v>
      </c>
      <c r="AK122" s="14">
        <f t="shared" si="101"/>
        <v>60865905.26255034</v>
      </c>
      <c r="AL122" s="28">
        <f t="shared" si="102"/>
        <v>60865905.26255034</v>
      </c>
      <c r="AM122" s="14"/>
      <c r="AN122" s="30">
        <v>1</v>
      </c>
      <c r="AO122" s="14">
        <f t="shared" si="103"/>
        <v>111379370.8246395</v>
      </c>
      <c r="AP122" s="116"/>
      <c r="AQ122" s="306">
        <f t="shared" si="104"/>
        <v>169790927.1073609</v>
      </c>
      <c r="AS122" s="147">
        <v>114393600</v>
      </c>
      <c r="AT122" s="147">
        <v>142739237.58389717</v>
      </c>
      <c r="AU122" s="147">
        <v>148942069.9119829</v>
      </c>
      <c r="AV122" s="242">
        <f t="shared" si="105"/>
        <v>0.04345569188317901</v>
      </c>
      <c r="AW122" s="242">
        <f t="shared" si="106"/>
        <v>0.2051946953497854</v>
      </c>
      <c r="AX122" s="242">
        <f t="shared" si="107"/>
        <v>0.004717863469648287</v>
      </c>
      <c r="AY122" s="242">
        <f t="shared" si="108"/>
        <v>0.002397144225175455</v>
      </c>
      <c r="AZ122" s="279">
        <f t="shared" si="109"/>
        <v>1.1309399171433629E-05</v>
      </c>
      <c r="BA122" s="242">
        <f t="shared" si="110"/>
        <v>0.002978495499961431</v>
      </c>
      <c r="BB122" s="245">
        <f t="shared" si="111"/>
        <v>62216701.64914126</v>
      </c>
      <c r="BC122" s="87">
        <f t="shared" si="112"/>
        <v>176610301.64914125</v>
      </c>
      <c r="BD122" s="16"/>
      <c r="BE122" s="148"/>
      <c r="BF122" s="16"/>
      <c r="BG122" s="16"/>
      <c r="BH122" s="16"/>
      <c r="BI122" s="16"/>
      <c r="BJ122" s="16"/>
    </row>
    <row r="123" spans="3:62" s="41" customFormat="1" ht="15">
      <c r="C123" s="66"/>
      <c r="D123" s="137" t="s">
        <v>244</v>
      </c>
      <c r="E123" s="8" t="s">
        <v>245</v>
      </c>
      <c r="F123" s="99" t="s">
        <v>75</v>
      </c>
      <c r="G123" s="10">
        <v>188849.80547370896</v>
      </c>
      <c r="H123" s="11">
        <v>0</v>
      </c>
      <c r="I123" s="13">
        <v>0</v>
      </c>
      <c r="J123" s="11"/>
      <c r="K123" s="250">
        <f t="shared" si="57"/>
        <v>99.82692786924262</v>
      </c>
      <c r="L123" s="251">
        <f t="shared" si="58"/>
        <v>155.7307388240035</v>
      </c>
      <c r="M123" s="251">
        <f t="shared" si="59"/>
        <v>111.28045684722171</v>
      </c>
      <c r="N123" s="251">
        <f t="shared" si="60"/>
        <v>93.28444307454481</v>
      </c>
      <c r="O123" s="11">
        <f t="shared" si="88"/>
        <v>0</v>
      </c>
      <c r="P123" s="11">
        <f t="shared" si="89"/>
        <v>0</v>
      </c>
      <c r="Q123" s="11">
        <f t="shared" si="90"/>
        <v>0</v>
      </c>
      <c r="R123" s="11">
        <f t="shared" si="91"/>
        <v>0</v>
      </c>
      <c r="S123" s="11">
        <v>1</v>
      </c>
      <c r="T123" s="11">
        <v>1</v>
      </c>
      <c r="U123" s="11">
        <v>0</v>
      </c>
      <c r="V123" s="98">
        <f>SUM(V118:V122)</f>
        <v>234591006.7267728</v>
      </c>
      <c r="W123" s="98">
        <f>SUM(W118:W122)</f>
        <v>167631609.51999027</v>
      </c>
      <c r="X123" s="114">
        <f t="shared" si="94"/>
        <v>0</v>
      </c>
      <c r="Y123" s="12"/>
      <c r="Z123" s="13">
        <f t="shared" si="68"/>
        <v>402222616.24676305</v>
      </c>
      <c r="AA123" s="11"/>
      <c r="AB123" s="60">
        <f t="shared" si="95"/>
        <v>7723500.834123598</v>
      </c>
      <c r="AC123" s="11">
        <v>35</v>
      </c>
      <c r="AD123" s="121">
        <f t="shared" si="70"/>
        <v>910424.781446076</v>
      </c>
      <c r="AE123" s="11">
        <f t="shared" si="96"/>
        <v>31864867.35061266</v>
      </c>
      <c r="AF123" s="13">
        <f t="shared" si="97"/>
        <v>39588368.18473626</v>
      </c>
      <c r="AG123" s="11"/>
      <c r="AH123" s="119">
        <f t="shared" si="98"/>
        <v>10.81290116777304</v>
      </c>
      <c r="AI123" s="11">
        <f t="shared" si="99"/>
        <v>24504171.38568455</v>
      </c>
      <c r="AJ123" s="141">
        <f t="shared" si="100"/>
        <v>127.1623479935181</v>
      </c>
      <c r="AK123" s="11">
        <f t="shared" si="101"/>
        <v>0</v>
      </c>
      <c r="AL123" s="13">
        <f t="shared" si="102"/>
        <v>24504171.38568455</v>
      </c>
      <c r="AM123" s="11"/>
      <c r="AN123" s="61">
        <v>0.768128986012043</v>
      </c>
      <c r="AO123" s="11">
        <f t="shared" si="103"/>
        <v>49231337.43116408</v>
      </c>
      <c r="AP123" s="115"/>
      <c r="AQ123" s="307">
        <f t="shared" si="104"/>
        <v>451453953.67792714</v>
      </c>
      <c r="AS123" s="146">
        <v>321102900</v>
      </c>
      <c r="AT123" s="146">
        <v>393848657.6497188</v>
      </c>
      <c r="AU123" s="146">
        <v>401396134.3497879</v>
      </c>
      <c r="AV123" s="241">
        <f t="shared" si="105"/>
        <v>0.019163393231066046</v>
      </c>
      <c r="AW123" s="241">
        <f t="shared" si="106"/>
        <v>0.18090239669767244</v>
      </c>
      <c r="AX123" s="241">
        <f t="shared" si="107"/>
        <v>0.00415933173855639</v>
      </c>
      <c r="AY123" s="241">
        <f t="shared" si="108"/>
        <v>0.006460259522598004</v>
      </c>
      <c r="AZ123" s="278">
        <f t="shared" si="109"/>
        <v>2.6870362471653033E-05</v>
      </c>
      <c r="BA123" s="241">
        <f t="shared" si="110"/>
        <v>0.0070767025277794415</v>
      </c>
      <c r="BB123" s="244">
        <f t="shared" si="111"/>
        <v>147822647.3185132</v>
      </c>
      <c r="BC123" s="86">
        <f t="shared" si="112"/>
        <v>468925547.3185132</v>
      </c>
      <c r="BD123" s="42"/>
      <c r="BE123" s="148"/>
      <c r="BF123" s="42"/>
      <c r="BG123" s="42"/>
      <c r="BH123" s="42"/>
      <c r="BI123" s="42"/>
      <c r="BJ123" s="42"/>
    </row>
    <row r="124" spans="3:62" s="149" customFormat="1" ht="15">
      <c r="C124" s="7"/>
      <c r="D124" s="138" t="s">
        <v>246</v>
      </c>
      <c r="E124" s="143" t="s">
        <v>579</v>
      </c>
      <c r="F124" s="97" t="s">
        <v>61</v>
      </c>
      <c r="G124" s="6">
        <v>43337.1842195665</v>
      </c>
      <c r="H124" s="296">
        <v>0.775731162201569</v>
      </c>
      <c r="I124" s="28">
        <v>32263.198708655946</v>
      </c>
      <c r="J124" s="14"/>
      <c r="K124" s="252">
        <f t="shared" si="57"/>
        <v>99.82692786924262</v>
      </c>
      <c r="L124" s="253">
        <f t="shared" si="58"/>
        <v>155.7307388240035</v>
      </c>
      <c r="M124" s="253">
        <f t="shared" si="59"/>
        <v>111.28045684722171</v>
      </c>
      <c r="N124" s="253">
        <f t="shared" si="60"/>
        <v>93.28444307454481</v>
      </c>
      <c r="O124" s="14">
        <f t="shared" si="88"/>
        <v>38648832.123840466</v>
      </c>
      <c r="P124" s="14">
        <f t="shared" si="89"/>
        <v>60292461.26069552</v>
      </c>
      <c r="Q124" s="14">
        <f t="shared" si="90"/>
        <v>43083161.89982313</v>
      </c>
      <c r="R124" s="14">
        <f t="shared" si="91"/>
        <v>36115854.28008412</v>
      </c>
      <c r="S124" s="14">
        <v>0</v>
      </c>
      <c r="T124" s="14">
        <v>0</v>
      </c>
      <c r="U124" s="14">
        <v>1</v>
      </c>
      <c r="V124" s="114">
        <f t="shared" si="92"/>
        <v>60292461.26069552</v>
      </c>
      <c r="W124" s="114">
        <f t="shared" si="93"/>
        <v>43083161.89982313</v>
      </c>
      <c r="X124" s="114">
        <f t="shared" si="94"/>
        <v>0</v>
      </c>
      <c r="Y124" s="15"/>
      <c r="Z124" s="28">
        <f t="shared" si="68"/>
        <v>74764686.40392458</v>
      </c>
      <c r="AA124" s="14"/>
      <c r="AB124" s="29">
        <f t="shared" si="95"/>
        <v>7723500.834123598</v>
      </c>
      <c r="AC124" s="14">
        <v>35</v>
      </c>
      <c r="AD124" s="65">
        <f t="shared" si="70"/>
        <v>910424.781446076</v>
      </c>
      <c r="AE124" s="14">
        <f t="shared" si="96"/>
        <v>31864867.35061266</v>
      </c>
      <c r="AF124" s="28">
        <f t="shared" si="97"/>
        <v>39588368.18473626</v>
      </c>
      <c r="AG124" s="14"/>
      <c r="AH124" s="82">
        <f t="shared" si="98"/>
        <v>10.81290116777304</v>
      </c>
      <c r="AI124" s="14">
        <f t="shared" si="99"/>
        <v>0</v>
      </c>
      <c r="AJ124" s="84">
        <f t="shared" si="100"/>
        <v>127.1623479935181</v>
      </c>
      <c r="AK124" s="14">
        <f t="shared" si="101"/>
        <v>66130297.20945259</v>
      </c>
      <c r="AL124" s="28">
        <f t="shared" si="102"/>
        <v>66130297.20945259</v>
      </c>
      <c r="AM124" s="14"/>
      <c r="AN124" s="30">
        <v>1</v>
      </c>
      <c r="AO124" s="14">
        <f t="shared" si="103"/>
        <v>105718665.39418885</v>
      </c>
      <c r="AP124" s="116"/>
      <c r="AQ124" s="306">
        <f t="shared" si="104"/>
        <v>180483351.79811344</v>
      </c>
      <c r="AS124" s="147">
        <v>121541400.00000001</v>
      </c>
      <c r="AT124" s="147">
        <v>153400183.92169774</v>
      </c>
      <c r="AU124" s="147">
        <v>154685910.04576147</v>
      </c>
      <c r="AV124" s="242">
        <f t="shared" si="105"/>
        <v>0.008381516183318411</v>
      </c>
      <c r="AW124" s="242">
        <f t="shared" si="106"/>
        <v>0.1701205196499248</v>
      </c>
      <c r="AX124" s="242">
        <f t="shared" si="107"/>
        <v>0.003911433400974628</v>
      </c>
      <c r="AY124" s="242">
        <f t="shared" si="108"/>
        <v>0.0024895883090743495</v>
      </c>
      <c r="AZ124" s="279">
        <f t="shared" si="109"/>
        <v>9.737858866789356E-06</v>
      </c>
      <c r="BA124" s="242">
        <f t="shared" si="110"/>
        <v>0.002564607400829316</v>
      </c>
      <c r="BB124" s="245">
        <f t="shared" si="111"/>
        <v>53571144.72949292</v>
      </c>
      <c r="BC124" s="87">
        <f t="shared" si="112"/>
        <v>175112544.72949293</v>
      </c>
      <c r="BD124" s="16"/>
      <c r="BE124" s="148"/>
      <c r="BF124" s="16"/>
      <c r="BG124" s="16"/>
      <c r="BH124" s="16"/>
      <c r="BI124" s="16"/>
      <c r="BJ124" s="16"/>
    </row>
    <row r="125" spans="3:62" s="149" customFormat="1" ht="15">
      <c r="C125" s="7"/>
      <c r="D125" s="138" t="s">
        <v>247</v>
      </c>
      <c r="E125" s="143" t="s">
        <v>248</v>
      </c>
      <c r="F125" s="97" t="s">
        <v>61</v>
      </c>
      <c r="G125" s="6">
        <v>47568.1959690627</v>
      </c>
      <c r="H125" s="296">
        <v>0.739798709490469</v>
      </c>
      <c r="I125" s="28">
        <v>33772.697124077014</v>
      </c>
      <c r="J125" s="14"/>
      <c r="K125" s="252">
        <f t="shared" si="57"/>
        <v>99.82692786924262</v>
      </c>
      <c r="L125" s="253">
        <f t="shared" si="58"/>
        <v>155.7307388240035</v>
      </c>
      <c r="M125" s="253">
        <f t="shared" si="59"/>
        <v>111.28045684722171</v>
      </c>
      <c r="N125" s="253">
        <f t="shared" si="60"/>
        <v>93.28444307454481</v>
      </c>
      <c r="O125" s="14">
        <f t="shared" si="88"/>
        <v>40457095.19706017</v>
      </c>
      <c r="P125" s="14">
        <f t="shared" si="89"/>
        <v>63113364.90254174</v>
      </c>
      <c r="Q125" s="14">
        <f t="shared" si="90"/>
        <v>45098893.979161695</v>
      </c>
      <c r="R125" s="14">
        <f t="shared" si="91"/>
        <v>37805606.908137664</v>
      </c>
      <c r="S125" s="14">
        <v>0</v>
      </c>
      <c r="T125" s="14">
        <v>0</v>
      </c>
      <c r="U125" s="14">
        <v>1</v>
      </c>
      <c r="V125" s="114">
        <f t="shared" si="92"/>
        <v>63113364.90254174</v>
      </c>
      <c r="W125" s="114">
        <f t="shared" si="93"/>
        <v>45098893.979161695</v>
      </c>
      <c r="X125" s="114">
        <f t="shared" si="94"/>
        <v>0</v>
      </c>
      <c r="Y125" s="15"/>
      <c r="Z125" s="28">
        <f t="shared" si="68"/>
        <v>78262702.10519785</v>
      </c>
      <c r="AA125" s="14"/>
      <c r="AB125" s="29">
        <f t="shared" si="95"/>
        <v>7723500.834123598</v>
      </c>
      <c r="AC125" s="14">
        <v>40</v>
      </c>
      <c r="AD125" s="65">
        <f t="shared" si="70"/>
        <v>910424.781446076</v>
      </c>
      <c r="AE125" s="14">
        <f t="shared" si="96"/>
        <v>36416991.25784304</v>
      </c>
      <c r="AF125" s="28">
        <f t="shared" si="97"/>
        <v>44140492.09196664</v>
      </c>
      <c r="AG125" s="14"/>
      <c r="AH125" s="82">
        <f t="shared" si="98"/>
        <v>10.81290116777304</v>
      </c>
      <c r="AI125" s="14">
        <f t="shared" si="99"/>
        <v>0</v>
      </c>
      <c r="AJ125" s="84">
        <f t="shared" si="100"/>
        <v>127.1623479935181</v>
      </c>
      <c r="AK125" s="14">
        <f t="shared" si="101"/>
        <v>72586601.87090178</v>
      </c>
      <c r="AL125" s="28">
        <f t="shared" si="102"/>
        <v>72586601.87090178</v>
      </c>
      <c r="AM125" s="14"/>
      <c r="AN125" s="30">
        <v>1</v>
      </c>
      <c r="AO125" s="14">
        <f t="shared" si="103"/>
        <v>116727093.96286842</v>
      </c>
      <c r="AP125" s="116"/>
      <c r="AQ125" s="306">
        <f t="shared" si="104"/>
        <v>194989796.06806627</v>
      </c>
      <c r="AS125" s="147">
        <v>130023900.00000001</v>
      </c>
      <c r="AT125" s="147">
        <v>162931307.84485096</v>
      </c>
      <c r="AU125" s="147">
        <v>169140619.72855517</v>
      </c>
      <c r="AV125" s="242">
        <f t="shared" si="105"/>
        <v>0.03810999841489608</v>
      </c>
      <c r="AW125" s="242">
        <f t="shared" si="106"/>
        <v>0.19984900188150245</v>
      </c>
      <c r="AX125" s="242">
        <f t="shared" si="107"/>
        <v>0.004594954581136536</v>
      </c>
      <c r="AY125" s="242">
        <f t="shared" si="108"/>
        <v>0.002722229253726005</v>
      </c>
      <c r="AZ125" s="279">
        <f t="shared" si="109"/>
        <v>1.25085197803122E-05</v>
      </c>
      <c r="BA125" s="242">
        <f t="shared" si="110"/>
        <v>0.0032943014312329408</v>
      </c>
      <c r="BB125" s="245">
        <f t="shared" si="111"/>
        <v>68813456.08613913</v>
      </c>
      <c r="BC125" s="87">
        <f t="shared" si="112"/>
        <v>198837356.08613914</v>
      </c>
      <c r="BD125" s="16"/>
      <c r="BE125" s="148"/>
      <c r="BF125" s="16"/>
      <c r="BG125" s="16"/>
      <c r="BH125" s="16"/>
      <c r="BI125" s="16"/>
      <c r="BJ125" s="16"/>
    </row>
    <row r="126" spans="3:62" s="149" customFormat="1" ht="15">
      <c r="C126" s="7"/>
      <c r="D126" s="138" t="s">
        <v>249</v>
      </c>
      <c r="E126" s="143" t="s">
        <v>250</v>
      </c>
      <c r="F126" s="97" t="s">
        <v>61</v>
      </c>
      <c r="G126" s="6">
        <v>46759.83112832426</v>
      </c>
      <c r="H126" s="296">
        <v>0.6800919889780694</v>
      </c>
      <c r="I126" s="28">
        <v>30519.40679812016</v>
      </c>
      <c r="J126" s="14"/>
      <c r="K126" s="252">
        <f t="shared" si="57"/>
        <v>99.82692786924262</v>
      </c>
      <c r="L126" s="253">
        <f t="shared" si="58"/>
        <v>155.7307388240035</v>
      </c>
      <c r="M126" s="253">
        <f t="shared" si="59"/>
        <v>111.28045684722171</v>
      </c>
      <c r="N126" s="253">
        <f t="shared" si="60"/>
        <v>93.28444307454481</v>
      </c>
      <c r="O126" s="14">
        <f t="shared" si="88"/>
        <v>36559903.45257617</v>
      </c>
      <c r="P126" s="14">
        <f t="shared" si="89"/>
        <v>57033717.229698814</v>
      </c>
      <c r="Q126" s="14">
        <f t="shared" si="90"/>
        <v>40754562.37441218</v>
      </c>
      <c r="R126" s="14">
        <f t="shared" si="91"/>
        <v>34163830.39353739</v>
      </c>
      <c r="S126" s="14">
        <v>0</v>
      </c>
      <c r="T126" s="14">
        <v>0</v>
      </c>
      <c r="U126" s="14">
        <v>1</v>
      </c>
      <c r="V126" s="114">
        <f t="shared" si="92"/>
        <v>57033717.229698814</v>
      </c>
      <c r="W126" s="114">
        <f t="shared" si="93"/>
        <v>40754562.37441218</v>
      </c>
      <c r="X126" s="114">
        <f t="shared" si="94"/>
        <v>0</v>
      </c>
      <c r="Y126" s="15"/>
      <c r="Z126" s="28">
        <f t="shared" si="68"/>
        <v>70723733.84611359</v>
      </c>
      <c r="AA126" s="14"/>
      <c r="AB126" s="29">
        <f t="shared" si="95"/>
        <v>7723500.834123598</v>
      </c>
      <c r="AC126" s="14">
        <v>40</v>
      </c>
      <c r="AD126" s="65">
        <f t="shared" si="70"/>
        <v>910424.781446076</v>
      </c>
      <c r="AE126" s="14">
        <f t="shared" si="96"/>
        <v>36416991.25784304</v>
      </c>
      <c r="AF126" s="28">
        <f t="shared" si="97"/>
        <v>44140492.09196664</v>
      </c>
      <c r="AG126" s="14"/>
      <c r="AH126" s="82">
        <f t="shared" si="98"/>
        <v>10.81290116777304</v>
      </c>
      <c r="AI126" s="14">
        <f t="shared" si="99"/>
        <v>0</v>
      </c>
      <c r="AJ126" s="84">
        <f t="shared" si="100"/>
        <v>127.1623479935181</v>
      </c>
      <c r="AK126" s="14">
        <f t="shared" si="101"/>
        <v>71353079.01669732</v>
      </c>
      <c r="AL126" s="28">
        <f t="shared" si="102"/>
        <v>71353079.01669732</v>
      </c>
      <c r="AM126" s="14"/>
      <c r="AN126" s="30">
        <v>0.9411489002073309</v>
      </c>
      <c r="AO126" s="14">
        <f t="shared" si="103"/>
        <v>108696647.42993625</v>
      </c>
      <c r="AP126" s="116"/>
      <c r="AQ126" s="306">
        <f t="shared" si="104"/>
        <v>179420381.27604985</v>
      </c>
      <c r="AS126" s="147">
        <v>120254400.00000001</v>
      </c>
      <c r="AT126" s="147">
        <v>153026050.83307546</v>
      </c>
      <c r="AU126" s="147">
        <v>151828273.2690144</v>
      </c>
      <c r="AV126" s="242">
        <f t="shared" si="105"/>
        <v>-0.00782727880344792</v>
      </c>
      <c r="AW126" s="242">
        <f t="shared" si="106"/>
        <v>0.15391172466315847</v>
      </c>
      <c r="AX126" s="242">
        <f t="shared" si="107"/>
        <v>0.0035387586511487277</v>
      </c>
      <c r="AY126" s="242">
        <f t="shared" si="108"/>
        <v>0.0024435961491622686</v>
      </c>
      <c r="AZ126" s="279">
        <f t="shared" si="109"/>
        <v>8.647297012761694E-06</v>
      </c>
      <c r="BA126" s="242">
        <f t="shared" si="110"/>
        <v>0.002277392003670492</v>
      </c>
      <c r="BB126" s="245">
        <f t="shared" si="111"/>
        <v>47571607.48852627</v>
      </c>
      <c r="BC126" s="87">
        <f t="shared" si="112"/>
        <v>167826007.48852628</v>
      </c>
      <c r="BD126" s="16"/>
      <c r="BE126" s="148"/>
      <c r="BF126" s="16"/>
      <c r="BG126" s="16"/>
      <c r="BH126" s="16"/>
      <c r="BI126" s="16"/>
      <c r="BJ126" s="16"/>
    </row>
    <row r="127" spans="3:62" s="149" customFormat="1" ht="15">
      <c r="C127" s="7"/>
      <c r="D127" s="138" t="s">
        <v>251</v>
      </c>
      <c r="E127" s="143" t="s">
        <v>542</v>
      </c>
      <c r="F127" s="97" t="s">
        <v>61</v>
      </c>
      <c r="G127" s="6">
        <v>27619.378473891276</v>
      </c>
      <c r="H127" s="296">
        <v>0.7080625340066672</v>
      </c>
      <c r="I127" s="28">
        <v>18768.130351383174</v>
      </c>
      <c r="J127" s="14"/>
      <c r="K127" s="252">
        <f t="shared" si="57"/>
        <v>99.82692786924262</v>
      </c>
      <c r="L127" s="253">
        <f t="shared" si="58"/>
        <v>155.7307388240035</v>
      </c>
      <c r="M127" s="253">
        <f t="shared" si="59"/>
        <v>111.28045684722171</v>
      </c>
      <c r="N127" s="253">
        <f t="shared" si="60"/>
        <v>93.28444307454481</v>
      </c>
      <c r="O127" s="14">
        <f t="shared" si="88"/>
        <v>22482777.537936855</v>
      </c>
      <c r="P127" s="14">
        <f t="shared" si="89"/>
        <v>35073297.67159328</v>
      </c>
      <c r="Q127" s="14">
        <f t="shared" si="90"/>
        <v>25062313.436041526</v>
      </c>
      <c r="R127" s="14">
        <f t="shared" si="91"/>
        <v>21009295.048550885</v>
      </c>
      <c r="S127" s="14">
        <v>0</v>
      </c>
      <c r="T127" s="14">
        <v>0</v>
      </c>
      <c r="U127" s="14">
        <v>1</v>
      </c>
      <c r="V127" s="114">
        <f t="shared" si="92"/>
        <v>35073297.67159328</v>
      </c>
      <c r="W127" s="114">
        <f t="shared" si="93"/>
        <v>25062313.436041526</v>
      </c>
      <c r="X127" s="114">
        <f t="shared" si="94"/>
        <v>0</v>
      </c>
      <c r="Y127" s="15"/>
      <c r="Z127" s="28">
        <f t="shared" si="68"/>
        <v>43492072.58648773</v>
      </c>
      <c r="AA127" s="14"/>
      <c r="AB127" s="29">
        <f t="shared" si="95"/>
        <v>7723500.834123598</v>
      </c>
      <c r="AC127" s="14">
        <v>25</v>
      </c>
      <c r="AD127" s="65">
        <f t="shared" si="70"/>
        <v>910424.781446076</v>
      </c>
      <c r="AE127" s="14">
        <f t="shared" si="96"/>
        <v>22760619.5361519</v>
      </c>
      <c r="AF127" s="28">
        <f t="shared" si="97"/>
        <v>30484120.370275497</v>
      </c>
      <c r="AG127" s="14"/>
      <c r="AH127" s="82">
        <f t="shared" si="98"/>
        <v>10.81290116777304</v>
      </c>
      <c r="AI127" s="14">
        <f t="shared" si="99"/>
        <v>0</v>
      </c>
      <c r="AJ127" s="84">
        <f t="shared" si="100"/>
        <v>127.1623479935181</v>
      </c>
      <c r="AK127" s="14">
        <f t="shared" si="101"/>
        <v>42145740.20233974</v>
      </c>
      <c r="AL127" s="28">
        <f t="shared" si="102"/>
        <v>42145740.20233974</v>
      </c>
      <c r="AM127" s="14"/>
      <c r="AN127" s="30">
        <v>1</v>
      </c>
      <c r="AO127" s="14">
        <f t="shared" si="103"/>
        <v>72629860.57261524</v>
      </c>
      <c r="AP127" s="116"/>
      <c r="AQ127" s="306">
        <f t="shared" si="104"/>
        <v>116121933.15910298</v>
      </c>
      <c r="AS127" s="147">
        <v>74025900.00000001</v>
      </c>
      <c r="AT127" s="147">
        <v>93074800.88654244</v>
      </c>
      <c r="AU127" s="147">
        <v>99548545.02420706</v>
      </c>
      <c r="AV127" s="242">
        <f t="shared" si="105"/>
        <v>0.06955420882990733</v>
      </c>
      <c r="AW127" s="242">
        <f t="shared" si="106"/>
        <v>0.23129321229651373</v>
      </c>
      <c r="AX127" s="242">
        <f t="shared" si="107"/>
        <v>0.005317924009737172</v>
      </c>
      <c r="AY127" s="242">
        <f t="shared" si="108"/>
        <v>0.0016021814385312097</v>
      </c>
      <c r="AZ127" s="279">
        <f t="shared" si="109"/>
        <v>8.52027913992036E-06</v>
      </c>
      <c r="BA127" s="242">
        <f t="shared" si="110"/>
        <v>0.002243939991150836</v>
      </c>
      <c r="BB127" s="245">
        <f t="shared" si="111"/>
        <v>46872840.65052845</v>
      </c>
      <c r="BC127" s="87">
        <f t="shared" si="112"/>
        <v>120898740.65052846</v>
      </c>
      <c r="BD127" s="16"/>
      <c r="BE127" s="148"/>
      <c r="BF127" s="16"/>
      <c r="BG127" s="16"/>
      <c r="BH127" s="16"/>
      <c r="BI127" s="16"/>
      <c r="BJ127" s="16"/>
    </row>
    <row r="128" spans="3:62" s="41" customFormat="1" ht="15">
      <c r="C128" s="66"/>
      <c r="D128" s="137" t="s">
        <v>252</v>
      </c>
      <c r="E128" s="8" t="s">
        <v>580</v>
      </c>
      <c r="F128" s="99" t="s">
        <v>75</v>
      </c>
      <c r="G128" s="10">
        <v>165284.58979084474</v>
      </c>
      <c r="H128" s="11">
        <v>0</v>
      </c>
      <c r="I128" s="13">
        <v>0</v>
      </c>
      <c r="J128" s="11"/>
      <c r="K128" s="250">
        <f t="shared" si="57"/>
        <v>99.82692786924262</v>
      </c>
      <c r="L128" s="251">
        <f t="shared" si="58"/>
        <v>155.7307388240035</v>
      </c>
      <c r="M128" s="251">
        <f t="shared" si="59"/>
        <v>111.28045684722171</v>
      </c>
      <c r="N128" s="251">
        <f t="shared" si="60"/>
        <v>93.28444307454481</v>
      </c>
      <c r="O128" s="11">
        <f t="shared" si="88"/>
        <v>0</v>
      </c>
      <c r="P128" s="11">
        <f t="shared" si="89"/>
        <v>0</v>
      </c>
      <c r="Q128" s="11">
        <f t="shared" si="90"/>
        <v>0</v>
      </c>
      <c r="R128" s="11">
        <f t="shared" si="91"/>
        <v>0</v>
      </c>
      <c r="S128" s="11">
        <v>1</v>
      </c>
      <c r="T128" s="11">
        <v>1</v>
      </c>
      <c r="U128" s="11">
        <v>0</v>
      </c>
      <c r="V128" s="98">
        <f>SUM(V124:V127)</f>
        <v>215512841.06452936</v>
      </c>
      <c r="W128" s="98">
        <f>SUM(W124:W127)</f>
        <v>153998931.68943852</v>
      </c>
      <c r="X128" s="114">
        <f t="shared" si="94"/>
        <v>0</v>
      </c>
      <c r="Y128" s="12"/>
      <c r="Z128" s="13">
        <f t="shared" si="68"/>
        <v>369511772.7539679</v>
      </c>
      <c r="AA128" s="11"/>
      <c r="AB128" s="60">
        <f t="shared" si="95"/>
        <v>7723500.834123598</v>
      </c>
      <c r="AC128" s="11">
        <v>29</v>
      </c>
      <c r="AD128" s="121">
        <f t="shared" si="70"/>
        <v>910424.781446076</v>
      </c>
      <c r="AE128" s="11">
        <f t="shared" si="96"/>
        <v>26402318.661936205</v>
      </c>
      <c r="AF128" s="13">
        <f t="shared" si="97"/>
        <v>34125819.496059805</v>
      </c>
      <c r="AG128" s="11"/>
      <c r="AH128" s="119">
        <f t="shared" si="98"/>
        <v>10.81290116777304</v>
      </c>
      <c r="AI128" s="11">
        <f t="shared" si="99"/>
        <v>21446471.207571756</v>
      </c>
      <c r="AJ128" s="141">
        <f t="shared" si="100"/>
        <v>127.1623479935181</v>
      </c>
      <c r="AK128" s="11">
        <f t="shared" si="101"/>
        <v>0</v>
      </c>
      <c r="AL128" s="13">
        <f t="shared" si="102"/>
        <v>21446471.207571756</v>
      </c>
      <c r="AM128" s="11"/>
      <c r="AN128" s="61">
        <v>0.8275905896049478</v>
      </c>
      <c r="AO128" s="11">
        <f t="shared" si="103"/>
        <v>45991104.82911601</v>
      </c>
      <c r="AP128" s="115"/>
      <c r="AQ128" s="307">
        <f t="shared" si="104"/>
        <v>415502877.58308387</v>
      </c>
      <c r="AS128" s="146">
        <v>292612500</v>
      </c>
      <c r="AT128" s="146">
        <v>362983088.7673894</v>
      </c>
      <c r="AU128" s="146">
        <v>362256616.96580803</v>
      </c>
      <c r="AV128" s="241">
        <f t="shared" si="105"/>
        <v>-0.002001392968604463</v>
      </c>
      <c r="AW128" s="241">
        <f t="shared" si="106"/>
        <v>0.15973761049800192</v>
      </c>
      <c r="AX128" s="241">
        <f t="shared" si="107"/>
        <v>0.003672708185817232</v>
      </c>
      <c r="AY128" s="241">
        <f t="shared" si="108"/>
        <v>0.005830329589916082</v>
      </c>
      <c r="AZ128" s="278">
        <f t="shared" si="109"/>
        <v>2.1413099210897218E-05</v>
      </c>
      <c r="BA128" s="241">
        <f t="shared" si="110"/>
        <v>0.005639452518484247</v>
      </c>
      <c r="BB128" s="244">
        <f t="shared" si="111"/>
        <v>117800458.2553763</v>
      </c>
      <c r="BC128" s="86">
        <f t="shared" si="112"/>
        <v>410412958.2553763</v>
      </c>
      <c r="BD128" s="42"/>
      <c r="BE128" s="148"/>
      <c r="BF128" s="42"/>
      <c r="BG128" s="42"/>
      <c r="BH128" s="42"/>
      <c r="BI128" s="42"/>
      <c r="BJ128" s="42"/>
    </row>
    <row r="129" spans="3:62" s="149" customFormat="1" ht="15">
      <c r="C129" s="66"/>
      <c r="D129" s="138" t="s">
        <v>253</v>
      </c>
      <c r="E129" s="143" t="s">
        <v>581</v>
      </c>
      <c r="F129" s="97" t="s">
        <v>61</v>
      </c>
      <c r="G129" s="6">
        <v>33129.729777990455</v>
      </c>
      <c r="H129" s="296">
        <v>0.6999051794642496</v>
      </c>
      <c r="I129" s="28">
        <v>22253.206386392085</v>
      </c>
      <c r="J129" s="14"/>
      <c r="K129" s="252">
        <f t="shared" si="57"/>
        <v>99.82692786924262</v>
      </c>
      <c r="L129" s="253">
        <f t="shared" si="58"/>
        <v>155.7307388240035</v>
      </c>
      <c r="M129" s="253">
        <f t="shared" si="59"/>
        <v>111.28045684722171</v>
      </c>
      <c r="N129" s="253">
        <f t="shared" si="60"/>
        <v>93.28444307454481</v>
      </c>
      <c r="O129" s="14">
        <f t="shared" si="88"/>
        <v>26657630.745524783</v>
      </c>
      <c r="P129" s="14">
        <f t="shared" si="89"/>
        <v>41586099.261070475</v>
      </c>
      <c r="Q129" s="14">
        <f t="shared" si="90"/>
        <v>29716163.675918676</v>
      </c>
      <c r="R129" s="14">
        <f t="shared" si="91"/>
        <v>24910535.572529875</v>
      </c>
      <c r="S129" s="14">
        <v>0</v>
      </c>
      <c r="T129" s="14">
        <v>0</v>
      </c>
      <c r="U129" s="14">
        <v>1</v>
      </c>
      <c r="V129" s="114">
        <f t="shared" si="92"/>
        <v>41586099.261070475</v>
      </c>
      <c r="W129" s="114">
        <f t="shared" si="93"/>
        <v>29716163.675918676</v>
      </c>
      <c r="X129" s="114">
        <f t="shared" si="94"/>
        <v>0</v>
      </c>
      <c r="Y129" s="15"/>
      <c r="Z129" s="28">
        <f t="shared" si="68"/>
        <v>51568166.31805465</v>
      </c>
      <c r="AA129" s="14"/>
      <c r="AB129" s="29">
        <f t="shared" si="95"/>
        <v>7723500.834123598</v>
      </c>
      <c r="AC129" s="14">
        <v>33</v>
      </c>
      <c r="AD129" s="65">
        <f t="shared" si="70"/>
        <v>910424.781446076</v>
      </c>
      <c r="AE129" s="14">
        <f t="shared" si="96"/>
        <v>30044017.78772051</v>
      </c>
      <c r="AF129" s="28">
        <f t="shared" si="97"/>
        <v>37767518.621844105</v>
      </c>
      <c r="AG129" s="14"/>
      <c r="AH129" s="82">
        <f t="shared" si="98"/>
        <v>10.81290116777304</v>
      </c>
      <c r="AI129" s="14">
        <f t="shared" si="99"/>
        <v>0</v>
      </c>
      <c r="AJ129" s="84">
        <f t="shared" si="100"/>
        <v>127.1623479935181</v>
      </c>
      <c r="AK129" s="14">
        <f t="shared" si="101"/>
        <v>50554250.7235205</v>
      </c>
      <c r="AL129" s="28">
        <f t="shared" si="102"/>
        <v>50554250.7235205</v>
      </c>
      <c r="AM129" s="14"/>
      <c r="AN129" s="30">
        <v>1</v>
      </c>
      <c r="AO129" s="14">
        <f t="shared" si="103"/>
        <v>88321769.3453646</v>
      </c>
      <c r="AP129" s="116"/>
      <c r="AQ129" s="306">
        <f t="shared" si="104"/>
        <v>139889935.66341925</v>
      </c>
      <c r="AS129" s="147">
        <v>96432300</v>
      </c>
      <c r="AT129" s="147">
        <v>121861244.85824138</v>
      </c>
      <c r="AU129" s="147">
        <v>120118530.28928274</v>
      </c>
      <c r="AV129" s="242">
        <f t="shared" si="105"/>
        <v>-0.014300810491357636</v>
      </c>
      <c r="AW129" s="242">
        <f t="shared" si="106"/>
        <v>0.14743819297524874</v>
      </c>
      <c r="AX129" s="242">
        <f t="shared" si="107"/>
        <v>0.003389918357699924</v>
      </c>
      <c r="AY129" s="242">
        <f t="shared" si="108"/>
        <v>0.0019332445251343405</v>
      </c>
      <c r="AZ129" s="279">
        <f t="shared" si="109"/>
        <v>6.5535411056757726E-06</v>
      </c>
      <c r="BA129" s="242">
        <f t="shared" si="110"/>
        <v>0.0017259707961650406</v>
      </c>
      <c r="BB129" s="245">
        <f t="shared" si="111"/>
        <v>36053171.83844047</v>
      </c>
      <c r="BC129" s="87">
        <f t="shared" si="112"/>
        <v>132485471.83844048</v>
      </c>
      <c r="BD129" s="42"/>
      <c r="BE129" s="148"/>
      <c r="BF129" s="42"/>
      <c r="BG129" s="42"/>
      <c r="BH129" s="42"/>
      <c r="BI129" s="42"/>
      <c r="BJ129" s="42"/>
    </row>
    <row r="130" spans="3:62" s="149" customFormat="1" ht="15">
      <c r="C130" s="7"/>
      <c r="D130" s="138" t="s">
        <v>254</v>
      </c>
      <c r="E130" s="143" t="s">
        <v>540</v>
      </c>
      <c r="F130" s="97" t="s">
        <v>61</v>
      </c>
      <c r="G130" s="6">
        <v>121643.52660857765</v>
      </c>
      <c r="H130" s="296">
        <v>0.53984837977285</v>
      </c>
      <c r="I130" s="28">
        <v>63022.59760129152</v>
      </c>
      <c r="J130" s="14"/>
      <c r="K130" s="252">
        <f t="shared" si="57"/>
        <v>99.82692786924262</v>
      </c>
      <c r="L130" s="253">
        <f t="shared" si="58"/>
        <v>155.7307388240035</v>
      </c>
      <c r="M130" s="253">
        <f t="shared" si="59"/>
        <v>111.28045684722171</v>
      </c>
      <c r="N130" s="253">
        <f t="shared" si="60"/>
        <v>93.28444307454481</v>
      </c>
      <c r="O130" s="14">
        <f t="shared" si="88"/>
        <v>75496227.65851718</v>
      </c>
      <c r="P130" s="14">
        <f t="shared" si="89"/>
        <v>117774668.244684</v>
      </c>
      <c r="Q130" s="14">
        <f t="shared" si="90"/>
        <v>84158201.43324408</v>
      </c>
      <c r="R130" s="14">
        <f t="shared" si="91"/>
        <v>70548335.02017148</v>
      </c>
      <c r="S130" s="14">
        <v>1</v>
      </c>
      <c r="T130" s="14">
        <v>1</v>
      </c>
      <c r="U130" s="14">
        <v>1</v>
      </c>
      <c r="V130" s="114">
        <f t="shared" si="92"/>
        <v>0</v>
      </c>
      <c r="W130" s="114">
        <f t="shared" si="93"/>
        <v>0</v>
      </c>
      <c r="X130" s="114">
        <f t="shared" si="94"/>
        <v>0</v>
      </c>
      <c r="Y130" s="15"/>
      <c r="Z130" s="28">
        <f t="shared" si="68"/>
        <v>347977432.3566167</v>
      </c>
      <c r="AA130" s="14"/>
      <c r="AB130" s="29">
        <f t="shared" si="95"/>
        <v>7723500.834123598</v>
      </c>
      <c r="AC130" s="14">
        <v>67</v>
      </c>
      <c r="AD130" s="65">
        <f t="shared" si="70"/>
        <v>910424.781446076</v>
      </c>
      <c r="AE130" s="14">
        <f t="shared" si="96"/>
        <v>60998460.356887095</v>
      </c>
      <c r="AF130" s="28">
        <f t="shared" si="97"/>
        <v>68721961.1910107</v>
      </c>
      <c r="AG130" s="14"/>
      <c r="AH130" s="82">
        <f t="shared" si="98"/>
        <v>10.81290116777304</v>
      </c>
      <c r="AI130" s="14">
        <f t="shared" si="99"/>
        <v>0</v>
      </c>
      <c r="AJ130" s="84">
        <f t="shared" si="100"/>
        <v>127.1623479935181</v>
      </c>
      <c r="AK130" s="14">
        <f t="shared" si="101"/>
        <v>185621717.54110473</v>
      </c>
      <c r="AL130" s="28">
        <f t="shared" si="102"/>
        <v>185621717.54110473</v>
      </c>
      <c r="AM130" s="14"/>
      <c r="AN130" s="30">
        <v>0.2679296842874468</v>
      </c>
      <c r="AO130" s="14">
        <f t="shared" si="103"/>
        <v>68146221.54320349</v>
      </c>
      <c r="AP130" s="116"/>
      <c r="AQ130" s="306">
        <f t="shared" si="104"/>
        <v>416123653.89982015</v>
      </c>
      <c r="AS130" s="147">
        <v>287200800</v>
      </c>
      <c r="AT130" s="147">
        <v>357861128.4150475</v>
      </c>
      <c r="AU130" s="147">
        <v>360419421.1406448</v>
      </c>
      <c r="AV130" s="242">
        <f t="shared" si="105"/>
        <v>0.007148842169385196</v>
      </c>
      <c r="AW130" s="242">
        <f t="shared" si="106"/>
        <v>0.16888784563599157</v>
      </c>
      <c r="AX130" s="242">
        <f t="shared" si="107"/>
        <v>0.0038830915976428865</v>
      </c>
      <c r="AY130" s="242">
        <f t="shared" si="108"/>
        <v>0.005800760890049018</v>
      </c>
      <c r="AZ130" s="279">
        <f t="shared" si="109"/>
        <v>2.2524885872084815E-05</v>
      </c>
      <c r="BA130" s="242">
        <f t="shared" si="110"/>
        <v>0.005932257778699024</v>
      </c>
      <c r="BB130" s="245">
        <f t="shared" si="111"/>
        <v>123916760.09847724</v>
      </c>
      <c r="BC130" s="87">
        <f t="shared" si="112"/>
        <v>411117560.09847724</v>
      </c>
      <c r="BD130" s="16"/>
      <c r="BE130" s="148"/>
      <c r="BF130" s="16"/>
      <c r="BG130" s="16"/>
      <c r="BH130" s="16"/>
      <c r="BI130" s="16"/>
      <c r="BJ130" s="16"/>
    </row>
    <row r="131" spans="3:62" s="149" customFormat="1" ht="15">
      <c r="C131" s="7"/>
      <c r="D131" s="138" t="s">
        <v>255</v>
      </c>
      <c r="E131" s="143" t="s">
        <v>256</v>
      </c>
      <c r="F131" s="97" t="s">
        <v>61</v>
      </c>
      <c r="G131" s="6">
        <v>49268.11823314316</v>
      </c>
      <c r="H131" s="296">
        <v>0.6999586200551062</v>
      </c>
      <c r="I131" s="28">
        <v>33095.872595920046</v>
      </c>
      <c r="J131" s="14"/>
      <c r="K131" s="252">
        <f t="shared" si="57"/>
        <v>99.82692786924262</v>
      </c>
      <c r="L131" s="253">
        <f t="shared" si="58"/>
        <v>155.7307388240035</v>
      </c>
      <c r="M131" s="253">
        <f t="shared" si="59"/>
        <v>111.28045684722171</v>
      </c>
      <c r="N131" s="253">
        <f t="shared" si="60"/>
        <v>93.28444307454481</v>
      </c>
      <c r="O131" s="14">
        <f t="shared" si="88"/>
        <v>39646311.436830655</v>
      </c>
      <c r="P131" s="14">
        <f t="shared" si="89"/>
        <v>61848536.29665263</v>
      </c>
      <c r="Q131" s="14">
        <f t="shared" si="90"/>
        <v>44195085.86677714</v>
      </c>
      <c r="R131" s="14">
        <f t="shared" si="91"/>
        <v>37047960.5181179</v>
      </c>
      <c r="S131" s="14">
        <v>0</v>
      </c>
      <c r="T131" s="14">
        <v>0</v>
      </c>
      <c r="U131" s="14">
        <v>1</v>
      </c>
      <c r="V131" s="114">
        <f t="shared" si="92"/>
        <v>61848536.29665263</v>
      </c>
      <c r="W131" s="114">
        <f t="shared" si="93"/>
        <v>44195085.86677714</v>
      </c>
      <c r="X131" s="114">
        <f t="shared" si="94"/>
        <v>0</v>
      </c>
      <c r="Y131" s="15"/>
      <c r="Z131" s="28">
        <f t="shared" si="68"/>
        <v>76694271.95494857</v>
      </c>
      <c r="AA131" s="14"/>
      <c r="AB131" s="29">
        <f t="shared" si="95"/>
        <v>7723500.834123598</v>
      </c>
      <c r="AC131" s="14">
        <v>54</v>
      </c>
      <c r="AD131" s="65">
        <f t="shared" si="70"/>
        <v>910424.781446076</v>
      </c>
      <c r="AE131" s="14">
        <f t="shared" si="96"/>
        <v>49162938.1980881</v>
      </c>
      <c r="AF131" s="28">
        <f t="shared" si="97"/>
        <v>56886439.0322117</v>
      </c>
      <c r="AG131" s="14"/>
      <c r="AH131" s="82">
        <f t="shared" si="98"/>
        <v>10.81290116777304</v>
      </c>
      <c r="AI131" s="14">
        <f t="shared" si="99"/>
        <v>0</v>
      </c>
      <c r="AJ131" s="84">
        <f t="shared" si="100"/>
        <v>127.1623479935181</v>
      </c>
      <c r="AK131" s="14">
        <f t="shared" si="101"/>
        <v>75180595.14898494</v>
      </c>
      <c r="AL131" s="28">
        <f t="shared" si="102"/>
        <v>75180595.14898494</v>
      </c>
      <c r="AM131" s="14"/>
      <c r="AN131" s="30">
        <v>0.8892003628743651</v>
      </c>
      <c r="AO131" s="14">
        <f t="shared" si="103"/>
        <v>117434054.71766122</v>
      </c>
      <c r="AP131" s="116"/>
      <c r="AQ131" s="306">
        <f t="shared" si="104"/>
        <v>194128326.6726098</v>
      </c>
      <c r="AS131" s="147">
        <v>141591600</v>
      </c>
      <c r="AT131" s="147">
        <v>177722776.95507014</v>
      </c>
      <c r="AU131" s="147">
        <v>169627241.50259978</v>
      </c>
      <c r="AV131" s="242">
        <f t="shared" si="105"/>
        <v>-0.04555147961995318</v>
      </c>
      <c r="AW131" s="242">
        <f t="shared" si="106"/>
        <v>0.1161875238466532</v>
      </c>
      <c r="AX131" s="242">
        <f t="shared" si="107"/>
        <v>0.0026713988558554015</v>
      </c>
      <c r="AY131" s="242">
        <f t="shared" si="108"/>
        <v>0.0027300611750641804</v>
      </c>
      <c r="AZ131" s="279">
        <f t="shared" si="109"/>
        <v>7.293082299481704E-06</v>
      </c>
      <c r="BA131" s="242">
        <f t="shared" si="110"/>
        <v>0.001920739774109591</v>
      </c>
      <c r="BB131" s="245">
        <f t="shared" si="111"/>
        <v>40121629.686183125</v>
      </c>
      <c r="BC131" s="87">
        <f t="shared" si="112"/>
        <v>181713229.68618312</v>
      </c>
      <c r="BD131" s="16"/>
      <c r="BE131" s="148"/>
      <c r="BF131" s="16"/>
      <c r="BG131" s="16"/>
      <c r="BH131" s="16"/>
      <c r="BI131" s="16"/>
      <c r="BJ131" s="16"/>
    </row>
    <row r="132" spans="3:62" s="149" customFormat="1" ht="15">
      <c r="C132" s="7"/>
      <c r="D132" s="138" t="s">
        <v>257</v>
      </c>
      <c r="E132" s="143" t="s">
        <v>541</v>
      </c>
      <c r="F132" s="97" t="s">
        <v>61</v>
      </c>
      <c r="G132" s="6">
        <v>16121.351865395844</v>
      </c>
      <c r="H132" s="296">
        <v>0.7197396844843693</v>
      </c>
      <c r="I132" s="28">
        <v>11135.568683847525</v>
      </c>
      <c r="J132" s="14"/>
      <c r="K132" s="252">
        <f t="shared" si="57"/>
        <v>99.82692786924262</v>
      </c>
      <c r="L132" s="253">
        <f t="shared" si="58"/>
        <v>155.7307388240035</v>
      </c>
      <c r="M132" s="253">
        <f t="shared" si="59"/>
        <v>111.28045684722171</v>
      </c>
      <c r="N132" s="253">
        <f t="shared" si="60"/>
        <v>93.28444307454481</v>
      </c>
      <c r="O132" s="14">
        <f t="shared" si="88"/>
        <v>13339555.341425328</v>
      </c>
      <c r="P132" s="14">
        <f t="shared" si="89"/>
        <v>20809804.060332134</v>
      </c>
      <c r="Q132" s="14">
        <f t="shared" si="90"/>
        <v>14870054.044706017</v>
      </c>
      <c r="R132" s="14">
        <f t="shared" si="91"/>
        <v>12465303.8758927</v>
      </c>
      <c r="S132" s="14">
        <v>0</v>
      </c>
      <c r="T132" s="14">
        <v>0</v>
      </c>
      <c r="U132" s="14">
        <v>1</v>
      </c>
      <c r="V132" s="114">
        <f t="shared" si="92"/>
        <v>20809804.060332134</v>
      </c>
      <c r="W132" s="114">
        <f t="shared" si="93"/>
        <v>14870054.044706017</v>
      </c>
      <c r="X132" s="114">
        <f t="shared" si="94"/>
        <v>0</v>
      </c>
      <c r="Y132" s="15"/>
      <c r="Z132" s="28">
        <f t="shared" si="68"/>
        <v>25804859.21731803</v>
      </c>
      <c r="AA132" s="14"/>
      <c r="AB132" s="29">
        <f t="shared" si="95"/>
        <v>7723500.834123598</v>
      </c>
      <c r="AC132" s="14">
        <v>25</v>
      </c>
      <c r="AD132" s="65">
        <f t="shared" si="70"/>
        <v>910424.781446076</v>
      </c>
      <c r="AE132" s="14">
        <f t="shared" si="96"/>
        <v>22760619.5361519</v>
      </c>
      <c r="AF132" s="28">
        <f t="shared" si="97"/>
        <v>30484120.370275497</v>
      </c>
      <c r="AG132" s="14"/>
      <c r="AH132" s="82">
        <f t="shared" si="98"/>
        <v>10.81290116777304</v>
      </c>
      <c r="AI132" s="14">
        <f t="shared" si="99"/>
        <v>0</v>
      </c>
      <c r="AJ132" s="84">
        <f t="shared" si="100"/>
        <v>127.1623479935181</v>
      </c>
      <c r="AK132" s="14">
        <f t="shared" si="101"/>
        <v>24600347.472401023</v>
      </c>
      <c r="AL132" s="28">
        <f t="shared" si="102"/>
        <v>24600347.472401023</v>
      </c>
      <c r="AM132" s="14"/>
      <c r="AN132" s="30">
        <v>1</v>
      </c>
      <c r="AO132" s="14">
        <f t="shared" si="103"/>
        <v>55084467.84267652</v>
      </c>
      <c r="AP132" s="116"/>
      <c r="AQ132" s="306">
        <f t="shared" si="104"/>
        <v>80889327.05999455</v>
      </c>
      <c r="AS132" s="147">
        <v>58479300</v>
      </c>
      <c r="AT132" s="147">
        <v>72480183.5255631</v>
      </c>
      <c r="AU132" s="147">
        <v>71778419.48367617</v>
      </c>
      <c r="AV132" s="242">
        <f t="shared" si="105"/>
        <v>-0.009682150454812724</v>
      </c>
      <c r="AW132" s="242">
        <f t="shared" si="106"/>
        <v>0.15205685301179367</v>
      </c>
      <c r="AX132" s="242">
        <f t="shared" si="107"/>
        <v>0.003496111197763333</v>
      </c>
      <c r="AY132" s="242">
        <f t="shared" si="108"/>
        <v>0.001155235883717718</v>
      </c>
      <c r="AZ132" s="279">
        <f t="shared" si="109"/>
        <v>4.038833109123534E-06</v>
      </c>
      <c r="BA132" s="242">
        <f t="shared" si="110"/>
        <v>0.0010636857058689132</v>
      </c>
      <c r="BB132" s="245">
        <f t="shared" si="111"/>
        <v>22218941.143728223</v>
      </c>
      <c r="BC132" s="87">
        <f t="shared" si="112"/>
        <v>80698241.14372823</v>
      </c>
      <c r="BD132" s="16"/>
      <c r="BE132" s="148"/>
      <c r="BF132" s="16"/>
      <c r="BG132" s="16"/>
      <c r="BH132" s="16"/>
      <c r="BI132" s="16"/>
      <c r="BJ132" s="16"/>
    </row>
    <row r="133" spans="3:62" s="149" customFormat="1" ht="15">
      <c r="C133" s="7"/>
      <c r="D133" s="138" t="s">
        <v>258</v>
      </c>
      <c r="E133" s="143" t="s">
        <v>259</v>
      </c>
      <c r="F133" s="97" t="s">
        <v>61</v>
      </c>
      <c r="G133" s="6">
        <v>21852.852580097693</v>
      </c>
      <c r="H133" s="296">
        <v>0.7022518870163797</v>
      </c>
      <c r="I133" s="28">
        <v>14727.754820533475</v>
      </c>
      <c r="J133" s="14"/>
      <c r="K133" s="252">
        <f t="shared" si="57"/>
        <v>99.82692786924262</v>
      </c>
      <c r="L133" s="253">
        <f t="shared" si="58"/>
        <v>155.7307388240035</v>
      </c>
      <c r="M133" s="253">
        <f t="shared" si="59"/>
        <v>111.28045684722171</v>
      </c>
      <c r="N133" s="253">
        <f t="shared" si="60"/>
        <v>93.28444307454481</v>
      </c>
      <c r="O133" s="14">
        <f t="shared" si="88"/>
        <v>17642718.217743427</v>
      </c>
      <c r="P133" s="14">
        <f t="shared" si="89"/>
        <v>27522769.673045486</v>
      </c>
      <c r="Q133" s="14">
        <f t="shared" si="90"/>
        <v>19666935.417154044</v>
      </c>
      <c r="R133" s="14">
        <f t="shared" si="91"/>
        <v>16486444.874062896</v>
      </c>
      <c r="S133" s="14">
        <v>0</v>
      </c>
      <c r="T133" s="14">
        <v>0</v>
      </c>
      <c r="U133" s="14">
        <v>1</v>
      </c>
      <c r="V133" s="114">
        <f t="shared" si="92"/>
        <v>27522769.673045486</v>
      </c>
      <c r="W133" s="114">
        <f t="shared" si="93"/>
        <v>19666935.417154044</v>
      </c>
      <c r="X133" s="114">
        <f t="shared" si="94"/>
        <v>0</v>
      </c>
      <c r="Y133" s="15"/>
      <c r="Z133" s="28">
        <f t="shared" si="68"/>
        <v>34129163.09180632</v>
      </c>
      <c r="AA133" s="14"/>
      <c r="AB133" s="29">
        <f t="shared" si="95"/>
        <v>7723500.834123598</v>
      </c>
      <c r="AC133" s="14">
        <v>27</v>
      </c>
      <c r="AD133" s="65">
        <f t="shared" si="70"/>
        <v>910424.781446076</v>
      </c>
      <c r="AE133" s="14">
        <f t="shared" si="96"/>
        <v>24581469.09904405</v>
      </c>
      <c r="AF133" s="28">
        <f t="shared" si="97"/>
        <v>32304969.93316765</v>
      </c>
      <c r="AG133" s="14"/>
      <c r="AH133" s="82">
        <f t="shared" si="98"/>
        <v>10.81290116777304</v>
      </c>
      <c r="AI133" s="14">
        <f t="shared" si="99"/>
        <v>0</v>
      </c>
      <c r="AJ133" s="84">
        <f t="shared" si="100"/>
        <v>127.1623479935181</v>
      </c>
      <c r="AK133" s="14">
        <f t="shared" si="101"/>
        <v>33346320.533297192</v>
      </c>
      <c r="AL133" s="28">
        <f t="shared" si="102"/>
        <v>33346320.533297192</v>
      </c>
      <c r="AM133" s="14"/>
      <c r="AN133" s="30">
        <v>1</v>
      </c>
      <c r="AO133" s="14">
        <f t="shared" si="103"/>
        <v>65651290.46646485</v>
      </c>
      <c r="AP133" s="116"/>
      <c r="AQ133" s="306">
        <f t="shared" si="104"/>
        <v>99780453.55827117</v>
      </c>
      <c r="AS133" s="147">
        <v>72302400.00000001</v>
      </c>
      <c r="AT133" s="147">
        <v>89234135.8429641</v>
      </c>
      <c r="AU133" s="147">
        <v>88741999.09928854</v>
      </c>
      <c r="AV133" s="242">
        <f t="shared" si="105"/>
        <v>-0.005515117494291996</v>
      </c>
      <c r="AW133" s="242">
        <f t="shared" si="106"/>
        <v>0.1562238859723144</v>
      </c>
      <c r="AX133" s="242">
        <f t="shared" si="107"/>
        <v>0.003591920168593444</v>
      </c>
      <c r="AY133" s="242">
        <f t="shared" si="108"/>
        <v>0.0014282557694887408</v>
      </c>
      <c r="AZ133" s="279">
        <f t="shared" si="109"/>
        <v>5.130180704336557E-06</v>
      </c>
      <c r="BA133" s="242">
        <f t="shared" si="110"/>
        <v>0.001351108039448431</v>
      </c>
      <c r="BB133" s="245">
        <f t="shared" si="111"/>
        <v>28222801.00379797</v>
      </c>
      <c r="BC133" s="87">
        <f t="shared" si="112"/>
        <v>100525201.00379798</v>
      </c>
      <c r="BD133" s="16"/>
      <c r="BE133" s="148"/>
      <c r="BF133" s="16"/>
      <c r="BG133" s="16"/>
      <c r="BH133" s="16"/>
      <c r="BI133" s="16"/>
      <c r="BJ133" s="16"/>
    </row>
    <row r="134" spans="3:62" s="41" customFormat="1" ht="15">
      <c r="C134" s="66"/>
      <c r="D134" s="137" t="s">
        <v>260</v>
      </c>
      <c r="E134" s="8" t="s">
        <v>543</v>
      </c>
      <c r="F134" s="99" t="s">
        <v>75</v>
      </c>
      <c r="G134" s="10">
        <v>242015.57906520477</v>
      </c>
      <c r="H134" s="11">
        <v>0</v>
      </c>
      <c r="I134" s="13">
        <v>0</v>
      </c>
      <c r="J134" s="11"/>
      <c r="K134" s="250">
        <f t="shared" si="57"/>
        <v>99.82692786924262</v>
      </c>
      <c r="L134" s="251">
        <f t="shared" si="58"/>
        <v>155.7307388240035</v>
      </c>
      <c r="M134" s="251">
        <f t="shared" si="59"/>
        <v>111.28045684722171</v>
      </c>
      <c r="N134" s="251">
        <f t="shared" si="60"/>
        <v>93.28444307454481</v>
      </c>
      <c r="O134" s="11">
        <f t="shared" si="88"/>
        <v>0</v>
      </c>
      <c r="P134" s="11">
        <f t="shared" si="89"/>
        <v>0</v>
      </c>
      <c r="Q134" s="11">
        <f t="shared" si="90"/>
        <v>0</v>
      </c>
      <c r="R134" s="11">
        <f t="shared" si="91"/>
        <v>0</v>
      </c>
      <c r="S134" s="11">
        <v>1</v>
      </c>
      <c r="T134" s="11">
        <v>1</v>
      </c>
      <c r="U134" s="11">
        <v>1</v>
      </c>
      <c r="V134" s="98">
        <f>SUM(V129:V133)</f>
        <v>151767209.29110074</v>
      </c>
      <c r="W134" s="98">
        <f>SUM(W129:W133)</f>
        <v>108448239.00455588</v>
      </c>
      <c r="X134" s="98">
        <f t="shared" si="94"/>
        <v>0</v>
      </c>
      <c r="Y134" s="12"/>
      <c r="Z134" s="13">
        <f t="shared" si="68"/>
        <v>260215448.29565662</v>
      </c>
      <c r="AA134" s="11"/>
      <c r="AB134" s="60">
        <f t="shared" si="95"/>
        <v>7723500.834123598</v>
      </c>
      <c r="AC134" s="11">
        <v>41</v>
      </c>
      <c r="AD134" s="121">
        <f t="shared" si="70"/>
        <v>910424.781446076</v>
      </c>
      <c r="AE134" s="11">
        <f t="shared" si="96"/>
        <v>37327416.03928912</v>
      </c>
      <c r="AF134" s="13">
        <f t="shared" si="97"/>
        <v>45050916.87341271</v>
      </c>
      <c r="AG134" s="11"/>
      <c r="AH134" s="119">
        <f t="shared" si="98"/>
        <v>10.81290116777304</v>
      </c>
      <c r="AI134" s="11">
        <f t="shared" si="99"/>
        <v>31402686.449921057</v>
      </c>
      <c r="AJ134" s="141">
        <f t="shared" si="100"/>
        <v>127.1623479935181</v>
      </c>
      <c r="AK134" s="11">
        <f t="shared" si="101"/>
        <v>0</v>
      </c>
      <c r="AL134" s="13">
        <f t="shared" si="102"/>
        <v>31402686.449921057</v>
      </c>
      <c r="AM134" s="11"/>
      <c r="AN134" s="61">
        <v>0.14612412949457443</v>
      </c>
      <c r="AO134" s="11">
        <f t="shared" si="103"/>
        <v>11171716.23234565</v>
      </c>
      <c r="AP134" s="115"/>
      <c r="AQ134" s="307">
        <f t="shared" si="104"/>
        <v>271387164.52800226</v>
      </c>
      <c r="AS134" s="146">
        <v>212423400</v>
      </c>
      <c r="AT134" s="146">
        <v>260233098.09540656</v>
      </c>
      <c r="AU134" s="146">
        <v>243621829.32070005</v>
      </c>
      <c r="AV134" s="241">
        <f t="shared" si="105"/>
        <v>-0.06383226767187199</v>
      </c>
      <c r="AW134" s="241">
        <f t="shared" si="106"/>
        <v>0.0979067357947344</v>
      </c>
      <c r="AX134" s="241">
        <f t="shared" si="107"/>
        <v>0.0022510845684928027</v>
      </c>
      <c r="AY134" s="241">
        <f t="shared" si="108"/>
        <v>0.003920965121727585</v>
      </c>
      <c r="AZ134" s="278">
        <f t="shared" si="109"/>
        <v>8.82642407911947E-06</v>
      </c>
      <c r="BA134" s="241">
        <f t="shared" si="110"/>
        <v>0.0023245677336080797</v>
      </c>
      <c r="BB134" s="244">
        <f t="shared" si="111"/>
        <v>48557044.0334683</v>
      </c>
      <c r="BC134" s="86">
        <f t="shared" si="112"/>
        <v>260980444.0334683</v>
      </c>
      <c r="BD134" s="42"/>
      <c r="BE134" s="148"/>
      <c r="BF134" s="42"/>
      <c r="BG134" s="42"/>
      <c r="BH134" s="42"/>
      <c r="BI134" s="42"/>
      <c r="BJ134" s="42"/>
    </row>
    <row r="135" spans="3:62" s="149" customFormat="1" ht="15">
      <c r="C135" s="7"/>
      <c r="D135" s="138" t="s">
        <v>261</v>
      </c>
      <c r="E135" s="143" t="s">
        <v>262</v>
      </c>
      <c r="F135" s="97" t="s">
        <v>61</v>
      </c>
      <c r="G135" s="6">
        <v>50552.504511022766</v>
      </c>
      <c r="H135" s="296">
        <v>0.7200505770670419</v>
      </c>
      <c r="I135" s="28">
        <v>34933.425535518734</v>
      </c>
      <c r="J135" s="14"/>
      <c r="K135" s="252">
        <f t="shared" si="57"/>
        <v>99.82692786924262</v>
      </c>
      <c r="L135" s="253">
        <f t="shared" si="58"/>
        <v>155.7307388240035</v>
      </c>
      <c r="M135" s="253">
        <f t="shared" si="59"/>
        <v>111.28045684722171</v>
      </c>
      <c r="N135" s="253">
        <f t="shared" si="60"/>
        <v>93.28444307454481</v>
      </c>
      <c r="O135" s="14">
        <f t="shared" si="88"/>
        <v>41847558.61391744</v>
      </c>
      <c r="P135" s="14">
        <f t="shared" si="89"/>
        <v>65282498.01959572</v>
      </c>
      <c r="Q135" s="14">
        <f t="shared" si="90"/>
        <v>46648890.63397111</v>
      </c>
      <c r="R135" s="14">
        <f t="shared" si="91"/>
        <v>39104941.74920337</v>
      </c>
      <c r="S135" s="14">
        <v>0</v>
      </c>
      <c r="T135" s="14">
        <v>0</v>
      </c>
      <c r="U135" s="14">
        <v>1</v>
      </c>
      <c r="V135" s="114">
        <f t="shared" si="92"/>
        <v>65282498.01959572</v>
      </c>
      <c r="W135" s="114">
        <f t="shared" si="93"/>
        <v>46648890.63397111</v>
      </c>
      <c r="X135" s="114">
        <f t="shared" si="94"/>
        <v>0</v>
      </c>
      <c r="Y135" s="15"/>
      <c r="Z135" s="28">
        <f t="shared" si="68"/>
        <v>80952500.36312081</v>
      </c>
      <c r="AA135" s="14"/>
      <c r="AB135" s="29">
        <f t="shared" si="95"/>
        <v>7723500.834123598</v>
      </c>
      <c r="AC135" s="14">
        <v>35</v>
      </c>
      <c r="AD135" s="65">
        <f t="shared" si="70"/>
        <v>910424.781446076</v>
      </c>
      <c r="AE135" s="14">
        <f t="shared" si="96"/>
        <v>31864867.35061266</v>
      </c>
      <c r="AF135" s="28">
        <f t="shared" si="97"/>
        <v>39588368.18473626</v>
      </c>
      <c r="AG135" s="14"/>
      <c r="AH135" s="82">
        <f t="shared" si="98"/>
        <v>10.81290116777304</v>
      </c>
      <c r="AI135" s="14">
        <f t="shared" si="99"/>
        <v>0</v>
      </c>
      <c r="AJ135" s="84">
        <f t="shared" si="100"/>
        <v>127.1623479935181</v>
      </c>
      <c r="AK135" s="14">
        <f t="shared" si="101"/>
        <v>77140502.04689485</v>
      </c>
      <c r="AL135" s="28">
        <f t="shared" si="102"/>
        <v>77140502.04689485</v>
      </c>
      <c r="AM135" s="14"/>
      <c r="AN135" s="30">
        <v>0.8771651513992306</v>
      </c>
      <c r="AO135" s="14">
        <f t="shared" si="103"/>
        <v>102390497.12938984</v>
      </c>
      <c r="AP135" s="116"/>
      <c r="AQ135" s="306">
        <f t="shared" si="104"/>
        <v>183342997.49251065</v>
      </c>
      <c r="AS135" s="147">
        <v>122364000</v>
      </c>
      <c r="AT135" s="147">
        <v>154758356.79705918</v>
      </c>
      <c r="AU135" s="147">
        <v>156283436.7212922</v>
      </c>
      <c r="AV135" s="242">
        <f t="shared" si="105"/>
        <v>0.009854588506861169</v>
      </c>
      <c r="AW135" s="242">
        <f t="shared" si="106"/>
        <v>0.17159359197346755</v>
      </c>
      <c r="AX135" s="242">
        <f t="shared" si="107"/>
        <v>0.003945302473913114</v>
      </c>
      <c r="AY135" s="242">
        <f t="shared" si="108"/>
        <v>0.0025152996601189217</v>
      </c>
      <c r="AZ135" s="279">
        <f t="shared" si="109"/>
        <v>9.923617971699996E-06</v>
      </c>
      <c r="BA135" s="242">
        <f t="shared" si="110"/>
        <v>0.002613529775012618</v>
      </c>
      <c r="BB135" s="245">
        <f t="shared" si="111"/>
        <v>54593066.28638954</v>
      </c>
      <c r="BC135" s="87">
        <f t="shared" si="112"/>
        <v>176957066.28638953</v>
      </c>
      <c r="BD135" s="16"/>
      <c r="BE135" s="148"/>
      <c r="BF135" s="16"/>
      <c r="BG135" s="16"/>
      <c r="BH135" s="16"/>
      <c r="BI135" s="16"/>
      <c r="BJ135" s="16"/>
    </row>
    <row r="136" spans="3:62" s="149" customFormat="1" ht="15">
      <c r="C136" s="7"/>
      <c r="D136" s="138" t="s">
        <v>263</v>
      </c>
      <c r="E136" s="143" t="s">
        <v>264</v>
      </c>
      <c r="F136" s="97" t="s">
        <v>61</v>
      </c>
      <c r="G136" s="6">
        <v>106452.61023192144</v>
      </c>
      <c r="H136" s="296">
        <v>0.6299062095218191</v>
      </c>
      <c r="I136" s="28">
        <v>64352.83724863605</v>
      </c>
      <c r="J136" s="14"/>
      <c r="K136" s="252">
        <f t="shared" si="57"/>
        <v>99.82692786924262</v>
      </c>
      <c r="L136" s="253">
        <f t="shared" si="58"/>
        <v>155.7307388240035</v>
      </c>
      <c r="M136" s="253">
        <f t="shared" si="59"/>
        <v>111.28045684722171</v>
      </c>
      <c r="N136" s="253">
        <f t="shared" si="60"/>
        <v>93.28444307454481</v>
      </c>
      <c r="O136" s="14">
        <f t="shared" si="88"/>
        <v>77089752.50640842</v>
      </c>
      <c r="P136" s="14">
        <f t="shared" si="89"/>
        <v>120260578.68181135</v>
      </c>
      <c r="Q136" s="14">
        <f t="shared" si="90"/>
        <v>85934557.54131752</v>
      </c>
      <c r="R136" s="14">
        <f t="shared" si="91"/>
        <v>72037422.99607004</v>
      </c>
      <c r="S136" s="14">
        <v>0</v>
      </c>
      <c r="T136" s="14">
        <v>0</v>
      </c>
      <c r="U136" s="14">
        <v>1</v>
      </c>
      <c r="V136" s="114">
        <f t="shared" si="92"/>
        <v>120260578.68181135</v>
      </c>
      <c r="W136" s="114">
        <f t="shared" si="93"/>
        <v>85934557.54131752</v>
      </c>
      <c r="X136" s="114">
        <f t="shared" si="94"/>
        <v>0</v>
      </c>
      <c r="Y136" s="15"/>
      <c r="Z136" s="28">
        <f t="shared" si="68"/>
        <v>149127175.50247848</v>
      </c>
      <c r="AA136" s="14"/>
      <c r="AB136" s="29">
        <f t="shared" si="95"/>
        <v>7723500.834123598</v>
      </c>
      <c r="AC136" s="14">
        <v>57</v>
      </c>
      <c r="AD136" s="65">
        <f t="shared" si="70"/>
        <v>910424.781446076</v>
      </c>
      <c r="AE136" s="14">
        <f t="shared" si="96"/>
        <v>51894212.54242633</v>
      </c>
      <c r="AF136" s="28">
        <f t="shared" si="97"/>
        <v>59617713.37654993</v>
      </c>
      <c r="AG136" s="14"/>
      <c r="AH136" s="82">
        <f t="shared" si="98"/>
        <v>10.81290116777304</v>
      </c>
      <c r="AI136" s="14">
        <f t="shared" si="99"/>
        <v>0</v>
      </c>
      <c r="AJ136" s="84">
        <f t="shared" si="100"/>
        <v>127.1623479935181</v>
      </c>
      <c r="AK136" s="14">
        <f t="shared" si="101"/>
        <v>162441166.40555927</v>
      </c>
      <c r="AL136" s="28">
        <f t="shared" si="102"/>
        <v>162441166.40555927</v>
      </c>
      <c r="AM136" s="14"/>
      <c r="AN136" s="30">
        <v>0.22070918210876145</v>
      </c>
      <c r="AO136" s="14">
        <f t="shared" si="103"/>
        <v>49010433.73669711</v>
      </c>
      <c r="AP136" s="116"/>
      <c r="AQ136" s="306">
        <f t="shared" si="104"/>
        <v>198137609.2391756</v>
      </c>
      <c r="AS136" s="147">
        <v>131816700.00000001</v>
      </c>
      <c r="AT136" s="147">
        <v>167415374.45397314</v>
      </c>
      <c r="AU136" s="147">
        <v>165637206.0094531</v>
      </c>
      <c r="AV136" s="242">
        <f t="shared" si="105"/>
        <v>-0.010621297179662082</v>
      </c>
      <c r="AW136" s="242">
        <f t="shared" si="106"/>
        <v>0.1511177062869443</v>
      </c>
      <c r="AX136" s="242">
        <f t="shared" si="107"/>
        <v>0.0034745182125340912</v>
      </c>
      <c r="AY136" s="242">
        <f t="shared" si="108"/>
        <v>0.0026658436538071315</v>
      </c>
      <c r="AZ136" s="279">
        <f t="shared" si="109"/>
        <v>9.262522326921306E-06</v>
      </c>
      <c r="BA136" s="242">
        <f t="shared" si="110"/>
        <v>0.0024394205784788983</v>
      </c>
      <c r="BB136" s="245">
        <f t="shared" si="111"/>
        <v>50956163.046062194</v>
      </c>
      <c r="BC136" s="87">
        <f t="shared" si="112"/>
        <v>182772863.0460622</v>
      </c>
      <c r="BD136" s="16"/>
      <c r="BE136" s="148"/>
      <c r="BF136" s="16"/>
      <c r="BG136" s="16"/>
      <c r="BH136" s="16"/>
      <c r="BI136" s="16"/>
      <c r="BJ136" s="16"/>
    </row>
    <row r="137" spans="3:62" s="149" customFormat="1" ht="15">
      <c r="C137" s="7"/>
      <c r="D137" s="138" t="s">
        <v>265</v>
      </c>
      <c r="E137" s="143" t="s">
        <v>266</v>
      </c>
      <c r="F137" s="97" t="s">
        <v>61</v>
      </c>
      <c r="G137" s="6">
        <v>36116.757347937506</v>
      </c>
      <c r="H137" s="296">
        <v>0.7481791972221205</v>
      </c>
      <c r="I137" s="28">
        <v>25932.827716136508</v>
      </c>
      <c r="J137" s="14"/>
      <c r="K137" s="252">
        <f t="shared" si="57"/>
        <v>99.82692786924262</v>
      </c>
      <c r="L137" s="253">
        <f t="shared" si="58"/>
        <v>155.7307388240035</v>
      </c>
      <c r="M137" s="253">
        <f t="shared" si="59"/>
        <v>111.28045684722171</v>
      </c>
      <c r="N137" s="253">
        <f t="shared" si="60"/>
        <v>93.28444307454481</v>
      </c>
      <c r="O137" s="14">
        <f t="shared" si="88"/>
        <v>31065534.26237106</v>
      </c>
      <c r="P137" s="14">
        <f t="shared" si="89"/>
        <v>48462461.04035441</v>
      </c>
      <c r="Q137" s="14">
        <f t="shared" si="90"/>
        <v>34629802.98710357</v>
      </c>
      <c r="R137" s="14">
        <f t="shared" si="91"/>
        <v>29029552.690174967</v>
      </c>
      <c r="S137" s="14">
        <v>0</v>
      </c>
      <c r="T137" s="14">
        <v>0</v>
      </c>
      <c r="U137" s="14">
        <v>1</v>
      </c>
      <c r="V137" s="114">
        <f t="shared" si="92"/>
        <v>48462461.04035441</v>
      </c>
      <c r="W137" s="114">
        <f t="shared" si="93"/>
        <v>34629802.98710357</v>
      </c>
      <c r="X137" s="114">
        <f t="shared" si="94"/>
        <v>0</v>
      </c>
      <c r="Y137" s="15"/>
      <c r="Z137" s="28">
        <f t="shared" si="68"/>
        <v>60095086.952546045</v>
      </c>
      <c r="AA137" s="14"/>
      <c r="AB137" s="29">
        <f t="shared" si="95"/>
        <v>7723500.834123598</v>
      </c>
      <c r="AC137" s="14">
        <v>37</v>
      </c>
      <c r="AD137" s="65">
        <f t="shared" si="70"/>
        <v>910424.781446076</v>
      </c>
      <c r="AE137" s="14">
        <f t="shared" si="96"/>
        <v>33685716.91350481</v>
      </c>
      <c r="AF137" s="28">
        <f t="shared" si="97"/>
        <v>41409217.747628406</v>
      </c>
      <c r="AG137" s="14"/>
      <c r="AH137" s="82">
        <f t="shared" si="98"/>
        <v>10.81290116777304</v>
      </c>
      <c r="AI137" s="14">
        <f t="shared" si="99"/>
        <v>0</v>
      </c>
      <c r="AJ137" s="84">
        <f t="shared" si="100"/>
        <v>127.1623479935181</v>
      </c>
      <c r="AK137" s="14">
        <f t="shared" si="101"/>
        <v>55112299.995310575</v>
      </c>
      <c r="AL137" s="28">
        <f t="shared" si="102"/>
        <v>55112299.995310575</v>
      </c>
      <c r="AM137" s="14"/>
      <c r="AN137" s="30">
        <v>1</v>
      </c>
      <c r="AO137" s="14">
        <f t="shared" si="103"/>
        <v>96521517.74293898</v>
      </c>
      <c r="AP137" s="116"/>
      <c r="AQ137" s="306">
        <f t="shared" si="104"/>
        <v>156616604.69548503</v>
      </c>
      <c r="AS137" s="147">
        <v>103061700</v>
      </c>
      <c r="AT137" s="147">
        <v>129070864.33232251</v>
      </c>
      <c r="AU137" s="147">
        <v>135846141.71921676</v>
      </c>
      <c r="AV137" s="242">
        <f t="shared" si="105"/>
        <v>0.05249269400915881</v>
      </c>
      <c r="AW137" s="242">
        <f t="shared" si="106"/>
        <v>0.2142316974757652</v>
      </c>
      <c r="AX137" s="242">
        <f t="shared" si="107"/>
        <v>0.004925643413143491</v>
      </c>
      <c r="AY137" s="242">
        <f t="shared" si="108"/>
        <v>0.0021863721534622496</v>
      </c>
      <c r="AZ137" s="279">
        <f t="shared" si="109"/>
        <v>1.076928959638168E-05</v>
      </c>
      <c r="BA137" s="242">
        <f t="shared" si="110"/>
        <v>0.0028362497524736466</v>
      </c>
      <c r="BB137" s="245">
        <f t="shared" si="111"/>
        <v>59245382.32620753</v>
      </c>
      <c r="BC137" s="87">
        <f t="shared" si="112"/>
        <v>162307082.32620752</v>
      </c>
      <c r="BD137" s="16"/>
      <c r="BE137" s="148"/>
      <c r="BF137" s="16"/>
      <c r="BG137" s="16"/>
      <c r="BH137" s="16"/>
      <c r="BI137" s="16"/>
      <c r="BJ137" s="16"/>
    </row>
    <row r="138" spans="3:62" s="149" customFormat="1" ht="15">
      <c r="C138" s="66"/>
      <c r="D138" s="138" t="s">
        <v>267</v>
      </c>
      <c r="E138" s="143" t="s">
        <v>268</v>
      </c>
      <c r="F138" s="97" t="s">
        <v>61</v>
      </c>
      <c r="G138" s="6">
        <v>20581.19738336972</v>
      </c>
      <c r="H138" s="296">
        <v>0.7623409189033363</v>
      </c>
      <c r="I138" s="28">
        <v>15057.58640167664</v>
      </c>
      <c r="J138" s="14"/>
      <c r="K138" s="252">
        <f aca="true" t="shared" si="113" ref="K138:K201">$K$5</f>
        <v>99.82692786924262</v>
      </c>
      <c r="L138" s="253">
        <f aca="true" t="shared" si="114" ref="L138:L201">$L$5</f>
        <v>155.7307388240035</v>
      </c>
      <c r="M138" s="253">
        <f aca="true" t="shared" si="115" ref="M138:M201">$M$5</f>
        <v>111.28045684722171</v>
      </c>
      <c r="N138" s="253">
        <f aca="true" t="shared" si="116" ref="N138:N201">$N$5</f>
        <v>93.28444307454481</v>
      </c>
      <c r="O138" s="14">
        <f t="shared" si="88"/>
        <v>18037831.09926075</v>
      </c>
      <c r="P138" s="14">
        <f t="shared" si="89"/>
        <v>28139148.662872463</v>
      </c>
      <c r="Q138" s="14">
        <f t="shared" si="90"/>
        <v>20107381.12554108</v>
      </c>
      <c r="R138" s="14">
        <f t="shared" si="91"/>
        <v>16855662.738326937</v>
      </c>
      <c r="S138" s="14">
        <v>0</v>
      </c>
      <c r="T138" s="14">
        <v>0</v>
      </c>
      <c r="U138" s="14">
        <v>1</v>
      </c>
      <c r="V138" s="114">
        <f t="shared" si="92"/>
        <v>28139148.662872463</v>
      </c>
      <c r="W138" s="114">
        <f t="shared" si="93"/>
        <v>20107381.12554108</v>
      </c>
      <c r="X138" s="114">
        <f t="shared" si="94"/>
        <v>0</v>
      </c>
      <c r="Y138" s="15"/>
      <c r="Z138" s="28">
        <f t="shared" si="68"/>
        <v>34893493.837587684</v>
      </c>
      <c r="AA138" s="14"/>
      <c r="AB138" s="29">
        <f t="shared" si="95"/>
        <v>7723500.834123598</v>
      </c>
      <c r="AC138" s="14">
        <v>22</v>
      </c>
      <c r="AD138" s="65">
        <f aca="true" t="shared" si="117" ref="AD138:AD201">$AD$5</f>
        <v>910424.781446076</v>
      </c>
      <c r="AE138" s="14">
        <f t="shared" si="96"/>
        <v>20029345.19181367</v>
      </c>
      <c r="AF138" s="28">
        <f t="shared" si="97"/>
        <v>27752846.025937267</v>
      </c>
      <c r="AG138" s="14"/>
      <c r="AH138" s="82">
        <f t="shared" si="98"/>
        <v>10.81290116777304</v>
      </c>
      <c r="AI138" s="14">
        <f t="shared" si="99"/>
        <v>0</v>
      </c>
      <c r="AJ138" s="84">
        <f t="shared" si="100"/>
        <v>127.1623479935181</v>
      </c>
      <c r="AK138" s="14">
        <f t="shared" si="101"/>
        <v>31405840.60544813</v>
      </c>
      <c r="AL138" s="28">
        <f t="shared" si="102"/>
        <v>31405840.60544813</v>
      </c>
      <c r="AM138" s="14"/>
      <c r="AN138" s="30">
        <v>1</v>
      </c>
      <c r="AO138" s="14">
        <f t="shared" si="103"/>
        <v>59158686.6313854</v>
      </c>
      <c r="AP138" s="116"/>
      <c r="AQ138" s="306">
        <f t="shared" si="104"/>
        <v>94052180.46897309</v>
      </c>
      <c r="AS138" s="147">
        <v>65373300</v>
      </c>
      <c r="AT138" s="147">
        <v>80228958.78606954</v>
      </c>
      <c r="AU138" s="147">
        <v>83925332.06240404</v>
      </c>
      <c r="AV138" s="242">
        <f t="shared" si="105"/>
        <v>0.04607280628171769</v>
      </c>
      <c r="AW138" s="242">
        <f t="shared" si="106"/>
        <v>0.20781180974832408</v>
      </c>
      <c r="AX138" s="242">
        <f t="shared" si="107"/>
        <v>0.004778036508701312</v>
      </c>
      <c r="AY138" s="242">
        <f t="shared" si="108"/>
        <v>0.001350734048601661</v>
      </c>
      <c r="AZ138" s="279">
        <f t="shared" si="109"/>
        <v>6.453856597764669E-06</v>
      </c>
      <c r="BA138" s="242">
        <f t="shared" si="110"/>
        <v>0.001699717424635008</v>
      </c>
      <c r="BB138" s="245">
        <f t="shared" si="111"/>
        <v>35504774.775631666</v>
      </c>
      <c r="BC138" s="87">
        <f t="shared" si="112"/>
        <v>100878074.77563167</v>
      </c>
      <c r="BD138" s="42"/>
      <c r="BE138" s="148"/>
      <c r="BF138" s="42"/>
      <c r="BG138" s="42"/>
      <c r="BH138" s="42"/>
      <c r="BI138" s="42"/>
      <c r="BJ138" s="42"/>
    </row>
    <row r="139" spans="3:62" s="41" customFormat="1" ht="15">
      <c r="C139" s="66"/>
      <c r="D139" s="137" t="s">
        <v>269</v>
      </c>
      <c r="E139" s="8" t="s">
        <v>270</v>
      </c>
      <c r="F139" s="99" t="s">
        <v>75</v>
      </c>
      <c r="G139" s="10">
        <v>213703.06947425142</v>
      </c>
      <c r="H139" s="11">
        <v>0</v>
      </c>
      <c r="I139" s="13">
        <v>0</v>
      </c>
      <c r="J139" s="11"/>
      <c r="K139" s="250">
        <f t="shared" si="113"/>
        <v>99.82692786924262</v>
      </c>
      <c r="L139" s="251">
        <f t="shared" si="114"/>
        <v>155.7307388240035</v>
      </c>
      <c r="M139" s="251">
        <f t="shared" si="115"/>
        <v>111.28045684722171</v>
      </c>
      <c r="N139" s="251">
        <f t="shared" si="116"/>
        <v>93.28444307454481</v>
      </c>
      <c r="O139" s="11">
        <f t="shared" si="88"/>
        <v>0</v>
      </c>
      <c r="P139" s="11">
        <f t="shared" si="89"/>
        <v>0</v>
      </c>
      <c r="Q139" s="11">
        <f t="shared" si="90"/>
        <v>0</v>
      </c>
      <c r="R139" s="11">
        <f t="shared" si="91"/>
        <v>0</v>
      </c>
      <c r="S139" s="11">
        <v>1</v>
      </c>
      <c r="T139" s="11">
        <v>1</v>
      </c>
      <c r="U139" s="11">
        <v>0</v>
      </c>
      <c r="V139" s="98">
        <f>SUM(V135:V138)</f>
        <v>262144686.40463394</v>
      </c>
      <c r="W139" s="98">
        <f>SUM(W135:W138)</f>
        <v>187320632.2879333</v>
      </c>
      <c r="X139" s="114">
        <f t="shared" si="94"/>
        <v>0</v>
      </c>
      <c r="Y139" s="12"/>
      <c r="Z139" s="13">
        <f t="shared" si="68"/>
        <v>449465318.6925672</v>
      </c>
      <c r="AA139" s="11"/>
      <c r="AB139" s="60">
        <f t="shared" si="95"/>
        <v>7723500.834123598</v>
      </c>
      <c r="AC139" s="11">
        <v>30</v>
      </c>
      <c r="AD139" s="121">
        <f t="shared" si="117"/>
        <v>910424.781446076</v>
      </c>
      <c r="AE139" s="11">
        <f t="shared" si="96"/>
        <v>27312743.443382278</v>
      </c>
      <c r="AF139" s="13">
        <f t="shared" si="97"/>
        <v>35036244.277505875</v>
      </c>
      <c r="AG139" s="11"/>
      <c r="AH139" s="119">
        <f t="shared" si="98"/>
        <v>10.81290116777304</v>
      </c>
      <c r="AI139" s="11">
        <f t="shared" si="99"/>
        <v>27729002.0336978</v>
      </c>
      <c r="AJ139" s="141">
        <f t="shared" si="100"/>
        <v>127.1623479935181</v>
      </c>
      <c r="AK139" s="11">
        <f t="shared" si="101"/>
        <v>0</v>
      </c>
      <c r="AL139" s="13">
        <f t="shared" si="102"/>
        <v>27729002.0336978</v>
      </c>
      <c r="AM139" s="11"/>
      <c r="AN139" s="61">
        <v>0.6517535701468968</v>
      </c>
      <c r="AO139" s="11">
        <f t="shared" si="103"/>
        <v>40907473.36447634</v>
      </c>
      <c r="AP139" s="115"/>
      <c r="AQ139" s="307">
        <f t="shared" si="104"/>
        <v>490372792.05704355</v>
      </c>
      <c r="AS139" s="146">
        <v>340166700</v>
      </c>
      <c r="AT139" s="146">
        <v>424096291.79390997</v>
      </c>
      <c r="AU139" s="146">
        <v>422488122.75044006</v>
      </c>
      <c r="AV139" s="241">
        <f t="shared" si="105"/>
        <v>-0.0037919903441442897</v>
      </c>
      <c r="AW139" s="241">
        <f t="shared" si="106"/>
        <v>0.1579470131224621</v>
      </c>
      <c r="AX139" s="241">
        <f t="shared" si="107"/>
        <v>0.003631538535049668</v>
      </c>
      <c r="AY139" s="241">
        <f t="shared" si="108"/>
        <v>0.006799723974931517</v>
      </c>
      <c r="AZ139" s="278">
        <f t="shared" si="109"/>
        <v>2.4693459642664908E-05</v>
      </c>
      <c r="BA139" s="241">
        <f t="shared" si="110"/>
        <v>0.006503383363630378</v>
      </c>
      <c r="BB139" s="244">
        <f t="shared" si="111"/>
        <v>135846793.27204606</v>
      </c>
      <c r="BC139" s="86">
        <f t="shared" si="112"/>
        <v>476013493.2720461</v>
      </c>
      <c r="BD139" s="42"/>
      <c r="BE139" s="148"/>
      <c r="BF139" s="42"/>
      <c r="BG139" s="42"/>
      <c r="BH139" s="42"/>
      <c r="BI139" s="42"/>
      <c r="BJ139" s="42"/>
    </row>
    <row r="140" spans="3:62" s="149" customFormat="1" ht="15">
      <c r="C140" s="7"/>
      <c r="D140" s="138" t="s">
        <v>271</v>
      </c>
      <c r="E140" s="143" t="s">
        <v>272</v>
      </c>
      <c r="F140" s="97" t="s">
        <v>61</v>
      </c>
      <c r="G140" s="6">
        <v>25691.004215134435</v>
      </c>
      <c r="H140" s="296">
        <v>0.6267370195142148</v>
      </c>
      <c r="I140" s="28">
        <v>15452.61282269263</v>
      </c>
      <c r="J140" s="14"/>
      <c r="K140" s="252">
        <f t="shared" si="113"/>
        <v>99.82692786924262</v>
      </c>
      <c r="L140" s="253">
        <f t="shared" si="114"/>
        <v>155.7307388240035</v>
      </c>
      <c r="M140" s="253">
        <f t="shared" si="115"/>
        <v>111.28045684722171</v>
      </c>
      <c r="N140" s="253">
        <f t="shared" si="116"/>
        <v>93.28444307454481</v>
      </c>
      <c r="O140" s="14">
        <f t="shared" si="88"/>
        <v>18511042.38770725</v>
      </c>
      <c r="P140" s="14">
        <f t="shared" si="89"/>
        <v>28877361.73967032</v>
      </c>
      <c r="Q140" s="14">
        <f t="shared" si="90"/>
        <v>20634885.772709668</v>
      </c>
      <c r="R140" s="14">
        <f t="shared" si="91"/>
        <v>17297860.574537423</v>
      </c>
      <c r="S140" s="14">
        <v>0</v>
      </c>
      <c r="T140" s="14">
        <v>0</v>
      </c>
      <c r="U140" s="14">
        <v>1</v>
      </c>
      <c r="V140" s="114">
        <f t="shared" si="92"/>
        <v>28877361.73967032</v>
      </c>
      <c r="W140" s="114">
        <f t="shared" si="93"/>
        <v>20634885.772709668</v>
      </c>
      <c r="X140" s="114">
        <f t="shared" si="94"/>
        <v>0</v>
      </c>
      <c r="Y140" s="15"/>
      <c r="Z140" s="28">
        <f t="shared" si="68"/>
        <v>35808902.962244675</v>
      </c>
      <c r="AA140" s="14"/>
      <c r="AB140" s="29">
        <f t="shared" si="95"/>
        <v>7723500.834123598</v>
      </c>
      <c r="AC140" s="14">
        <v>19</v>
      </c>
      <c r="AD140" s="65">
        <f t="shared" si="117"/>
        <v>910424.781446076</v>
      </c>
      <c r="AE140" s="14">
        <f t="shared" si="96"/>
        <v>17298070.847475443</v>
      </c>
      <c r="AF140" s="28">
        <f t="shared" si="97"/>
        <v>25021571.681599043</v>
      </c>
      <c r="AG140" s="14"/>
      <c r="AH140" s="82">
        <f t="shared" si="98"/>
        <v>10.81290116777304</v>
      </c>
      <c r="AI140" s="14">
        <f t="shared" si="99"/>
        <v>0</v>
      </c>
      <c r="AJ140" s="84">
        <f t="shared" si="100"/>
        <v>127.1623479935181</v>
      </c>
      <c r="AK140" s="14">
        <f t="shared" si="101"/>
        <v>39203141.01969439</v>
      </c>
      <c r="AL140" s="28">
        <f t="shared" si="102"/>
        <v>39203141.01969439</v>
      </c>
      <c r="AM140" s="14"/>
      <c r="AN140" s="30">
        <v>0.44048305509189367</v>
      </c>
      <c r="AO140" s="14">
        <f t="shared" si="103"/>
        <v>28289897.66306488</v>
      </c>
      <c r="AP140" s="116"/>
      <c r="AQ140" s="306">
        <f t="shared" si="104"/>
        <v>64098800.62530956</v>
      </c>
      <c r="AS140" s="147">
        <v>37995300</v>
      </c>
      <c r="AT140" s="147">
        <v>46515992.210619494</v>
      </c>
      <c r="AU140" s="147">
        <v>56591771.89992857</v>
      </c>
      <c r="AV140" s="242">
        <f t="shared" si="105"/>
        <v>0.21660893835580267</v>
      </c>
      <c r="AW140" s="242">
        <f t="shared" si="106"/>
        <v>0.37834794182240905</v>
      </c>
      <c r="AX140" s="242">
        <f t="shared" si="107"/>
        <v>0.008699025725288691</v>
      </c>
      <c r="AY140" s="242">
        <f t="shared" si="108"/>
        <v>0.0009108147837782008</v>
      </c>
      <c r="AZ140" s="279">
        <f t="shared" si="109"/>
        <v>7.923201235059825E-06</v>
      </c>
      <c r="BA140" s="242">
        <f t="shared" si="110"/>
        <v>0.002086690801711529</v>
      </c>
      <c r="BB140" s="245">
        <f t="shared" si="111"/>
        <v>43588119.92355696</v>
      </c>
      <c r="BC140" s="87">
        <f t="shared" si="112"/>
        <v>81583419.92355695</v>
      </c>
      <c r="BD140" s="16"/>
      <c r="BE140" s="148"/>
      <c r="BF140" s="16"/>
      <c r="BG140" s="16"/>
      <c r="BH140" s="16"/>
      <c r="BI140" s="16"/>
      <c r="BJ140" s="16"/>
    </row>
    <row r="141" spans="3:62" s="149" customFormat="1" ht="15">
      <c r="C141" s="7"/>
      <c r="D141" s="138" t="s">
        <v>273</v>
      </c>
      <c r="E141" s="143" t="s">
        <v>582</v>
      </c>
      <c r="F141" s="97" t="s">
        <v>61</v>
      </c>
      <c r="G141" s="6">
        <v>25711.39240657364</v>
      </c>
      <c r="H141" s="296">
        <v>0.7620514786965878</v>
      </c>
      <c r="I141" s="28">
        <v>18803.79039728572</v>
      </c>
      <c r="J141" s="14"/>
      <c r="K141" s="252">
        <f t="shared" si="113"/>
        <v>99.82692786924262</v>
      </c>
      <c r="L141" s="253">
        <f t="shared" si="114"/>
        <v>155.7307388240035</v>
      </c>
      <c r="M141" s="253">
        <f t="shared" si="115"/>
        <v>111.28045684722171</v>
      </c>
      <c r="N141" s="253">
        <f t="shared" si="116"/>
        <v>93.28444307454481</v>
      </c>
      <c r="O141" s="14">
        <f t="shared" si="88"/>
        <v>22525495.531898383</v>
      </c>
      <c r="P141" s="14">
        <f t="shared" si="89"/>
        <v>35139938.05513209</v>
      </c>
      <c r="Q141" s="14">
        <f t="shared" si="90"/>
        <v>25109932.630432267</v>
      </c>
      <c r="R141" s="14">
        <f t="shared" si="91"/>
        <v>21049213.378815264</v>
      </c>
      <c r="S141" s="14">
        <v>0</v>
      </c>
      <c r="T141" s="14">
        <v>0</v>
      </c>
      <c r="U141" s="14">
        <v>1</v>
      </c>
      <c r="V141" s="114">
        <f t="shared" si="92"/>
        <v>35139938.05513209</v>
      </c>
      <c r="W141" s="114">
        <f t="shared" si="93"/>
        <v>25109932.630432267</v>
      </c>
      <c r="X141" s="114">
        <f t="shared" si="94"/>
        <v>0</v>
      </c>
      <c r="Y141" s="15"/>
      <c r="Z141" s="28">
        <f aca="true" t="shared" si="118" ref="Z141:Z204">IF(F141="C",V141+W141+X141,O141+P141+Q141+R141-V141-W141-X141)</f>
        <v>43574708.91071364</v>
      </c>
      <c r="AA141" s="14"/>
      <c r="AB141" s="29">
        <f t="shared" si="95"/>
        <v>7723500.834123598</v>
      </c>
      <c r="AC141" s="14">
        <v>27</v>
      </c>
      <c r="AD141" s="65">
        <f t="shared" si="117"/>
        <v>910424.781446076</v>
      </c>
      <c r="AE141" s="14">
        <f t="shared" si="96"/>
        <v>24581469.09904405</v>
      </c>
      <c r="AF141" s="28">
        <f t="shared" si="97"/>
        <v>32304969.93316765</v>
      </c>
      <c r="AG141" s="14"/>
      <c r="AH141" s="82">
        <f t="shared" si="98"/>
        <v>10.81290116777304</v>
      </c>
      <c r="AI141" s="14">
        <f t="shared" si="99"/>
        <v>0</v>
      </c>
      <c r="AJ141" s="84">
        <f t="shared" si="100"/>
        <v>127.1623479935181</v>
      </c>
      <c r="AK141" s="14">
        <f t="shared" si="101"/>
        <v>39234252.343231395</v>
      </c>
      <c r="AL141" s="28">
        <f t="shared" si="102"/>
        <v>39234252.343231395</v>
      </c>
      <c r="AM141" s="14"/>
      <c r="AN141" s="30">
        <v>1</v>
      </c>
      <c r="AO141" s="14">
        <f t="shared" si="103"/>
        <v>71539222.27639905</v>
      </c>
      <c r="AP141" s="116"/>
      <c r="AQ141" s="306">
        <f t="shared" si="104"/>
        <v>115113931.18711269</v>
      </c>
      <c r="AS141" s="147">
        <v>87189300</v>
      </c>
      <c r="AT141" s="147">
        <v>108658644.04189518</v>
      </c>
      <c r="AU141" s="147">
        <v>101932912.24261528</v>
      </c>
      <c r="AV141" s="242">
        <f t="shared" si="105"/>
        <v>-0.061897807197802676</v>
      </c>
      <c r="AW141" s="242">
        <f t="shared" si="106"/>
        <v>0.09984119626880371</v>
      </c>
      <c r="AX141" s="242">
        <f t="shared" si="107"/>
        <v>0.0022955619385755556</v>
      </c>
      <c r="AY141" s="242">
        <f t="shared" si="108"/>
        <v>0.0016405565739894626</v>
      </c>
      <c r="AZ141" s="279">
        <f t="shared" si="109"/>
        <v>3.7659992293301227E-06</v>
      </c>
      <c r="BA141" s="242">
        <f t="shared" si="110"/>
        <v>0.0009918309175743836</v>
      </c>
      <c r="BB141" s="245">
        <f t="shared" si="111"/>
        <v>20717992.787270796</v>
      </c>
      <c r="BC141" s="87">
        <f t="shared" si="112"/>
        <v>107907292.7872708</v>
      </c>
      <c r="BD141" s="16"/>
      <c r="BE141" s="148"/>
      <c r="BF141" s="16"/>
      <c r="BG141" s="16"/>
      <c r="BH141" s="16"/>
      <c r="BI141" s="16"/>
      <c r="BJ141" s="16"/>
    </row>
    <row r="142" spans="3:62" s="149" customFormat="1" ht="15">
      <c r="C142" s="7"/>
      <c r="D142" s="138" t="s">
        <v>274</v>
      </c>
      <c r="E142" s="143" t="s">
        <v>583</v>
      </c>
      <c r="F142" s="97" t="s">
        <v>61</v>
      </c>
      <c r="G142" s="6">
        <v>46832.89708590479</v>
      </c>
      <c r="H142" s="296">
        <v>0.7914499088378392</v>
      </c>
      <c r="I142" s="28">
        <v>35572.13667644243</v>
      </c>
      <c r="J142" s="14"/>
      <c r="K142" s="252">
        <f t="shared" si="113"/>
        <v>99.82692786924262</v>
      </c>
      <c r="L142" s="253">
        <f t="shared" si="114"/>
        <v>155.7307388240035</v>
      </c>
      <c r="M142" s="253">
        <f t="shared" si="115"/>
        <v>111.28045684722171</v>
      </c>
      <c r="N142" s="253">
        <f t="shared" si="116"/>
        <v>93.28444307454481</v>
      </c>
      <c r="O142" s="14">
        <f t="shared" si="88"/>
        <v>42612685.4658487</v>
      </c>
      <c r="P142" s="14">
        <f t="shared" si="89"/>
        <v>66476101.514049746</v>
      </c>
      <c r="Q142" s="14">
        <f t="shared" si="90"/>
        <v>47501803.4446359</v>
      </c>
      <c r="R142" s="14">
        <f t="shared" si="91"/>
        <v>39819923.50600226</v>
      </c>
      <c r="S142" s="14">
        <v>0</v>
      </c>
      <c r="T142" s="14">
        <v>0</v>
      </c>
      <c r="U142" s="14">
        <v>1</v>
      </c>
      <c r="V142" s="114">
        <f t="shared" si="92"/>
        <v>66476101.514049746</v>
      </c>
      <c r="W142" s="114">
        <f t="shared" si="93"/>
        <v>47501803.4446359</v>
      </c>
      <c r="X142" s="114">
        <f t="shared" si="94"/>
        <v>0</v>
      </c>
      <c r="Y142" s="15"/>
      <c r="Z142" s="28">
        <f t="shared" si="118"/>
        <v>82432608.97185099</v>
      </c>
      <c r="AA142" s="14"/>
      <c r="AB142" s="29">
        <f t="shared" si="95"/>
        <v>7723500.834123598</v>
      </c>
      <c r="AC142" s="14">
        <v>43</v>
      </c>
      <c r="AD142" s="65">
        <f t="shared" si="117"/>
        <v>910424.781446076</v>
      </c>
      <c r="AE142" s="14">
        <f t="shared" si="96"/>
        <v>39148265.60218127</v>
      </c>
      <c r="AF142" s="28">
        <f t="shared" si="97"/>
        <v>46871766.43630487</v>
      </c>
      <c r="AG142" s="14"/>
      <c r="AH142" s="82">
        <f t="shared" si="98"/>
        <v>10.81290116777304</v>
      </c>
      <c r="AI142" s="14">
        <f t="shared" si="99"/>
        <v>0</v>
      </c>
      <c r="AJ142" s="84">
        <f t="shared" si="100"/>
        <v>127.1623479935181</v>
      </c>
      <c r="AK142" s="14">
        <f t="shared" si="101"/>
        <v>71464573.88138933</v>
      </c>
      <c r="AL142" s="28">
        <f t="shared" si="102"/>
        <v>71464573.88138933</v>
      </c>
      <c r="AM142" s="14"/>
      <c r="AN142" s="30">
        <v>1</v>
      </c>
      <c r="AO142" s="14">
        <f t="shared" si="103"/>
        <v>118336340.3176942</v>
      </c>
      <c r="AP142" s="116"/>
      <c r="AQ142" s="306">
        <f t="shared" si="104"/>
        <v>200768949.28954518</v>
      </c>
      <c r="AS142" s="147">
        <v>148034700</v>
      </c>
      <c r="AT142" s="147">
        <v>185689969.09842202</v>
      </c>
      <c r="AU142" s="147">
        <v>175594021.10058218</v>
      </c>
      <c r="AV142" s="242">
        <f t="shared" si="105"/>
        <v>-0.05436991587030014</v>
      </c>
      <c r="AW142" s="242">
        <f t="shared" si="106"/>
        <v>0.10736908759630624</v>
      </c>
      <c r="AX142" s="242">
        <f t="shared" si="107"/>
        <v>0.0024686442077685514</v>
      </c>
      <c r="AY142" s="242">
        <f t="shared" si="108"/>
        <v>0.0028260933523036316</v>
      </c>
      <c r="AZ142" s="279">
        <f t="shared" si="109"/>
        <v>6.976618984777568E-06</v>
      </c>
      <c r="BA142" s="242">
        <f t="shared" si="110"/>
        <v>0.001837394536713601</v>
      </c>
      <c r="BB142" s="245">
        <f t="shared" si="111"/>
        <v>38380661.54672805</v>
      </c>
      <c r="BC142" s="87">
        <f t="shared" si="112"/>
        <v>186415361.54672804</v>
      </c>
      <c r="BD142" s="16"/>
      <c r="BE142" s="148"/>
      <c r="BF142" s="16"/>
      <c r="BG142" s="16"/>
      <c r="BH142" s="16"/>
      <c r="BI142" s="16"/>
      <c r="BJ142" s="16"/>
    </row>
    <row r="143" spans="3:62" s="149" customFormat="1" ht="15">
      <c r="C143" s="7"/>
      <c r="D143" s="138" t="s">
        <v>275</v>
      </c>
      <c r="E143" s="143" t="s">
        <v>544</v>
      </c>
      <c r="F143" s="97" t="s">
        <v>61</v>
      </c>
      <c r="G143" s="6">
        <v>30927.018645309272</v>
      </c>
      <c r="H143" s="296">
        <v>0.7507817378055845</v>
      </c>
      <c r="I143" s="28">
        <v>22283.69733928307</v>
      </c>
      <c r="J143" s="14"/>
      <c r="K143" s="252">
        <f t="shared" si="113"/>
        <v>99.82692786924262</v>
      </c>
      <c r="L143" s="253">
        <f t="shared" si="114"/>
        <v>155.7307388240035</v>
      </c>
      <c r="M143" s="253">
        <f t="shared" si="115"/>
        <v>111.28045684722171</v>
      </c>
      <c r="N143" s="253">
        <f t="shared" si="116"/>
        <v>93.28444307454481</v>
      </c>
      <c r="O143" s="14">
        <f t="shared" si="88"/>
        <v>26694156.563383736</v>
      </c>
      <c r="P143" s="14">
        <f t="shared" si="89"/>
        <v>41643079.80452441</v>
      </c>
      <c r="Q143" s="14">
        <f t="shared" si="90"/>
        <v>29756880.241927665</v>
      </c>
      <c r="R143" s="14">
        <f t="shared" si="91"/>
        <v>24944667.551240847</v>
      </c>
      <c r="S143" s="14">
        <v>0</v>
      </c>
      <c r="T143" s="14">
        <v>0</v>
      </c>
      <c r="U143" s="14">
        <v>1</v>
      </c>
      <c r="V143" s="114">
        <f t="shared" si="92"/>
        <v>41643079.80452441</v>
      </c>
      <c r="W143" s="114">
        <f t="shared" si="93"/>
        <v>29756880.241927665</v>
      </c>
      <c r="X143" s="114">
        <f t="shared" si="94"/>
        <v>0</v>
      </c>
      <c r="Y143" s="15"/>
      <c r="Z143" s="28">
        <f t="shared" si="118"/>
        <v>51638824.11462459</v>
      </c>
      <c r="AA143" s="14"/>
      <c r="AB143" s="29">
        <f t="shared" si="95"/>
        <v>7723500.834123598</v>
      </c>
      <c r="AC143" s="14">
        <v>29</v>
      </c>
      <c r="AD143" s="65">
        <f t="shared" si="117"/>
        <v>910424.781446076</v>
      </c>
      <c r="AE143" s="14">
        <f t="shared" si="96"/>
        <v>26402318.661936205</v>
      </c>
      <c r="AF143" s="28">
        <f t="shared" si="97"/>
        <v>34125819.496059805</v>
      </c>
      <c r="AG143" s="14"/>
      <c r="AH143" s="82">
        <f t="shared" si="98"/>
        <v>10.81290116777304</v>
      </c>
      <c r="AI143" s="14">
        <f t="shared" si="99"/>
        <v>0</v>
      </c>
      <c r="AJ143" s="84">
        <f t="shared" si="100"/>
        <v>127.1623479935181</v>
      </c>
      <c r="AK143" s="14">
        <f t="shared" si="101"/>
        <v>47193027.688522086</v>
      </c>
      <c r="AL143" s="28">
        <f t="shared" si="102"/>
        <v>47193027.688522086</v>
      </c>
      <c r="AM143" s="14"/>
      <c r="AN143" s="30">
        <v>0.9957452078301855</v>
      </c>
      <c r="AO143" s="14">
        <f t="shared" si="103"/>
        <v>80972852.3903226</v>
      </c>
      <c r="AP143" s="116"/>
      <c r="AQ143" s="306">
        <f t="shared" si="104"/>
        <v>132611676.50494719</v>
      </c>
      <c r="AS143" s="147">
        <v>88007400.00000001</v>
      </c>
      <c r="AT143" s="147">
        <v>109438748.05361292</v>
      </c>
      <c r="AU143" s="147">
        <v>116343547.77038136</v>
      </c>
      <c r="AV143" s="242">
        <f t="shared" si="105"/>
        <v>0.0630928244298432</v>
      </c>
      <c r="AW143" s="242">
        <f t="shared" si="106"/>
        <v>0.22483182789644957</v>
      </c>
      <c r="AX143" s="242">
        <f t="shared" si="107"/>
        <v>0.005169363008330904</v>
      </c>
      <c r="AY143" s="242">
        <f t="shared" si="108"/>
        <v>0.001872488168312723</v>
      </c>
      <c r="AZ143" s="279">
        <f t="shared" si="109"/>
        <v>9.679571070813083E-06</v>
      </c>
      <c r="BA143" s="242">
        <f t="shared" si="110"/>
        <v>0.002549256458185385</v>
      </c>
      <c r="BB143" s="245">
        <f t="shared" si="111"/>
        <v>53250484.51076071</v>
      </c>
      <c r="BC143" s="87">
        <f t="shared" si="112"/>
        <v>141257884.51076072</v>
      </c>
      <c r="BD143" s="16"/>
      <c r="BE143" s="148"/>
      <c r="BF143" s="16"/>
      <c r="BG143" s="16"/>
      <c r="BH143" s="16"/>
      <c r="BI143" s="16"/>
      <c r="BJ143" s="16"/>
    </row>
    <row r="144" spans="3:62" s="41" customFormat="1" ht="15">
      <c r="C144" s="66"/>
      <c r="D144" s="137" t="s">
        <v>276</v>
      </c>
      <c r="E144" s="8" t="s">
        <v>277</v>
      </c>
      <c r="F144" s="99" t="s">
        <v>75</v>
      </c>
      <c r="G144" s="10">
        <v>129162.31235292215</v>
      </c>
      <c r="H144" s="11">
        <v>0</v>
      </c>
      <c r="I144" s="13">
        <v>0</v>
      </c>
      <c r="J144" s="11"/>
      <c r="K144" s="250">
        <f t="shared" si="113"/>
        <v>99.82692786924262</v>
      </c>
      <c r="L144" s="251">
        <f t="shared" si="114"/>
        <v>155.7307388240035</v>
      </c>
      <c r="M144" s="251">
        <f t="shared" si="115"/>
        <v>111.28045684722171</v>
      </c>
      <c r="N144" s="251">
        <f t="shared" si="116"/>
        <v>93.28444307454481</v>
      </c>
      <c r="O144" s="11">
        <f t="shared" si="88"/>
        <v>0</v>
      </c>
      <c r="P144" s="11">
        <f t="shared" si="89"/>
        <v>0</v>
      </c>
      <c r="Q144" s="11">
        <f t="shared" si="90"/>
        <v>0</v>
      </c>
      <c r="R144" s="11">
        <f t="shared" si="91"/>
        <v>0</v>
      </c>
      <c r="S144" s="11">
        <v>1</v>
      </c>
      <c r="T144" s="11">
        <v>1</v>
      </c>
      <c r="U144" s="11">
        <v>0</v>
      </c>
      <c r="V144" s="98">
        <f>SUM(V140:V143)</f>
        <v>172136481.11337656</v>
      </c>
      <c r="W144" s="98">
        <f>SUM(W140:W143)</f>
        <v>123003502.0897055</v>
      </c>
      <c r="X144" s="114">
        <f t="shared" si="94"/>
        <v>0</v>
      </c>
      <c r="Y144" s="12"/>
      <c r="Z144" s="13">
        <f t="shared" si="118"/>
        <v>295139983.2030821</v>
      </c>
      <c r="AA144" s="11"/>
      <c r="AB144" s="60">
        <f t="shared" si="95"/>
        <v>7723500.834123598</v>
      </c>
      <c r="AC144" s="11">
        <v>26</v>
      </c>
      <c r="AD144" s="121">
        <f t="shared" si="117"/>
        <v>910424.781446076</v>
      </c>
      <c r="AE144" s="11">
        <f t="shared" si="96"/>
        <v>23671044.317597978</v>
      </c>
      <c r="AF144" s="13">
        <f t="shared" si="97"/>
        <v>31394545.151721574</v>
      </c>
      <c r="AG144" s="11"/>
      <c r="AH144" s="119">
        <f t="shared" si="98"/>
        <v>10.81290116777304</v>
      </c>
      <c r="AI144" s="11">
        <f t="shared" si="99"/>
        <v>16759431.816878136</v>
      </c>
      <c r="AJ144" s="141">
        <f t="shared" si="100"/>
        <v>127.1623479935181</v>
      </c>
      <c r="AK144" s="11">
        <f t="shared" si="101"/>
        <v>0</v>
      </c>
      <c r="AL144" s="13">
        <f t="shared" si="102"/>
        <v>16759431.816878136</v>
      </c>
      <c r="AM144" s="11"/>
      <c r="AN144" s="61">
        <v>0.8251016874142517</v>
      </c>
      <c r="AO144" s="11">
        <f t="shared" si="103"/>
        <v>39731927.65249863</v>
      </c>
      <c r="AP144" s="115"/>
      <c r="AQ144" s="307">
        <f t="shared" si="104"/>
        <v>334871910.8555807</v>
      </c>
      <c r="AS144" s="146">
        <v>250028100</v>
      </c>
      <c r="AT144" s="146">
        <v>306210913.5640329</v>
      </c>
      <c r="AU144" s="146">
        <v>300221094.7404897</v>
      </c>
      <c r="AV144" s="241">
        <f t="shared" si="105"/>
        <v>-0.01956108864255303</v>
      </c>
      <c r="AW144" s="241">
        <f t="shared" si="106"/>
        <v>0.14217791482405334</v>
      </c>
      <c r="AX144" s="241">
        <f t="shared" si="107"/>
        <v>0.00326897334941202</v>
      </c>
      <c r="AY144" s="241">
        <f t="shared" si="108"/>
        <v>0.004831900509764018</v>
      </c>
      <c r="AZ144" s="278">
        <f t="shared" si="109"/>
        <v>1.579535399342893E-05</v>
      </c>
      <c r="BA144" s="241">
        <f t="shared" si="110"/>
        <v>0.004159937241278052</v>
      </c>
      <c r="BB144" s="244">
        <f t="shared" si="111"/>
        <v>86895405.49015428</v>
      </c>
      <c r="BC144" s="86">
        <f t="shared" si="112"/>
        <v>336923505.49015427</v>
      </c>
      <c r="BD144" s="42"/>
      <c r="BE144" s="148"/>
      <c r="BF144" s="42"/>
      <c r="BG144" s="42"/>
      <c r="BH144" s="42"/>
      <c r="BI144" s="42"/>
      <c r="BJ144" s="42"/>
    </row>
    <row r="145" spans="3:62" s="149" customFormat="1" ht="15">
      <c r="C145" s="7"/>
      <c r="D145" s="138"/>
      <c r="E145" s="143"/>
      <c r="F145" s="97"/>
      <c r="G145" s="6"/>
      <c r="H145" s="6"/>
      <c r="I145" s="28"/>
      <c r="J145" s="14"/>
      <c r="K145" s="252">
        <f t="shared" si="113"/>
        <v>99.82692786924262</v>
      </c>
      <c r="L145" s="253">
        <f t="shared" si="114"/>
        <v>155.7307388240035</v>
      </c>
      <c r="M145" s="253">
        <f t="shared" si="115"/>
        <v>111.28045684722171</v>
      </c>
      <c r="N145" s="253">
        <f t="shared" si="116"/>
        <v>93.28444307454481</v>
      </c>
      <c r="O145" s="14"/>
      <c r="P145" s="14"/>
      <c r="Q145" s="14"/>
      <c r="R145" s="14"/>
      <c r="S145" s="14"/>
      <c r="T145" s="14"/>
      <c r="U145" s="14"/>
      <c r="V145" s="114"/>
      <c r="W145" s="114"/>
      <c r="X145" s="114"/>
      <c r="Y145" s="15"/>
      <c r="Z145" s="28"/>
      <c r="AA145" s="14"/>
      <c r="AB145" s="29"/>
      <c r="AC145" s="14"/>
      <c r="AD145" s="65"/>
      <c r="AE145" s="14"/>
      <c r="AF145" s="28"/>
      <c r="AG145" s="14"/>
      <c r="AH145" s="82"/>
      <c r="AI145" s="14"/>
      <c r="AJ145" s="84"/>
      <c r="AK145" s="14"/>
      <c r="AL145" s="28"/>
      <c r="AM145" s="14"/>
      <c r="AN145" s="30"/>
      <c r="AO145" s="14"/>
      <c r="AP145" s="116"/>
      <c r="AQ145" s="306"/>
      <c r="AS145" s="147"/>
      <c r="AT145" s="147"/>
      <c r="AU145" s="147"/>
      <c r="AV145" s="242"/>
      <c r="AW145" s="242"/>
      <c r="AX145" s="242"/>
      <c r="AY145" s="242"/>
      <c r="AZ145" s="279"/>
      <c r="BA145" s="242"/>
      <c r="BB145" s="245"/>
      <c r="BC145" s="87"/>
      <c r="BD145" s="16"/>
      <c r="BE145" s="148"/>
      <c r="BF145" s="16"/>
      <c r="BG145" s="16"/>
      <c r="BH145" s="16"/>
      <c r="BI145" s="16"/>
      <c r="BJ145" s="16"/>
    </row>
    <row r="146" spans="3:62" s="149" customFormat="1" ht="15">
      <c r="C146" s="7"/>
      <c r="D146" s="137" t="s">
        <v>278</v>
      </c>
      <c r="E146" s="143"/>
      <c r="F146" s="97"/>
      <c r="G146" s="6"/>
      <c r="H146" s="6"/>
      <c r="I146" s="28"/>
      <c r="J146" s="14"/>
      <c r="K146" s="252">
        <f t="shared" si="113"/>
        <v>99.82692786924262</v>
      </c>
      <c r="L146" s="253">
        <f t="shared" si="114"/>
        <v>155.7307388240035</v>
      </c>
      <c r="M146" s="253">
        <f t="shared" si="115"/>
        <v>111.28045684722171</v>
      </c>
      <c r="N146" s="253">
        <f t="shared" si="116"/>
        <v>93.28444307454481</v>
      </c>
      <c r="O146" s="14"/>
      <c r="P146" s="14"/>
      <c r="Q146" s="14"/>
      <c r="R146" s="14"/>
      <c r="S146" s="14"/>
      <c r="T146" s="14"/>
      <c r="U146" s="14"/>
      <c r="V146" s="114"/>
      <c r="W146" s="114"/>
      <c r="X146" s="114"/>
      <c r="Y146" s="15"/>
      <c r="Z146" s="28"/>
      <c r="AA146" s="14"/>
      <c r="AB146" s="29"/>
      <c r="AC146" s="14"/>
      <c r="AD146" s="65"/>
      <c r="AE146" s="14"/>
      <c r="AF146" s="28"/>
      <c r="AG146" s="14"/>
      <c r="AH146" s="82"/>
      <c r="AI146" s="14"/>
      <c r="AJ146" s="84"/>
      <c r="AK146" s="14"/>
      <c r="AL146" s="28"/>
      <c r="AM146" s="14"/>
      <c r="AN146" s="30"/>
      <c r="AO146" s="14"/>
      <c r="AP146" s="116"/>
      <c r="AQ146" s="306"/>
      <c r="AS146" s="147"/>
      <c r="AT146" s="147"/>
      <c r="AU146" s="147"/>
      <c r="AV146" s="242"/>
      <c r="AW146" s="242"/>
      <c r="AX146" s="242"/>
      <c r="AY146" s="242"/>
      <c r="AZ146" s="279"/>
      <c r="BA146" s="242"/>
      <c r="BB146" s="245"/>
      <c r="BC146" s="87"/>
      <c r="BD146" s="16"/>
      <c r="BE146" s="148"/>
      <c r="BF146" s="16"/>
      <c r="BG146" s="16"/>
      <c r="BH146" s="16"/>
      <c r="BI146" s="16"/>
      <c r="BJ146" s="16"/>
    </row>
    <row r="147" spans="3:62" s="149" customFormat="1" ht="15">
      <c r="C147" s="7"/>
      <c r="D147" s="138"/>
      <c r="E147" s="143"/>
      <c r="F147" s="97"/>
      <c r="G147" s="6"/>
      <c r="H147" s="6"/>
      <c r="I147" s="28"/>
      <c r="J147" s="14"/>
      <c r="K147" s="252">
        <f t="shared" si="113"/>
        <v>99.82692786924262</v>
      </c>
      <c r="L147" s="253">
        <f t="shared" si="114"/>
        <v>155.7307388240035</v>
      </c>
      <c r="M147" s="253">
        <f t="shared" si="115"/>
        <v>111.28045684722171</v>
      </c>
      <c r="N147" s="253">
        <f t="shared" si="116"/>
        <v>93.28444307454481</v>
      </c>
      <c r="O147" s="14"/>
      <c r="P147" s="14"/>
      <c r="Q147" s="14"/>
      <c r="R147" s="14"/>
      <c r="S147" s="14"/>
      <c r="T147" s="14"/>
      <c r="U147" s="14"/>
      <c r="V147" s="114"/>
      <c r="W147" s="114"/>
      <c r="X147" s="114"/>
      <c r="Y147" s="15"/>
      <c r="Z147" s="28"/>
      <c r="AA147" s="14"/>
      <c r="AB147" s="29"/>
      <c r="AC147" s="14"/>
      <c r="AD147" s="65"/>
      <c r="AE147" s="14"/>
      <c r="AF147" s="28"/>
      <c r="AG147" s="14"/>
      <c r="AH147" s="82"/>
      <c r="AI147" s="14"/>
      <c r="AJ147" s="84"/>
      <c r="AK147" s="14"/>
      <c r="AL147" s="28"/>
      <c r="AM147" s="14"/>
      <c r="AN147" s="30"/>
      <c r="AO147" s="14"/>
      <c r="AP147" s="116"/>
      <c r="AQ147" s="306"/>
      <c r="AS147" s="147"/>
      <c r="AT147" s="147"/>
      <c r="AU147" s="147"/>
      <c r="AV147" s="242"/>
      <c r="AW147" s="242"/>
      <c r="AX147" s="242"/>
      <c r="AY147" s="242"/>
      <c r="AZ147" s="279"/>
      <c r="BA147" s="242"/>
      <c r="BB147" s="245"/>
      <c r="BC147" s="87"/>
      <c r="BD147" s="16"/>
      <c r="BE147" s="148"/>
      <c r="BF147" s="16"/>
      <c r="BG147" s="16"/>
      <c r="BH147" s="16"/>
      <c r="BI147" s="16"/>
      <c r="BJ147" s="16"/>
    </row>
    <row r="148" spans="3:62" s="149" customFormat="1" ht="15">
      <c r="C148" s="7"/>
      <c r="D148" s="138" t="s">
        <v>279</v>
      </c>
      <c r="E148" s="143" t="s">
        <v>280</v>
      </c>
      <c r="F148" s="97" t="s">
        <v>61</v>
      </c>
      <c r="G148" s="6">
        <v>74605.13687538184</v>
      </c>
      <c r="H148" s="296">
        <v>0.7746646658355396</v>
      </c>
      <c r="I148" s="28">
        <v>55464.866701066916</v>
      </c>
      <c r="J148" s="14"/>
      <c r="K148" s="252">
        <f t="shared" si="113"/>
        <v>99.82692786924262</v>
      </c>
      <c r="L148" s="253">
        <f t="shared" si="114"/>
        <v>155.7307388240035</v>
      </c>
      <c r="M148" s="253">
        <f t="shared" si="115"/>
        <v>111.28045684722171</v>
      </c>
      <c r="N148" s="253">
        <f t="shared" si="116"/>
        <v>93.28444307454481</v>
      </c>
      <c r="O148" s="14">
        <f aca="true" t="shared" si="119" ref="O148:O174">I148*K148*12</f>
        <v>66442646.96933477</v>
      </c>
      <c r="P148" s="14">
        <f aca="true" t="shared" si="120" ref="P148:P174">I148*L148*12</f>
        <v>103651016.04158425</v>
      </c>
      <c r="Q148" s="14">
        <f aca="true" t="shared" si="121" ref="Q148:Q174">I148*M148*12</f>
        <v>74065868.46557978</v>
      </c>
      <c r="R148" s="14">
        <f aca="true" t="shared" si="122" ref="R148:R174">I148*N148*12</f>
        <v>62088110.40495472</v>
      </c>
      <c r="S148" s="14">
        <v>0</v>
      </c>
      <c r="T148" s="14">
        <v>0</v>
      </c>
      <c r="U148" s="14">
        <v>1</v>
      </c>
      <c r="V148" s="114">
        <f aca="true" t="shared" si="123" ref="V148:V173">IF(S148=1,0,P148)</f>
        <v>103651016.04158425</v>
      </c>
      <c r="W148" s="114">
        <f aca="true" t="shared" si="124" ref="W148:W173">IF(T148=1,0,Q148)</f>
        <v>74065868.46557978</v>
      </c>
      <c r="X148" s="114">
        <f aca="true" t="shared" si="125" ref="X148:X174">IF(U148=1,0,R148)</f>
        <v>0</v>
      </c>
      <c r="Y148" s="15"/>
      <c r="Z148" s="28">
        <f t="shared" si="118"/>
        <v>128530757.37428948</v>
      </c>
      <c r="AA148" s="14"/>
      <c r="AB148" s="29">
        <f aca="true" t="shared" si="126" ref="AB148:AB174">$AB$5</f>
        <v>7723500.834123598</v>
      </c>
      <c r="AC148" s="14">
        <v>62</v>
      </c>
      <c r="AD148" s="65">
        <f t="shared" si="117"/>
        <v>910424.781446076</v>
      </c>
      <c r="AE148" s="14">
        <f aca="true" t="shared" si="127" ref="AE148:AE174">AC148*AD148</f>
        <v>56446336.44965671</v>
      </c>
      <c r="AF148" s="28">
        <f aca="true" t="shared" si="128" ref="AF148:AF174">AE148+AB148</f>
        <v>64169837.28378031</v>
      </c>
      <c r="AG148" s="14"/>
      <c r="AH148" s="82">
        <f aca="true" t="shared" si="129" ref="AH148:AH174">$AH$5</f>
        <v>10.81290116777304</v>
      </c>
      <c r="AI148" s="14">
        <f aca="true" t="shared" si="130" ref="AI148:AI174">IF(F148="B",0,G148*AH148*12)</f>
        <v>0</v>
      </c>
      <c r="AJ148" s="84">
        <f aca="true" t="shared" si="131" ref="AJ148:AJ174">$AJ$5</f>
        <v>127.1623479935181</v>
      </c>
      <c r="AK148" s="14">
        <f aca="true" t="shared" si="132" ref="AK148:AK174">IF(F148="C",0,G148*AJ148*12)</f>
        <v>113843572.52941626</v>
      </c>
      <c r="AL148" s="28">
        <f aca="true" t="shared" si="133" ref="AL148:AL174">IF(F148="A",AI148+AK148,IF(F148="B",AK148,AI148))</f>
        <v>113843572.52941626</v>
      </c>
      <c r="AM148" s="14"/>
      <c r="AN148" s="30">
        <v>1</v>
      </c>
      <c r="AO148" s="14">
        <f aca="true" t="shared" si="134" ref="AO148:AO174">(AF148+AL148)*AN148</f>
        <v>178013409.81319657</v>
      </c>
      <c r="AP148" s="116"/>
      <c r="AQ148" s="306">
        <f aca="true" t="shared" si="135" ref="AQ148:AQ174">Z148+AO148</f>
        <v>306544167.18748605</v>
      </c>
      <c r="AS148" s="147">
        <v>211158900</v>
      </c>
      <c r="AT148" s="147">
        <v>264644076.63840201</v>
      </c>
      <c r="AU148" s="147">
        <v>267223377.0766179</v>
      </c>
      <c r="AV148" s="242">
        <f aca="true" t="shared" si="136" ref="AV148:AV174">(AU148-AT148)/AT148</f>
        <v>0.009746299524172324</v>
      </c>
      <c r="AW148" s="242">
        <f aca="true" t="shared" si="137" ref="AW148:AW174">AV148+($AV$28*-1)</f>
        <v>0.17148530299077872</v>
      </c>
      <c r="AX148" s="242">
        <f aca="true" t="shared" si="138" ref="AX148:AX174">AW148/$AW$290</f>
        <v>0.003942812679356183</v>
      </c>
      <c r="AY148" s="242">
        <f aca="true" t="shared" si="139" ref="AY148:AY174">AU148/$AU$290</f>
        <v>0.004300819611071898</v>
      </c>
      <c r="AZ148" s="279">
        <f aca="true" t="shared" si="140" ref="AZ148:AZ174">AX148*AY148</f>
        <v>1.6957326094158007E-05</v>
      </c>
      <c r="BA148" s="242">
        <f aca="true" t="shared" si="141" ref="BA148:BA174">AZ148/$AZ$290</f>
        <v>0.0044659595701957745</v>
      </c>
      <c r="BB148" s="245">
        <f aca="true" t="shared" si="142" ref="BB148:BB174">($AQ$290-$AS$290)*BA148</f>
        <v>93287793.84074801</v>
      </c>
      <c r="BC148" s="87">
        <f aca="true" t="shared" si="143" ref="BC148:BC174">AS148+BB148</f>
        <v>304446693.840748</v>
      </c>
      <c r="BD148" s="16"/>
      <c r="BE148" s="148"/>
      <c r="BF148" s="16"/>
      <c r="BG148" s="16"/>
      <c r="BH148" s="16"/>
      <c r="BI148" s="16"/>
      <c r="BJ148" s="16"/>
    </row>
    <row r="149" spans="3:62" s="149" customFormat="1" ht="15">
      <c r="C149" s="7"/>
      <c r="D149" s="138" t="s">
        <v>281</v>
      </c>
      <c r="E149" s="143" t="s">
        <v>282</v>
      </c>
      <c r="F149" s="97" t="s">
        <v>61</v>
      </c>
      <c r="G149" s="6">
        <v>71200.28742758554</v>
      </c>
      <c r="H149" s="296">
        <v>0.7983879737395114</v>
      </c>
      <c r="I149" s="28">
        <v>54554.58144465891</v>
      </c>
      <c r="J149" s="14"/>
      <c r="K149" s="252">
        <f t="shared" si="113"/>
        <v>99.82692786924262</v>
      </c>
      <c r="L149" s="253">
        <f t="shared" si="114"/>
        <v>155.7307388240035</v>
      </c>
      <c r="M149" s="253">
        <f t="shared" si="115"/>
        <v>111.28045684722171</v>
      </c>
      <c r="N149" s="253">
        <f t="shared" si="116"/>
        <v>93.28444307454481</v>
      </c>
      <c r="O149" s="14">
        <f t="shared" si="119"/>
        <v>65352195.201752245</v>
      </c>
      <c r="P149" s="14">
        <f t="shared" si="120"/>
        <v>101949903.29533204</v>
      </c>
      <c r="Q149" s="14">
        <f t="shared" si="121"/>
        <v>72850304.9552473</v>
      </c>
      <c r="R149" s="14">
        <f t="shared" si="122"/>
        <v>61069124.966758825</v>
      </c>
      <c r="S149" s="14">
        <v>0</v>
      </c>
      <c r="T149" s="14">
        <v>0</v>
      </c>
      <c r="U149" s="14">
        <v>1</v>
      </c>
      <c r="V149" s="114">
        <f t="shared" si="123"/>
        <v>101949903.29533204</v>
      </c>
      <c r="W149" s="114">
        <f t="shared" si="124"/>
        <v>72850304.9552473</v>
      </c>
      <c r="X149" s="114">
        <f t="shared" si="125"/>
        <v>0</v>
      </c>
      <c r="Y149" s="15"/>
      <c r="Z149" s="28">
        <f t="shared" si="118"/>
        <v>126421320.16851111</v>
      </c>
      <c r="AA149" s="14"/>
      <c r="AB149" s="29">
        <f t="shared" si="126"/>
        <v>7723500.834123598</v>
      </c>
      <c r="AC149" s="14">
        <v>60</v>
      </c>
      <c r="AD149" s="65">
        <f t="shared" si="117"/>
        <v>910424.781446076</v>
      </c>
      <c r="AE149" s="14">
        <f t="shared" si="127"/>
        <v>54625486.886764556</v>
      </c>
      <c r="AF149" s="28">
        <f t="shared" si="128"/>
        <v>62348987.72088815</v>
      </c>
      <c r="AG149" s="14"/>
      <c r="AH149" s="82">
        <f t="shared" si="129"/>
        <v>10.81290116777304</v>
      </c>
      <c r="AI149" s="14">
        <f t="shared" si="130"/>
        <v>0</v>
      </c>
      <c r="AJ149" s="84">
        <f t="shared" si="131"/>
        <v>127.1623479935181</v>
      </c>
      <c r="AK149" s="14">
        <f t="shared" si="132"/>
        <v>108647948.72526173</v>
      </c>
      <c r="AL149" s="28">
        <f t="shared" si="133"/>
        <v>108647948.72526173</v>
      </c>
      <c r="AM149" s="14"/>
      <c r="AN149" s="30">
        <v>1</v>
      </c>
      <c r="AO149" s="14">
        <f t="shared" si="134"/>
        <v>170996936.4461499</v>
      </c>
      <c r="AP149" s="116"/>
      <c r="AQ149" s="306">
        <f t="shared" si="135"/>
        <v>297418256.614661</v>
      </c>
      <c r="AS149" s="147">
        <v>196813800.00000003</v>
      </c>
      <c r="AT149" s="147">
        <v>246191425.19144657</v>
      </c>
      <c r="AU149" s="147">
        <v>258971746.0802292</v>
      </c>
      <c r="AV149" s="242">
        <f t="shared" si="136"/>
        <v>0.05191212845388186</v>
      </c>
      <c r="AW149" s="242">
        <f t="shared" si="137"/>
        <v>0.21365113192048824</v>
      </c>
      <c r="AX149" s="242">
        <f t="shared" si="138"/>
        <v>0.004912294973407717</v>
      </c>
      <c r="AY149" s="242">
        <f t="shared" si="139"/>
        <v>0.004168013953120715</v>
      </c>
      <c r="AZ149" s="279">
        <f t="shared" si="140"/>
        <v>2.0474513991008115E-05</v>
      </c>
      <c r="BA149" s="242">
        <f t="shared" si="141"/>
        <v>0.005392262388275445</v>
      </c>
      <c r="BB149" s="245">
        <f t="shared" si="142"/>
        <v>112636994.15680285</v>
      </c>
      <c r="BC149" s="87">
        <f t="shared" si="143"/>
        <v>309450794.1568029</v>
      </c>
      <c r="BD149" s="16"/>
      <c r="BE149" s="148"/>
      <c r="BF149" s="16"/>
      <c r="BG149" s="16"/>
      <c r="BH149" s="16"/>
      <c r="BI149" s="16"/>
      <c r="BJ149" s="16"/>
    </row>
    <row r="150" spans="3:62" s="149" customFormat="1" ht="15">
      <c r="C150" s="7"/>
      <c r="D150" s="138" t="s">
        <v>283</v>
      </c>
      <c r="E150" s="143" t="s">
        <v>284</v>
      </c>
      <c r="F150" s="97" t="s">
        <v>61</v>
      </c>
      <c r="G150" s="6">
        <v>131996.5086071944</v>
      </c>
      <c r="H150" s="296">
        <v>0.7287107632035392</v>
      </c>
      <c r="I150" s="28">
        <v>92310.92928329893</v>
      </c>
      <c r="J150" s="14"/>
      <c r="K150" s="252">
        <f t="shared" si="113"/>
        <v>99.82692786924262</v>
      </c>
      <c r="L150" s="253">
        <f t="shared" si="114"/>
        <v>155.7307388240035</v>
      </c>
      <c r="M150" s="253">
        <f t="shared" si="115"/>
        <v>111.28045684722171</v>
      </c>
      <c r="N150" s="253">
        <f t="shared" si="116"/>
        <v>93.28444307454481</v>
      </c>
      <c r="O150" s="14">
        <f t="shared" si="119"/>
        <v>110581397.74927966</v>
      </c>
      <c r="P150" s="14">
        <f t="shared" si="120"/>
        <v>172507790.6258218</v>
      </c>
      <c r="Q150" s="14">
        <f t="shared" si="121"/>
        <v>123268828.59164497</v>
      </c>
      <c r="R150" s="14">
        <f t="shared" si="122"/>
        <v>103334083.53463477</v>
      </c>
      <c r="S150" s="14">
        <v>0</v>
      </c>
      <c r="T150" s="14">
        <v>0</v>
      </c>
      <c r="U150" s="14">
        <v>1</v>
      </c>
      <c r="V150" s="114">
        <f t="shared" si="123"/>
        <v>172507790.6258218</v>
      </c>
      <c r="W150" s="114">
        <f t="shared" si="124"/>
        <v>123268828.59164497</v>
      </c>
      <c r="X150" s="114">
        <f t="shared" si="125"/>
        <v>0</v>
      </c>
      <c r="Y150" s="15"/>
      <c r="Z150" s="28">
        <f t="shared" si="118"/>
        <v>213915481.28391448</v>
      </c>
      <c r="AA150" s="14"/>
      <c r="AB150" s="29">
        <f t="shared" si="126"/>
        <v>7723500.834123598</v>
      </c>
      <c r="AC150" s="14">
        <v>69</v>
      </c>
      <c r="AD150" s="65">
        <f t="shared" si="117"/>
        <v>910424.781446076</v>
      </c>
      <c r="AE150" s="14">
        <f t="shared" si="127"/>
        <v>62819309.91977924</v>
      </c>
      <c r="AF150" s="28">
        <f t="shared" si="128"/>
        <v>70542810.75390284</v>
      </c>
      <c r="AG150" s="14"/>
      <c r="AH150" s="82">
        <f t="shared" si="129"/>
        <v>10.81290116777304</v>
      </c>
      <c r="AI150" s="14">
        <f t="shared" si="130"/>
        <v>0</v>
      </c>
      <c r="AJ150" s="84">
        <f t="shared" si="131"/>
        <v>127.1623479935181</v>
      </c>
      <c r="AK150" s="14">
        <f t="shared" si="132"/>
        <v>201419831.53724957</v>
      </c>
      <c r="AL150" s="28">
        <f t="shared" si="133"/>
        <v>201419831.53724957</v>
      </c>
      <c r="AM150" s="14"/>
      <c r="AN150" s="30">
        <v>0.8041634345548656</v>
      </c>
      <c r="AO150" s="14">
        <f t="shared" si="134"/>
        <v>218702412.49546948</v>
      </c>
      <c r="AP150" s="116"/>
      <c r="AQ150" s="306">
        <f t="shared" si="135"/>
        <v>432617893.77938396</v>
      </c>
      <c r="AS150" s="147">
        <v>300347100.00000006</v>
      </c>
      <c r="AT150" s="147">
        <v>376921573.6124196</v>
      </c>
      <c r="AU150" s="147">
        <v>375417667.6331291</v>
      </c>
      <c r="AV150" s="242">
        <f t="shared" si="136"/>
        <v>-0.003989970552433594</v>
      </c>
      <c r="AW150" s="242">
        <f t="shared" si="137"/>
        <v>0.1577490329141728</v>
      </c>
      <c r="AX150" s="242">
        <f t="shared" si="138"/>
        <v>0.003626986548017015</v>
      </c>
      <c r="AY150" s="242">
        <f t="shared" si="139"/>
        <v>0.006042149773582484</v>
      </c>
      <c r="AZ150" s="279">
        <f t="shared" si="140"/>
        <v>2.1914795949887723E-05</v>
      </c>
      <c r="BA150" s="242">
        <f t="shared" si="141"/>
        <v>0.005771581684391044</v>
      </c>
      <c r="BB150" s="245">
        <f t="shared" si="142"/>
        <v>120560456.01077983</v>
      </c>
      <c r="BC150" s="87">
        <f t="shared" si="143"/>
        <v>420907556.01077986</v>
      </c>
      <c r="BD150" s="16"/>
      <c r="BE150" s="148"/>
      <c r="BF150" s="16"/>
      <c r="BG150" s="16"/>
      <c r="BH150" s="16"/>
      <c r="BI150" s="16"/>
      <c r="BJ150" s="16"/>
    </row>
    <row r="151" spans="3:62" s="149" customFormat="1" ht="15">
      <c r="C151" s="7"/>
      <c r="D151" s="138" t="s">
        <v>285</v>
      </c>
      <c r="E151" s="143" t="s">
        <v>286</v>
      </c>
      <c r="F151" s="97" t="s">
        <v>61</v>
      </c>
      <c r="G151" s="6">
        <v>53795.657015460725</v>
      </c>
      <c r="H151" s="296">
        <v>0.6079915859668956</v>
      </c>
      <c r="I151" s="28">
        <v>31389.20236183459</v>
      </c>
      <c r="J151" s="14"/>
      <c r="K151" s="252">
        <f t="shared" si="113"/>
        <v>99.82692786924262</v>
      </c>
      <c r="L151" s="253">
        <f t="shared" si="114"/>
        <v>155.7307388240035</v>
      </c>
      <c r="M151" s="253">
        <f t="shared" si="115"/>
        <v>111.28045684722171</v>
      </c>
      <c r="N151" s="253">
        <f t="shared" si="116"/>
        <v>93.28444307454481</v>
      </c>
      <c r="O151" s="14">
        <f t="shared" si="119"/>
        <v>37601851.68057506</v>
      </c>
      <c r="P151" s="14">
        <f t="shared" si="120"/>
        <v>58659164.09885588</v>
      </c>
      <c r="Q151" s="14">
        <f t="shared" si="121"/>
        <v>41916057.34673813</v>
      </c>
      <c r="R151" s="14">
        <f t="shared" si="122"/>
        <v>35137491.13053512</v>
      </c>
      <c r="S151" s="14">
        <v>0</v>
      </c>
      <c r="T151" s="14">
        <v>0</v>
      </c>
      <c r="U151" s="14">
        <v>1</v>
      </c>
      <c r="V151" s="114">
        <f t="shared" si="123"/>
        <v>58659164.09885588</v>
      </c>
      <c r="W151" s="114">
        <f t="shared" si="124"/>
        <v>41916057.34673813</v>
      </c>
      <c r="X151" s="114">
        <f t="shared" si="125"/>
        <v>0</v>
      </c>
      <c r="Y151" s="15"/>
      <c r="Z151" s="28">
        <f t="shared" si="118"/>
        <v>72739342.8111102</v>
      </c>
      <c r="AA151" s="14"/>
      <c r="AB151" s="29">
        <f t="shared" si="126"/>
        <v>7723500.834123598</v>
      </c>
      <c r="AC151" s="14">
        <v>37</v>
      </c>
      <c r="AD151" s="65">
        <f t="shared" si="117"/>
        <v>910424.781446076</v>
      </c>
      <c r="AE151" s="14">
        <f t="shared" si="127"/>
        <v>33685716.91350481</v>
      </c>
      <c r="AF151" s="28">
        <f t="shared" si="128"/>
        <v>41409217.747628406</v>
      </c>
      <c r="AG151" s="14"/>
      <c r="AH151" s="82">
        <f t="shared" si="129"/>
        <v>10.81290116777304</v>
      </c>
      <c r="AI151" s="14">
        <f t="shared" si="130"/>
        <v>0</v>
      </c>
      <c r="AJ151" s="84">
        <f t="shared" si="131"/>
        <v>127.1623479935181</v>
      </c>
      <c r="AK151" s="14">
        <f t="shared" si="132"/>
        <v>82089384.69527951</v>
      </c>
      <c r="AL151" s="28">
        <f t="shared" si="133"/>
        <v>82089384.69527951</v>
      </c>
      <c r="AM151" s="14"/>
      <c r="AN151" s="30">
        <v>0.7298667739633715</v>
      </c>
      <c r="AO151" s="14">
        <f t="shared" si="134"/>
        <v>90137526.55399016</v>
      </c>
      <c r="AP151" s="116"/>
      <c r="AQ151" s="306">
        <f t="shared" si="135"/>
        <v>162876869.36510035</v>
      </c>
      <c r="AS151" s="147">
        <v>107595900.00000001</v>
      </c>
      <c r="AT151" s="147">
        <v>135592867.80262828</v>
      </c>
      <c r="AU151" s="147">
        <v>139716640.36308163</v>
      </c>
      <c r="AV151" s="242">
        <f t="shared" si="136"/>
        <v>0.030412901705538096</v>
      </c>
      <c r="AW151" s="242">
        <f t="shared" si="137"/>
        <v>0.19215190517214448</v>
      </c>
      <c r="AX151" s="242">
        <f t="shared" si="138"/>
        <v>0.004417981919511304</v>
      </c>
      <c r="AY151" s="242">
        <f t="shared" si="139"/>
        <v>0.0022486657920438337</v>
      </c>
      <c r="AZ151" s="279">
        <f t="shared" si="140"/>
        <v>9.934564812273224E-06</v>
      </c>
      <c r="BA151" s="242">
        <f t="shared" si="141"/>
        <v>0.0026164127854088302</v>
      </c>
      <c r="BB151" s="245">
        <f t="shared" si="142"/>
        <v>54653288.434677094</v>
      </c>
      <c r="BC151" s="87">
        <f t="shared" si="143"/>
        <v>162249188.43467712</v>
      </c>
      <c r="BD151" s="16"/>
      <c r="BE151" s="148"/>
      <c r="BF151" s="16"/>
      <c r="BG151" s="16"/>
      <c r="BH151" s="16"/>
      <c r="BI151" s="16"/>
      <c r="BJ151" s="16"/>
    </row>
    <row r="152" spans="3:62" s="149" customFormat="1" ht="15">
      <c r="C152" s="66"/>
      <c r="D152" s="138" t="s">
        <v>287</v>
      </c>
      <c r="E152" s="143" t="s">
        <v>288</v>
      </c>
      <c r="F152" s="97" t="s">
        <v>61</v>
      </c>
      <c r="G152" s="6">
        <v>31156.72538711789</v>
      </c>
      <c r="H152" s="296">
        <v>0.7773860795724545</v>
      </c>
      <c r="I152" s="28">
        <v>23244.706175586558</v>
      </c>
      <c r="J152" s="14"/>
      <c r="K152" s="252">
        <f t="shared" si="113"/>
        <v>99.82692786924262</v>
      </c>
      <c r="L152" s="253">
        <f t="shared" si="114"/>
        <v>155.7307388240035</v>
      </c>
      <c r="M152" s="253">
        <f t="shared" si="115"/>
        <v>111.28045684722171</v>
      </c>
      <c r="N152" s="253">
        <f t="shared" si="116"/>
        <v>93.28444307454481</v>
      </c>
      <c r="O152" s="14">
        <f t="shared" si="119"/>
        <v>27845371.280784212</v>
      </c>
      <c r="P152" s="14">
        <f t="shared" si="120"/>
        <v>43438983.197651654</v>
      </c>
      <c r="Q152" s="14">
        <f t="shared" si="121"/>
        <v>31040178.2699845</v>
      </c>
      <c r="R152" s="14">
        <f t="shared" si="122"/>
        <v>26020433.640252292</v>
      </c>
      <c r="S152" s="14">
        <v>0</v>
      </c>
      <c r="T152" s="14">
        <v>0</v>
      </c>
      <c r="U152" s="14">
        <v>1</v>
      </c>
      <c r="V152" s="114">
        <f t="shared" si="123"/>
        <v>43438983.197651654</v>
      </c>
      <c r="W152" s="114">
        <f t="shared" si="124"/>
        <v>31040178.2699845</v>
      </c>
      <c r="X152" s="114">
        <f t="shared" si="125"/>
        <v>0</v>
      </c>
      <c r="Y152" s="15"/>
      <c r="Z152" s="28">
        <f t="shared" si="118"/>
        <v>53865804.92103651</v>
      </c>
      <c r="AA152" s="14"/>
      <c r="AB152" s="29">
        <f t="shared" si="126"/>
        <v>7723500.834123598</v>
      </c>
      <c r="AC152" s="14">
        <v>27</v>
      </c>
      <c r="AD152" s="65">
        <f t="shared" si="117"/>
        <v>910424.781446076</v>
      </c>
      <c r="AE152" s="14">
        <f t="shared" si="127"/>
        <v>24581469.09904405</v>
      </c>
      <c r="AF152" s="28">
        <f t="shared" si="128"/>
        <v>32304969.93316765</v>
      </c>
      <c r="AG152" s="14"/>
      <c r="AH152" s="82">
        <f t="shared" si="129"/>
        <v>10.81290116777304</v>
      </c>
      <c r="AI152" s="14">
        <f t="shared" si="130"/>
        <v>0</v>
      </c>
      <c r="AJ152" s="84">
        <f t="shared" si="131"/>
        <v>127.1623479935181</v>
      </c>
      <c r="AK152" s="14">
        <f t="shared" si="132"/>
        <v>47543548.27218198</v>
      </c>
      <c r="AL152" s="28">
        <f t="shared" si="133"/>
        <v>47543548.27218198</v>
      </c>
      <c r="AM152" s="14"/>
      <c r="AN152" s="30">
        <v>1</v>
      </c>
      <c r="AO152" s="14">
        <f t="shared" si="134"/>
        <v>79848518.20534962</v>
      </c>
      <c r="AP152" s="116"/>
      <c r="AQ152" s="306">
        <f t="shared" si="135"/>
        <v>133714323.12638614</v>
      </c>
      <c r="AS152" s="147">
        <v>87986700</v>
      </c>
      <c r="AT152" s="147">
        <v>110204998.8322084</v>
      </c>
      <c r="AU152" s="147">
        <v>115849496.72627479</v>
      </c>
      <c r="AV152" s="242">
        <f t="shared" si="136"/>
        <v>0.051218165726405675</v>
      </c>
      <c r="AW152" s="242">
        <f t="shared" si="137"/>
        <v>0.21295716919301205</v>
      </c>
      <c r="AX152" s="242">
        <f t="shared" si="138"/>
        <v>0.00489633929094879</v>
      </c>
      <c r="AY152" s="242">
        <f t="shared" si="139"/>
        <v>0.0018645366767830172</v>
      </c>
      <c r="AZ152" s="279">
        <f t="shared" si="140"/>
        <v>9.12940418994777E-06</v>
      </c>
      <c r="BA152" s="242">
        <f t="shared" si="141"/>
        <v>0.0024043619722763318</v>
      </c>
      <c r="BB152" s="245">
        <f t="shared" si="142"/>
        <v>50223836.66102382</v>
      </c>
      <c r="BC152" s="87">
        <f t="shared" si="143"/>
        <v>138210536.66102383</v>
      </c>
      <c r="BD152" s="42"/>
      <c r="BE152" s="148"/>
      <c r="BF152" s="42"/>
      <c r="BG152" s="42"/>
      <c r="BH152" s="42"/>
      <c r="BI152" s="42"/>
      <c r="BJ152" s="42"/>
    </row>
    <row r="153" spans="3:62" s="41" customFormat="1" ht="15">
      <c r="C153" s="66"/>
      <c r="D153" s="137" t="s">
        <v>289</v>
      </c>
      <c r="E153" s="8" t="s">
        <v>290</v>
      </c>
      <c r="F153" s="99" t="s">
        <v>75</v>
      </c>
      <c r="G153" s="10">
        <v>362754.3153127404</v>
      </c>
      <c r="H153" s="11">
        <v>0</v>
      </c>
      <c r="I153" s="13">
        <v>0</v>
      </c>
      <c r="J153" s="11"/>
      <c r="K153" s="250">
        <f t="shared" si="113"/>
        <v>99.82692786924262</v>
      </c>
      <c r="L153" s="251">
        <f t="shared" si="114"/>
        <v>155.7307388240035</v>
      </c>
      <c r="M153" s="251">
        <f t="shared" si="115"/>
        <v>111.28045684722171</v>
      </c>
      <c r="N153" s="251">
        <f t="shared" si="116"/>
        <v>93.28444307454481</v>
      </c>
      <c r="O153" s="11">
        <f t="shared" si="119"/>
        <v>0</v>
      </c>
      <c r="P153" s="11">
        <f t="shared" si="120"/>
        <v>0</v>
      </c>
      <c r="Q153" s="11">
        <f t="shared" si="121"/>
        <v>0</v>
      </c>
      <c r="R153" s="11">
        <f t="shared" si="122"/>
        <v>0</v>
      </c>
      <c r="S153" s="11">
        <v>1</v>
      </c>
      <c r="T153" s="11">
        <v>1</v>
      </c>
      <c r="U153" s="11">
        <v>0</v>
      </c>
      <c r="V153" s="98">
        <f>SUM(V148:V152)</f>
        <v>480206857.25924563</v>
      </c>
      <c r="W153" s="98">
        <f>SUM(W148:W152)</f>
        <v>343141237.6291946</v>
      </c>
      <c r="X153" s="114">
        <f t="shared" si="125"/>
        <v>0</v>
      </c>
      <c r="Y153" s="12"/>
      <c r="Z153" s="13">
        <f t="shared" si="118"/>
        <v>823348094.8884403</v>
      </c>
      <c r="AA153" s="11"/>
      <c r="AB153" s="60">
        <f t="shared" si="126"/>
        <v>7723500.834123598</v>
      </c>
      <c r="AC153" s="11">
        <v>51</v>
      </c>
      <c r="AD153" s="121">
        <f t="shared" si="117"/>
        <v>910424.781446076</v>
      </c>
      <c r="AE153" s="11">
        <f t="shared" si="127"/>
        <v>46431663.85374988</v>
      </c>
      <c r="AF153" s="13">
        <f t="shared" si="128"/>
        <v>54155164.687873475</v>
      </c>
      <c r="AG153" s="11"/>
      <c r="AH153" s="119">
        <f t="shared" si="129"/>
        <v>10.81290116777304</v>
      </c>
      <c r="AI153" s="11">
        <f t="shared" si="130"/>
        <v>47069118.71591808</v>
      </c>
      <c r="AJ153" s="141">
        <f t="shared" si="131"/>
        <v>127.1623479935181</v>
      </c>
      <c r="AK153" s="11">
        <f t="shared" si="132"/>
        <v>0</v>
      </c>
      <c r="AL153" s="13">
        <f t="shared" si="133"/>
        <v>47069118.71591808</v>
      </c>
      <c r="AM153" s="11"/>
      <c r="AN153" s="61">
        <v>0.7562899784494734</v>
      </c>
      <c r="AO153" s="11">
        <f t="shared" si="134"/>
        <v>76554911.1140169</v>
      </c>
      <c r="AP153" s="115"/>
      <c r="AQ153" s="307">
        <f t="shared" si="135"/>
        <v>899903006.0024571</v>
      </c>
      <c r="AS153" s="146">
        <v>647451900</v>
      </c>
      <c r="AT153" s="146">
        <v>798393703.0729431</v>
      </c>
      <c r="AU153" s="146">
        <v>795401839.828168</v>
      </c>
      <c r="AV153" s="241">
        <f t="shared" si="136"/>
        <v>-0.0037473532584984745</v>
      </c>
      <c r="AW153" s="241">
        <f t="shared" si="137"/>
        <v>0.1579916502081079</v>
      </c>
      <c r="AX153" s="241">
        <f t="shared" si="138"/>
        <v>0.0036325648368037214</v>
      </c>
      <c r="AY153" s="241">
        <f t="shared" si="139"/>
        <v>0.01280157398218504</v>
      </c>
      <c r="AZ153" s="278">
        <f t="shared" si="140"/>
        <v>4.650254750342677E-05</v>
      </c>
      <c r="BA153" s="241">
        <f t="shared" si="141"/>
        <v>0.01224712527837511</v>
      </c>
      <c r="BB153" s="244">
        <f t="shared" si="142"/>
        <v>255825714.53077143</v>
      </c>
      <c r="BC153" s="86">
        <f t="shared" si="143"/>
        <v>903277614.5307715</v>
      </c>
      <c r="BD153" s="42"/>
      <c r="BE153" s="148"/>
      <c r="BF153" s="42"/>
      <c r="BG153" s="42"/>
      <c r="BH153" s="42"/>
      <c r="BI153" s="42"/>
      <c r="BJ153" s="42"/>
    </row>
    <row r="154" spans="3:62" s="149" customFormat="1" ht="15">
      <c r="C154" s="7"/>
      <c r="D154" s="138" t="s">
        <v>291</v>
      </c>
      <c r="E154" s="143" t="s">
        <v>584</v>
      </c>
      <c r="F154" s="97" t="s">
        <v>61</v>
      </c>
      <c r="G154" s="6">
        <v>52003.115330905006</v>
      </c>
      <c r="H154" s="296">
        <v>0.7494470210328011</v>
      </c>
      <c r="I154" s="28">
        <v>37402.944600444316</v>
      </c>
      <c r="J154" s="14"/>
      <c r="K154" s="252">
        <f t="shared" si="113"/>
        <v>99.82692786924262</v>
      </c>
      <c r="L154" s="253">
        <f t="shared" si="114"/>
        <v>155.7307388240035</v>
      </c>
      <c r="M154" s="253">
        <f t="shared" si="115"/>
        <v>111.28045684722171</v>
      </c>
      <c r="N154" s="253">
        <f t="shared" si="116"/>
        <v>93.28444307454481</v>
      </c>
      <c r="O154" s="14">
        <f t="shared" si="119"/>
        <v>44805852.63270999</v>
      </c>
      <c r="P154" s="14">
        <f t="shared" si="120"/>
        <v>69897458.36184558</v>
      </c>
      <c r="Q154" s="14">
        <f t="shared" si="121"/>
        <v>49946601.15082522</v>
      </c>
      <c r="R154" s="14">
        <f t="shared" si="122"/>
        <v>41869354.27680601</v>
      </c>
      <c r="S154" s="14">
        <v>0</v>
      </c>
      <c r="T154" s="14">
        <v>0</v>
      </c>
      <c r="U154" s="14">
        <v>1</v>
      </c>
      <c r="V154" s="114">
        <f t="shared" si="123"/>
        <v>69897458.36184558</v>
      </c>
      <c r="W154" s="114">
        <f t="shared" si="124"/>
        <v>49946601.15082522</v>
      </c>
      <c r="X154" s="114">
        <f t="shared" si="125"/>
        <v>0</v>
      </c>
      <c r="Y154" s="15"/>
      <c r="Z154" s="28">
        <f t="shared" si="118"/>
        <v>86675206.90951599</v>
      </c>
      <c r="AA154" s="14"/>
      <c r="AB154" s="29">
        <f t="shared" si="126"/>
        <v>7723500.834123598</v>
      </c>
      <c r="AC154" s="14">
        <v>24</v>
      </c>
      <c r="AD154" s="65">
        <f t="shared" si="117"/>
        <v>910424.781446076</v>
      </c>
      <c r="AE154" s="14">
        <f t="shared" si="127"/>
        <v>21850194.754705824</v>
      </c>
      <c r="AF154" s="28">
        <f t="shared" si="128"/>
        <v>29573695.58882942</v>
      </c>
      <c r="AG154" s="14"/>
      <c r="AH154" s="82">
        <f t="shared" si="129"/>
        <v>10.81290116777304</v>
      </c>
      <c r="AI154" s="14">
        <f t="shared" si="130"/>
        <v>0</v>
      </c>
      <c r="AJ154" s="84">
        <f t="shared" si="131"/>
        <v>127.1623479935181</v>
      </c>
      <c r="AK154" s="14">
        <f t="shared" si="132"/>
        <v>79354058.98146717</v>
      </c>
      <c r="AL154" s="28">
        <f t="shared" si="133"/>
        <v>79354058.98146717</v>
      </c>
      <c r="AM154" s="14"/>
      <c r="AN154" s="30">
        <v>0.7147537596230447</v>
      </c>
      <c r="AO154" s="14">
        <f t="shared" si="134"/>
        <v>77856522.10641576</v>
      </c>
      <c r="AP154" s="116"/>
      <c r="AQ154" s="306">
        <f t="shared" si="135"/>
        <v>164531729.01593176</v>
      </c>
      <c r="AS154" s="147">
        <v>92628900.00000001</v>
      </c>
      <c r="AT154" s="147">
        <v>118204030.93918906</v>
      </c>
      <c r="AU154" s="147">
        <v>135126950.57540005</v>
      </c>
      <c r="AV154" s="242">
        <f t="shared" si="136"/>
        <v>0.14316702655357932</v>
      </c>
      <c r="AW154" s="242">
        <f t="shared" si="137"/>
        <v>0.3049060300201857</v>
      </c>
      <c r="AX154" s="242">
        <f t="shared" si="138"/>
        <v>0.007010439613244234</v>
      </c>
      <c r="AY154" s="242">
        <f t="shared" si="139"/>
        <v>0.002174797150521735</v>
      </c>
      <c r="AZ154" s="279">
        <f t="shared" si="140"/>
        <v>1.5246284094788253E-05</v>
      </c>
      <c r="BA154" s="242">
        <f t="shared" si="141"/>
        <v>0.004015331661664557</v>
      </c>
      <c r="BB154" s="245">
        <f t="shared" si="142"/>
        <v>83874792.49821573</v>
      </c>
      <c r="BC154" s="87">
        <f t="shared" si="143"/>
        <v>176503692.49821573</v>
      </c>
      <c r="BD154" s="16"/>
      <c r="BE154" s="148"/>
      <c r="BF154" s="16"/>
      <c r="BG154" s="16"/>
      <c r="BH154" s="16"/>
      <c r="BI154" s="16"/>
      <c r="BJ154" s="16"/>
    </row>
    <row r="155" spans="3:62" s="149" customFormat="1" ht="15">
      <c r="C155" s="7"/>
      <c r="D155" s="138" t="s">
        <v>292</v>
      </c>
      <c r="E155" s="143" t="s">
        <v>585</v>
      </c>
      <c r="F155" s="97" t="s">
        <v>61</v>
      </c>
      <c r="G155" s="6">
        <v>139206.99942986335</v>
      </c>
      <c r="H155" s="296">
        <v>0.7192702276447631</v>
      </c>
      <c r="I155" s="28">
        <v>96092.31392782483</v>
      </c>
      <c r="J155" s="14"/>
      <c r="K155" s="252">
        <f t="shared" si="113"/>
        <v>99.82692786924262</v>
      </c>
      <c r="L155" s="253">
        <f t="shared" si="114"/>
        <v>155.7307388240035</v>
      </c>
      <c r="M155" s="253">
        <f t="shared" si="115"/>
        <v>111.28045684722171</v>
      </c>
      <c r="N155" s="253">
        <f t="shared" si="116"/>
        <v>93.28444307454481</v>
      </c>
      <c r="O155" s="14">
        <f t="shared" si="119"/>
        <v>115111205.89513904</v>
      </c>
      <c r="P155" s="14">
        <f t="shared" si="120"/>
        <v>179574324.5194589</v>
      </c>
      <c r="Q155" s="14">
        <f t="shared" si="121"/>
        <v>128318359.1207399</v>
      </c>
      <c r="R155" s="14">
        <f t="shared" si="122"/>
        <v>107567015.86201757</v>
      </c>
      <c r="S155" s="14">
        <v>0</v>
      </c>
      <c r="T155" s="14">
        <v>0</v>
      </c>
      <c r="U155" s="14">
        <v>1</v>
      </c>
      <c r="V155" s="114">
        <f t="shared" si="123"/>
        <v>179574324.5194589</v>
      </c>
      <c r="W155" s="114">
        <f t="shared" si="124"/>
        <v>128318359.1207399</v>
      </c>
      <c r="X155" s="114">
        <f t="shared" si="125"/>
        <v>0</v>
      </c>
      <c r="Y155" s="15"/>
      <c r="Z155" s="28">
        <f t="shared" si="118"/>
        <v>222678221.75715658</v>
      </c>
      <c r="AA155" s="14"/>
      <c r="AB155" s="29">
        <f t="shared" si="126"/>
        <v>7723500.834123598</v>
      </c>
      <c r="AC155" s="14">
        <v>81</v>
      </c>
      <c r="AD155" s="65">
        <f t="shared" si="117"/>
        <v>910424.781446076</v>
      </c>
      <c r="AE155" s="14">
        <f t="shared" si="127"/>
        <v>73744407.29713215</v>
      </c>
      <c r="AF155" s="28">
        <f t="shared" si="128"/>
        <v>81467908.13125575</v>
      </c>
      <c r="AG155" s="14"/>
      <c r="AH155" s="82">
        <f t="shared" si="129"/>
        <v>10.81290116777304</v>
      </c>
      <c r="AI155" s="14">
        <f t="shared" si="130"/>
        <v>0</v>
      </c>
      <c r="AJ155" s="84">
        <f t="shared" si="131"/>
        <v>127.1623479935181</v>
      </c>
      <c r="AK155" s="14">
        <f t="shared" si="132"/>
        <v>212422666.85560513</v>
      </c>
      <c r="AL155" s="28">
        <f t="shared" si="133"/>
        <v>212422666.85560513</v>
      </c>
      <c r="AM155" s="14"/>
      <c r="AN155" s="30">
        <v>0.8679315831917171</v>
      </c>
      <c r="AO155" s="14">
        <f t="shared" si="134"/>
        <v>255076912.0334702</v>
      </c>
      <c r="AP155" s="116"/>
      <c r="AQ155" s="306">
        <f t="shared" si="135"/>
        <v>477755133.79062676</v>
      </c>
      <c r="AS155" s="147">
        <v>331416900</v>
      </c>
      <c r="AT155" s="147">
        <v>415772848.0816286</v>
      </c>
      <c r="AU155" s="147">
        <v>415408934.1741663</v>
      </c>
      <c r="AV155" s="242">
        <f t="shared" si="136"/>
        <v>-0.0008752709782310069</v>
      </c>
      <c r="AW155" s="242">
        <f t="shared" si="137"/>
        <v>0.16086373248837538</v>
      </c>
      <c r="AX155" s="242">
        <f t="shared" si="138"/>
        <v>0.003698600130985181</v>
      </c>
      <c r="AY155" s="242">
        <f t="shared" si="139"/>
        <v>0.006685788160661103</v>
      </c>
      <c r="AZ155" s="279">
        <f t="shared" si="140"/>
        <v>2.4728056966760327E-05</v>
      </c>
      <c r="BA155" s="242">
        <f t="shared" si="141"/>
        <v>0.006512495074391211</v>
      </c>
      <c r="BB155" s="245">
        <f t="shared" si="142"/>
        <v>136037124.46103975</v>
      </c>
      <c r="BC155" s="87">
        <f t="shared" si="143"/>
        <v>467454024.4610398</v>
      </c>
      <c r="BD155" s="16"/>
      <c r="BE155" s="148"/>
      <c r="BF155" s="16"/>
      <c r="BG155" s="16"/>
      <c r="BH155" s="16"/>
      <c r="BI155" s="16"/>
      <c r="BJ155" s="16"/>
    </row>
    <row r="156" spans="3:62" s="149" customFormat="1" ht="15">
      <c r="C156" s="7"/>
      <c r="D156" s="138" t="s">
        <v>293</v>
      </c>
      <c r="E156" s="143" t="s">
        <v>586</v>
      </c>
      <c r="F156" s="97" t="s">
        <v>61</v>
      </c>
      <c r="G156" s="6">
        <v>124361.96123765036</v>
      </c>
      <c r="H156" s="296">
        <v>0.7111880861823417</v>
      </c>
      <c r="I156" s="28">
        <v>84880.4219746657</v>
      </c>
      <c r="J156" s="14"/>
      <c r="K156" s="252">
        <f t="shared" si="113"/>
        <v>99.82692786924262</v>
      </c>
      <c r="L156" s="253">
        <f t="shared" si="114"/>
        <v>155.7307388240035</v>
      </c>
      <c r="M156" s="253">
        <f t="shared" si="115"/>
        <v>111.28045684722171</v>
      </c>
      <c r="N156" s="253">
        <f t="shared" si="116"/>
        <v>93.28444307454481</v>
      </c>
      <c r="O156" s="14">
        <f t="shared" si="119"/>
        <v>101680221.14370996</v>
      </c>
      <c r="P156" s="14">
        <f t="shared" si="120"/>
        <v>158621889.9096945</v>
      </c>
      <c r="Q156" s="14">
        <f t="shared" si="121"/>
        <v>113346385.61670908</v>
      </c>
      <c r="R156" s="14">
        <f t="shared" si="122"/>
        <v>95016274.70206854</v>
      </c>
      <c r="S156" s="14">
        <v>0</v>
      </c>
      <c r="T156" s="14">
        <v>0</v>
      </c>
      <c r="U156" s="14">
        <v>1</v>
      </c>
      <c r="V156" s="114">
        <f t="shared" si="123"/>
        <v>158621889.9096945</v>
      </c>
      <c r="W156" s="114">
        <f t="shared" si="124"/>
        <v>113346385.61670908</v>
      </c>
      <c r="X156" s="114">
        <f t="shared" si="125"/>
        <v>0</v>
      </c>
      <c r="Y156" s="15"/>
      <c r="Z156" s="28">
        <f t="shared" si="118"/>
        <v>196696495.84577855</v>
      </c>
      <c r="AA156" s="14"/>
      <c r="AB156" s="29">
        <f t="shared" si="126"/>
        <v>7723500.834123598</v>
      </c>
      <c r="AC156" s="14">
        <v>75</v>
      </c>
      <c r="AD156" s="65">
        <f t="shared" si="117"/>
        <v>910424.781446076</v>
      </c>
      <c r="AE156" s="14">
        <f t="shared" si="127"/>
        <v>68281858.6084557</v>
      </c>
      <c r="AF156" s="28">
        <f t="shared" si="128"/>
        <v>76005359.4425793</v>
      </c>
      <c r="AG156" s="14"/>
      <c r="AH156" s="82">
        <f t="shared" si="129"/>
        <v>10.81290116777304</v>
      </c>
      <c r="AI156" s="14">
        <f t="shared" si="130"/>
        <v>0</v>
      </c>
      <c r="AJ156" s="84">
        <f t="shared" si="131"/>
        <v>127.1623479935181</v>
      </c>
      <c r="AK156" s="14">
        <f t="shared" si="132"/>
        <v>189769907.90470207</v>
      </c>
      <c r="AL156" s="28">
        <f t="shared" si="133"/>
        <v>189769907.90470207</v>
      </c>
      <c r="AM156" s="14"/>
      <c r="AN156" s="30">
        <v>0.7715184888485421</v>
      </c>
      <c r="AO156" s="14">
        <f t="shared" si="134"/>
        <v>205050532.63709182</v>
      </c>
      <c r="AP156" s="116"/>
      <c r="AQ156" s="306">
        <f t="shared" si="135"/>
        <v>401747028.48287034</v>
      </c>
      <c r="AS156" s="147">
        <v>284291100.00000006</v>
      </c>
      <c r="AT156" s="147">
        <v>356594726.1740887</v>
      </c>
      <c r="AU156" s="147">
        <v>349723195.09646034</v>
      </c>
      <c r="AV156" s="242">
        <f t="shared" si="136"/>
        <v>-0.019269861759743774</v>
      </c>
      <c r="AW156" s="242">
        <f t="shared" si="137"/>
        <v>0.14246914170686262</v>
      </c>
      <c r="AX156" s="242">
        <f t="shared" si="138"/>
        <v>0.0032756692762703787</v>
      </c>
      <c r="AY156" s="242">
        <f t="shared" si="139"/>
        <v>0.005628610761424244</v>
      </c>
      <c r="AZ156" s="279">
        <f t="shared" si="140"/>
        <v>1.843746733928222E-05</v>
      </c>
      <c r="BA156" s="242">
        <f t="shared" si="141"/>
        <v>0.004855776391680459</v>
      </c>
      <c r="BB156" s="245">
        <f t="shared" si="142"/>
        <v>101430534.65752722</v>
      </c>
      <c r="BC156" s="87">
        <f t="shared" si="143"/>
        <v>385721634.65752727</v>
      </c>
      <c r="BD156" s="16"/>
      <c r="BE156" s="148"/>
      <c r="BF156" s="16"/>
      <c r="BG156" s="16"/>
      <c r="BH156" s="16"/>
      <c r="BI156" s="16"/>
      <c r="BJ156" s="16"/>
    </row>
    <row r="157" spans="3:62" s="149" customFormat="1" ht="15">
      <c r="C157" s="7"/>
      <c r="D157" s="138" t="s">
        <v>294</v>
      </c>
      <c r="E157" s="143" t="s">
        <v>587</v>
      </c>
      <c r="F157" s="97" t="s">
        <v>61</v>
      </c>
      <c r="G157" s="6">
        <v>97378.80516880115</v>
      </c>
      <c r="H157" s="296">
        <v>0.8104783277638669</v>
      </c>
      <c r="I157" s="28">
        <v>75742.79770258736</v>
      </c>
      <c r="J157" s="14"/>
      <c r="K157" s="252">
        <f t="shared" si="113"/>
        <v>99.82692786924262</v>
      </c>
      <c r="L157" s="253">
        <f t="shared" si="114"/>
        <v>155.7307388240035</v>
      </c>
      <c r="M157" s="253">
        <f t="shared" si="115"/>
        <v>111.28045684722171</v>
      </c>
      <c r="N157" s="253">
        <f t="shared" si="116"/>
        <v>93.28444307454481</v>
      </c>
      <c r="O157" s="14">
        <f t="shared" si="119"/>
        <v>90734049.63444988</v>
      </c>
      <c r="P157" s="14">
        <f t="shared" si="120"/>
        <v>141545782.16185156</v>
      </c>
      <c r="Q157" s="14">
        <f t="shared" si="121"/>
        <v>101144317.57476741</v>
      </c>
      <c r="R157" s="14">
        <f t="shared" si="122"/>
        <v>84787496.40712528</v>
      </c>
      <c r="S157" s="14">
        <v>0</v>
      </c>
      <c r="T157" s="14">
        <v>0</v>
      </c>
      <c r="U157" s="14">
        <v>1</v>
      </c>
      <c r="V157" s="114">
        <f t="shared" si="123"/>
        <v>141545782.16185156</v>
      </c>
      <c r="W157" s="114">
        <f t="shared" si="124"/>
        <v>101144317.57476741</v>
      </c>
      <c r="X157" s="114">
        <f t="shared" si="125"/>
        <v>0</v>
      </c>
      <c r="Y157" s="15"/>
      <c r="Z157" s="28">
        <f t="shared" si="118"/>
        <v>175521546.04157513</v>
      </c>
      <c r="AA157" s="14"/>
      <c r="AB157" s="29">
        <f t="shared" si="126"/>
        <v>7723500.834123598</v>
      </c>
      <c r="AC157" s="14">
        <v>71</v>
      </c>
      <c r="AD157" s="65">
        <f t="shared" si="117"/>
        <v>910424.781446076</v>
      </c>
      <c r="AE157" s="14">
        <f t="shared" si="127"/>
        <v>64640159.482671395</v>
      </c>
      <c r="AF157" s="28">
        <f t="shared" si="128"/>
        <v>72363660.31679499</v>
      </c>
      <c r="AG157" s="14"/>
      <c r="AH157" s="82">
        <f t="shared" si="129"/>
        <v>10.81290116777304</v>
      </c>
      <c r="AI157" s="14">
        <f t="shared" si="130"/>
        <v>0</v>
      </c>
      <c r="AJ157" s="84">
        <f t="shared" si="131"/>
        <v>127.1623479935181</v>
      </c>
      <c r="AK157" s="14">
        <f t="shared" si="132"/>
        <v>148595010.1208171</v>
      </c>
      <c r="AL157" s="28">
        <f t="shared" si="133"/>
        <v>148595010.1208171</v>
      </c>
      <c r="AM157" s="14"/>
      <c r="AN157" s="30">
        <v>1</v>
      </c>
      <c r="AO157" s="14">
        <f t="shared" si="134"/>
        <v>220958670.4376121</v>
      </c>
      <c r="AP157" s="116"/>
      <c r="AQ157" s="306">
        <f t="shared" si="135"/>
        <v>396480216.47918725</v>
      </c>
      <c r="AS157" s="147">
        <v>278528400</v>
      </c>
      <c r="AT157" s="147">
        <v>349143104.36284196</v>
      </c>
      <c r="AU157" s="147">
        <v>345939230.88849187</v>
      </c>
      <c r="AV157" s="242">
        <f t="shared" si="136"/>
        <v>-0.009176390523871024</v>
      </c>
      <c r="AW157" s="242">
        <f t="shared" si="137"/>
        <v>0.15256261294273535</v>
      </c>
      <c r="AX157" s="242">
        <f t="shared" si="138"/>
        <v>0.003507739696728836</v>
      </c>
      <c r="AY157" s="242">
        <f t="shared" si="139"/>
        <v>0.005567709849044266</v>
      </c>
      <c r="AZ157" s="279">
        <f t="shared" si="140"/>
        <v>1.9530076857360687E-05</v>
      </c>
      <c r="BA157" s="242">
        <f t="shared" si="141"/>
        <v>0.005143531071083044</v>
      </c>
      <c r="BB157" s="245">
        <f t="shared" si="142"/>
        <v>107441336.76777609</v>
      </c>
      <c r="BC157" s="87">
        <f t="shared" si="143"/>
        <v>385969736.7677761</v>
      </c>
      <c r="BD157" s="16"/>
      <c r="BE157" s="148"/>
      <c r="BF157" s="16"/>
      <c r="BG157" s="16"/>
      <c r="BH157" s="16"/>
      <c r="BI157" s="16"/>
      <c r="BJ157" s="16"/>
    </row>
    <row r="158" spans="3:62" s="41" customFormat="1" ht="15">
      <c r="C158" s="66"/>
      <c r="D158" s="137" t="s">
        <v>295</v>
      </c>
      <c r="E158" s="8" t="s">
        <v>588</v>
      </c>
      <c r="F158" s="99" t="s">
        <v>75</v>
      </c>
      <c r="G158" s="10">
        <v>412950.8811672199</v>
      </c>
      <c r="H158" s="11">
        <v>0</v>
      </c>
      <c r="I158" s="13">
        <v>0</v>
      </c>
      <c r="J158" s="11"/>
      <c r="K158" s="250">
        <f t="shared" si="113"/>
        <v>99.82692786924262</v>
      </c>
      <c r="L158" s="251">
        <f t="shared" si="114"/>
        <v>155.7307388240035</v>
      </c>
      <c r="M158" s="251">
        <f t="shared" si="115"/>
        <v>111.28045684722171</v>
      </c>
      <c r="N158" s="251">
        <f t="shared" si="116"/>
        <v>93.28444307454481</v>
      </c>
      <c r="O158" s="11">
        <f t="shared" si="119"/>
        <v>0</v>
      </c>
      <c r="P158" s="11">
        <f t="shared" si="120"/>
        <v>0</v>
      </c>
      <c r="Q158" s="11">
        <f t="shared" si="121"/>
        <v>0</v>
      </c>
      <c r="R158" s="11">
        <f t="shared" si="122"/>
        <v>0</v>
      </c>
      <c r="S158" s="11">
        <v>1</v>
      </c>
      <c r="T158" s="11">
        <v>1</v>
      </c>
      <c r="U158" s="11">
        <v>0</v>
      </c>
      <c r="V158" s="98">
        <f>SUM(V154:V157)</f>
        <v>549639454.9528505</v>
      </c>
      <c r="W158" s="98">
        <f>SUM(W154:W157)</f>
        <v>392755663.4630416</v>
      </c>
      <c r="X158" s="114">
        <f t="shared" si="125"/>
        <v>0</v>
      </c>
      <c r="Y158" s="12"/>
      <c r="Z158" s="13">
        <f t="shared" si="118"/>
        <v>942395118.4158921</v>
      </c>
      <c r="AA158" s="11"/>
      <c r="AB158" s="60">
        <f t="shared" si="126"/>
        <v>7723500.834123598</v>
      </c>
      <c r="AC158" s="11">
        <v>58</v>
      </c>
      <c r="AD158" s="121">
        <f t="shared" si="117"/>
        <v>910424.781446076</v>
      </c>
      <c r="AE158" s="11">
        <f t="shared" si="127"/>
        <v>52804637.32387241</v>
      </c>
      <c r="AF158" s="13">
        <f t="shared" si="128"/>
        <v>60528138.15799601</v>
      </c>
      <c r="AG158" s="11"/>
      <c r="AH158" s="119">
        <f t="shared" si="129"/>
        <v>10.81290116777304</v>
      </c>
      <c r="AI158" s="11">
        <f t="shared" si="130"/>
        <v>53582364.782471254</v>
      </c>
      <c r="AJ158" s="141">
        <f t="shared" si="131"/>
        <v>127.1623479935181</v>
      </c>
      <c r="AK158" s="11">
        <f t="shared" si="132"/>
        <v>0</v>
      </c>
      <c r="AL158" s="13">
        <f t="shared" si="133"/>
        <v>53582364.782471254</v>
      </c>
      <c r="AM158" s="11"/>
      <c r="AN158" s="61">
        <v>0.860033159174864</v>
      </c>
      <c r="AO158" s="11">
        <f t="shared" si="134"/>
        <v>98138816.33892268</v>
      </c>
      <c r="AP158" s="115"/>
      <c r="AQ158" s="307">
        <f t="shared" si="135"/>
        <v>1040533934.7548149</v>
      </c>
      <c r="AS158" s="146">
        <v>753248700.0000001</v>
      </c>
      <c r="AT158" s="146">
        <v>931768421.9786321</v>
      </c>
      <c r="AU158" s="146">
        <v>914471563.0086533</v>
      </c>
      <c r="AV158" s="241">
        <f t="shared" si="136"/>
        <v>-0.0185634741014817</v>
      </c>
      <c r="AW158" s="241">
        <f t="shared" si="137"/>
        <v>0.14317552936512468</v>
      </c>
      <c r="AX158" s="241">
        <f t="shared" si="138"/>
        <v>0.0032919106343749045</v>
      </c>
      <c r="AY158" s="241">
        <f t="shared" si="139"/>
        <v>0.014717938508903468</v>
      </c>
      <c r="AZ158" s="278">
        <f t="shared" si="140"/>
        <v>4.845013829353525E-05</v>
      </c>
      <c r="BA158" s="241">
        <f t="shared" si="141"/>
        <v>0.012760051766880078</v>
      </c>
      <c r="BB158" s="244">
        <f t="shared" si="142"/>
        <v>266540048.0940313</v>
      </c>
      <c r="BC158" s="86">
        <f t="shared" si="143"/>
        <v>1019788748.0940315</v>
      </c>
      <c r="BD158" s="42"/>
      <c r="BE158" s="148"/>
      <c r="BF158" s="42"/>
      <c r="BG158" s="42"/>
      <c r="BH158" s="42"/>
      <c r="BI158" s="42"/>
      <c r="BJ158" s="42"/>
    </row>
    <row r="159" spans="3:62" s="149" customFormat="1" ht="15">
      <c r="C159" s="66"/>
      <c r="D159" s="138" t="s">
        <v>296</v>
      </c>
      <c r="E159" s="143" t="s">
        <v>589</v>
      </c>
      <c r="F159" s="97" t="s">
        <v>61</v>
      </c>
      <c r="G159" s="6">
        <v>44425.149477004416</v>
      </c>
      <c r="H159" s="296">
        <v>0.7921877042034133</v>
      </c>
      <c r="I159" s="28">
        <v>33774.77696900641</v>
      </c>
      <c r="J159" s="14"/>
      <c r="K159" s="252">
        <f t="shared" si="113"/>
        <v>99.82692786924262</v>
      </c>
      <c r="L159" s="253">
        <f t="shared" si="114"/>
        <v>155.7307388240035</v>
      </c>
      <c r="M159" s="253">
        <f t="shared" si="115"/>
        <v>111.28045684722171</v>
      </c>
      <c r="N159" s="253">
        <f t="shared" si="116"/>
        <v>93.28444307454481</v>
      </c>
      <c r="O159" s="14">
        <f t="shared" si="119"/>
        <v>40459586.69141711</v>
      </c>
      <c r="P159" s="14">
        <f t="shared" si="120"/>
        <v>63117251.65199167</v>
      </c>
      <c r="Q159" s="14">
        <f t="shared" si="121"/>
        <v>45101671.33228867</v>
      </c>
      <c r="R159" s="14">
        <f t="shared" si="122"/>
        <v>37807935.11424871</v>
      </c>
      <c r="S159" s="14">
        <v>0</v>
      </c>
      <c r="T159" s="14">
        <v>0</v>
      </c>
      <c r="U159" s="14">
        <v>1</v>
      </c>
      <c r="V159" s="114">
        <f t="shared" si="123"/>
        <v>63117251.65199167</v>
      </c>
      <c r="W159" s="114">
        <f t="shared" si="124"/>
        <v>45101671.33228867</v>
      </c>
      <c r="X159" s="114">
        <f t="shared" si="125"/>
        <v>0</v>
      </c>
      <c r="Y159" s="15"/>
      <c r="Z159" s="28">
        <f t="shared" si="118"/>
        <v>78267521.8056658</v>
      </c>
      <c r="AA159" s="14"/>
      <c r="AB159" s="29">
        <f t="shared" si="126"/>
        <v>7723500.834123598</v>
      </c>
      <c r="AC159" s="14">
        <v>44</v>
      </c>
      <c r="AD159" s="65">
        <f t="shared" si="117"/>
        <v>910424.781446076</v>
      </c>
      <c r="AE159" s="14">
        <f t="shared" si="127"/>
        <v>40058690.38362734</v>
      </c>
      <c r="AF159" s="28">
        <f t="shared" si="128"/>
        <v>47782191.21775094</v>
      </c>
      <c r="AG159" s="14"/>
      <c r="AH159" s="82">
        <f t="shared" si="129"/>
        <v>10.81290116777304</v>
      </c>
      <c r="AI159" s="14">
        <f t="shared" si="130"/>
        <v>0</v>
      </c>
      <c r="AJ159" s="84">
        <f t="shared" si="131"/>
        <v>127.1623479935181</v>
      </c>
      <c r="AK159" s="14">
        <f t="shared" si="132"/>
        <v>67790475.80950673</v>
      </c>
      <c r="AL159" s="28">
        <f t="shared" si="133"/>
        <v>67790475.80950673</v>
      </c>
      <c r="AM159" s="14"/>
      <c r="AN159" s="30">
        <v>1</v>
      </c>
      <c r="AO159" s="14">
        <f t="shared" si="134"/>
        <v>115572667.02725767</v>
      </c>
      <c r="AP159" s="116"/>
      <c r="AQ159" s="306">
        <f t="shared" si="135"/>
        <v>193840188.83292347</v>
      </c>
      <c r="AS159" s="147">
        <v>147065400</v>
      </c>
      <c r="AT159" s="147">
        <v>182986470.91994596</v>
      </c>
      <c r="AU159" s="147">
        <v>172542528.98874128</v>
      </c>
      <c r="AV159" s="242">
        <f t="shared" si="136"/>
        <v>-0.05707494045160178</v>
      </c>
      <c r="AW159" s="242">
        <f t="shared" si="137"/>
        <v>0.10466406301500461</v>
      </c>
      <c r="AX159" s="242">
        <f t="shared" si="138"/>
        <v>0.0024064499262113747</v>
      </c>
      <c r="AY159" s="242">
        <f t="shared" si="139"/>
        <v>0.0027769811928016817</v>
      </c>
      <c r="AZ159" s="279">
        <f t="shared" si="140"/>
        <v>6.682666186507982E-06</v>
      </c>
      <c r="BA159" s="242">
        <f t="shared" si="141"/>
        <v>0.0017599777726950007</v>
      </c>
      <c r="BB159" s="245">
        <f t="shared" si="142"/>
        <v>36763531.11639851</v>
      </c>
      <c r="BC159" s="87">
        <f t="shared" si="143"/>
        <v>183828931.1163985</v>
      </c>
      <c r="BD159" s="42"/>
      <c r="BE159" s="148"/>
      <c r="BF159" s="42"/>
      <c r="BG159" s="42"/>
      <c r="BH159" s="42"/>
      <c r="BI159" s="42"/>
      <c r="BJ159" s="42"/>
    </row>
    <row r="160" spans="3:62" s="149" customFormat="1" ht="15">
      <c r="C160" s="7"/>
      <c r="D160" s="138" t="s">
        <v>297</v>
      </c>
      <c r="E160" s="143" t="s">
        <v>590</v>
      </c>
      <c r="F160" s="97" t="s">
        <v>61</v>
      </c>
      <c r="G160" s="6">
        <v>34526.390982323544</v>
      </c>
      <c r="H160" s="296">
        <v>0.7665807035347059</v>
      </c>
      <c r="I160" s="28">
        <v>25400.634306627227</v>
      </c>
      <c r="J160" s="14"/>
      <c r="K160" s="252">
        <f t="shared" si="113"/>
        <v>99.82692786924262</v>
      </c>
      <c r="L160" s="253">
        <f t="shared" si="114"/>
        <v>155.7307388240035</v>
      </c>
      <c r="M160" s="253">
        <f t="shared" si="115"/>
        <v>111.28045684722171</v>
      </c>
      <c r="N160" s="253">
        <f t="shared" si="116"/>
        <v>93.28444307454481</v>
      </c>
      <c r="O160" s="14">
        <f t="shared" si="119"/>
        <v>30428007.465128228</v>
      </c>
      <c r="P160" s="14">
        <f t="shared" si="120"/>
        <v>47467914.56603266</v>
      </c>
      <c r="Q160" s="14">
        <f t="shared" si="121"/>
        <v>33919130.278208286</v>
      </c>
      <c r="R160" s="14">
        <f t="shared" si="122"/>
        <v>28433808.300406773</v>
      </c>
      <c r="S160" s="14">
        <v>0</v>
      </c>
      <c r="T160" s="14">
        <v>0</v>
      </c>
      <c r="U160" s="14">
        <v>1</v>
      </c>
      <c r="V160" s="114">
        <f t="shared" si="123"/>
        <v>47467914.56603266</v>
      </c>
      <c r="W160" s="114">
        <f t="shared" si="124"/>
        <v>33919130.278208286</v>
      </c>
      <c r="X160" s="114">
        <f t="shared" si="125"/>
        <v>0</v>
      </c>
      <c r="Y160" s="15"/>
      <c r="Z160" s="28">
        <f t="shared" si="118"/>
        <v>58861815.76553501</v>
      </c>
      <c r="AA160" s="14"/>
      <c r="AB160" s="29">
        <f t="shared" si="126"/>
        <v>7723500.834123598</v>
      </c>
      <c r="AC160" s="14">
        <v>32</v>
      </c>
      <c r="AD160" s="65">
        <f t="shared" si="117"/>
        <v>910424.781446076</v>
      </c>
      <c r="AE160" s="14">
        <f t="shared" si="127"/>
        <v>29133593.006274432</v>
      </c>
      <c r="AF160" s="28">
        <f t="shared" si="128"/>
        <v>36857093.84039803</v>
      </c>
      <c r="AG160" s="14"/>
      <c r="AH160" s="82">
        <f t="shared" si="129"/>
        <v>10.81290116777304</v>
      </c>
      <c r="AI160" s="14">
        <f t="shared" si="130"/>
        <v>0</v>
      </c>
      <c r="AJ160" s="84">
        <f t="shared" si="131"/>
        <v>127.1623479935181</v>
      </c>
      <c r="AK160" s="14">
        <f t="shared" si="132"/>
        <v>52685483.340653904</v>
      </c>
      <c r="AL160" s="28">
        <f t="shared" si="133"/>
        <v>52685483.340653904</v>
      </c>
      <c r="AM160" s="14"/>
      <c r="AN160" s="30">
        <v>1</v>
      </c>
      <c r="AO160" s="14">
        <f t="shared" si="134"/>
        <v>89542577.18105194</v>
      </c>
      <c r="AP160" s="116"/>
      <c r="AQ160" s="306">
        <f t="shared" si="135"/>
        <v>148404392.94658697</v>
      </c>
      <c r="AS160" s="147">
        <v>111479400.00000001</v>
      </c>
      <c r="AT160" s="147">
        <v>138353794.5012228</v>
      </c>
      <c r="AU160" s="147">
        <v>132427421.76744284</v>
      </c>
      <c r="AV160" s="242">
        <f t="shared" si="136"/>
        <v>-0.0428349128778508</v>
      </c>
      <c r="AW160" s="242">
        <f t="shared" si="137"/>
        <v>0.11890409058875559</v>
      </c>
      <c r="AX160" s="242">
        <f t="shared" si="138"/>
        <v>0.0027338585162943753</v>
      </c>
      <c r="AY160" s="242">
        <f t="shared" si="139"/>
        <v>0.0021313496551531425</v>
      </c>
      <c r="AZ160" s="279">
        <f t="shared" si="140"/>
        <v>5.826808405941499E-06</v>
      </c>
      <c r="BA160" s="242">
        <f t="shared" si="141"/>
        <v>0.0015345751222639163</v>
      </c>
      <c r="BB160" s="245">
        <f t="shared" si="142"/>
        <v>32055177.703416</v>
      </c>
      <c r="BC160" s="87">
        <f t="shared" si="143"/>
        <v>143534577.70341602</v>
      </c>
      <c r="BD160" s="16"/>
      <c r="BE160" s="148"/>
      <c r="BF160" s="16"/>
      <c r="BG160" s="16"/>
      <c r="BH160" s="16"/>
      <c r="BI160" s="16"/>
      <c r="BJ160" s="16"/>
    </row>
    <row r="161" spans="3:62" s="149" customFormat="1" ht="15">
      <c r="C161" s="7"/>
      <c r="D161" s="138" t="s">
        <v>298</v>
      </c>
      <c r="E161" s="143" t="s">
        <v>591</v>
      </c>
      <c r="F161" s="97" t="s">
        <v>61</v>
      </c>
      <c r="G161" s="6">
        <v>262761.673064285</v>
      </c>
      <c r="H161" s="296">
        <v>0.6285481871256445</v>
      </c>
      <c r="I161" s="28">
        <v>158502.49080865612</v>
      </c>
      <c r="J161" s="14"/>
      <c r="K161" s="252">
        <f t="shared" si="113"/>
        <v>99.82692786924262</v>
      </c>
      <c r="L161" s="253">
        <f t="shared" si="114"/>
        <v>155.7307388240035</v>
      </c>
      <c r="M161" s="253">
        <f t="shared" si="115"/>
        <v>111.28045684722171</v>
      </c>
      <c r="N161" s="253">
        <f t="shared" si="116"/>
        <v>93.28444307454481</v>
      </c>
      <c r="O161" s="14">
        <f t="shared" si="119"/>
        <v>189873800.60461208</v>
      </c>
      <c r="P161" s="14">
        <f t="shared" si="120"/>
        <v>296204519.9889221</v>
      </c>
      <c r="Q161" s="14">
        <f t="shared" si="121"/>
        <v>211658755.06331778</v>
      </c>
      <c r="R161" s="14">
        <f t="shared" si="122"/>
        <v>177429798.97216374</v>
      </c>
      <c r="S161" s="14">
        <v>1</v>
      </c>
      <c r="T161" s="14">
        <v>1</v>
      </c>
      <c r="U161" s="14">
        <v>1</v>
      </c>
      <c r="V161" s="114">
        <f t="shared" si="123"/>
        <v>0</v>
      </c>
      <c r="W161" s="114">
        <f t="shared" si="124"/>
        <v>0</v>
      </c>
      <c r="X161" s="114">
        <f t="shared" si="125"/>
        <v>0</v>
      </c>
      <c r="Y161" s="15"/>
      <c r="Z161" s="28">
        <f t="shared" si="118"/>
        <v>875166874.6290157</v>
      </c>
      <c r="AA161" s="14"/>
      <c r="AB161" s="29">
        <f t="shared" si="126"/>
        <v>7723500.834123598</v>
      </c>
      <c r="AC161" s="14">
        <v>90</v>
      </c>
      <c r="AD161" s="65">
        <f t="shared" si="117"/>
        <v>910424.781446076</v>
      </c>
      <c r="AE161" s="14">
        <f t="shared" si="127"/>
        <v>81938230.33014683</v>
      </c>
      <c r="AF161" s="28">
        <f t="shared" si="128"/>
        <v>89661731.16427043</v>
      </c>
      <c r="AG161" s="14"/>
      <c r="AH161" s="82">
        <f t="shared" si="129"/>
        <v>10.81290116777304</v>
      </c>
      <c r="AI161" s="14">
        <f t="shared" si="130"/>
        <v>0</v>
      </c>
      <c r="AJ161" s="84">
        <f t="shared" si="131"/>
        <v>127.1623479935181</v>
      </c>
      <c r="AK161" s="14">
        <f t="shared" si="132"/>
        <v>400960695.7147157</v>
      </c>
      <c r="AL161" s="28">
        <f t="shared" si="133"/>
        <v>400960695.7147157</v>
      </c>
      <c r="AM161" s="14"/>
      <c r="AN161" s="30">
        <v>0.36834289545924326</v>
      </c>
      <c r="AO161" s="14">
        <f t="shared" si="134"/>
        <v>180717285.2938466</v>
      </c>
      <c r="AP161" s="116"/>
      <c r="AQ161" s="306">
        <f t="shared" si="135"/>
        <v>1055884159.9228623</v>
      </c>
      <c r="AS161" s="147">
        <v>747046800</v>
      </c>
      <c r="AT161" s="147">
        <v>932709395.0639585</v>
      </c>
      <c r="AU161" s="147">
        <v>915809707.957248</v>
      </c>
      <c r="AV161" s="242">
        <f t="shared" si="136"/>
        <v>-0.018118920208316004</v>
      </c>
      <c r="AW161" s="242">
        <f t="shared" si="137"/>
        <v>0.14362008325829037</v>
      </c>
      <c r="AX161" s="242">
        <f t="shared" si="138"/>
        <v>0.003302131876056036</v>
      </c>
      <c r="AY161" s="242">
        <f t="shared" si="139"/>
        <v>0.014739475247568823</v>
      </c>
      <c r="AZ161" s="279">
        <f t="shared" si="140"/>
        <v>4.867169105133595E-05</v>
      </c>
      <c r="BA161" s="242">
        <f t="shared" si="141"/>
        <v>0.012818400922490418</v>
      </c>
      <c r="BB161" s="245">
        <f t="shared" si="142"/>
        <v>267758882.2356759</v>
      </c>
      <c r="BC161" s="87">
        <f t="shared" si="143"/>
        <v>1014805682.2356759</v>
      </c>
      <c r="BD161" s="16"/>
      <c r="BE161" s="148"/>
      <c r="BF161" s="16"/>
      <c r="BG161" s="16"/>
      <c r="BH161" s="16"/>
      <c r="BI161" s="16"/>
      <c r="BJ161" s="16"/>
    </row>
    <row r="162" spans="3:62" s="149" customFormat="1" ht="15">
      <c r="C162" s="7"/>
      <c r="D162" s="138" t="s">
        <v>299</v>
      </c>
      <c r="E162" s="143" t="s">
        <v>592</v>
      </c>
      <c r="F162" s="97" t="s">
        <v>61</v>
      </c>
      <c r="G162" s="6">
        <v>63494.157443287375</v>
      </c>
      <c r="H162" s="296">
        <v>0.7319598836358687</v>
      </c>
      <c r="I162" s="28">
        <v>44602.22649716819</v>
      </c>
      <c r="J162" s="14"/>
      <c r="K162" s="252">
        <f t="shared" si="113"/>
        <v>99.82692786924262</v>
      </c>
      <c r="L162" s="253">
        <f t="shared" si="114"/>
        <v>155.7307388240035</v>
      </c>
      <c r="M162" s="253">
        <f t="shared" si="115"/>
        <v>111.28045684722171</v>
      </c>
      <c r="N162" s="253">
        <f t="shared" si="116"/>
        <v>93.28444307454481</v>
      </c>
      <c r="O162" s="14">
        <f t="shared" si="119"/>
        <v>53430038.96808517</v>
      </c>
      <c r="P162" s="14">
        <f t="shared" si="120"/>
        <v>83351252.22719458</v>
      </c>
      <c r="Q162" s="14">
        <f t="shared" si="121"/>
        <v>59560273.6920976</v>
      </c>
      <c r="R162" s="14">
        <f t="shared" si="122"/>
        <v>49928326.30407648</v>
      </c>
      <c r="S162" s="14">
        <v>0</v>
      </c>
      <c r="T162" s="14">
        <v>0</v>
      </c>
      <c r="U162" s="14">
        <v>1</v>
      </c>
      <c r="V162" s="114">
        <f t="shared" si="123"/>
        <v>83351252.22719458</v>
      </c>
      <c r="W162" s="114">
        <f t="shared" si="124"/>
        <v>59560273.6920976</v>
      </c>
      <c r="X162" s="114">
        <f t="shared" si="125"/>
        <v>0</v>
      </c>
      <c r="Y162" s="15"/>
      <c r="Z162" s="28">
        <f t="shared" si="118"/>
        <v>103358365.27216163</v>
      </c>
      <c r="AA162" s="14"/>
      <c r="AB162" s="29">
        <f t="shared" si="126"/>
        <v>7723500.834123598</v>
      </c>
      <c r="AC162" s="14">
        <v>60</v>
      </c>
      <c r="AD162" s="65">
        <f t="shared" si="117"/>
        <v>910424.781446076</v>
      </c>
      <c r="AE162" s="14">
        <f t="shared" si="127"/>
        <v>54625486.886764556</v>
      </c>
      <c r="AF162" s="28">
        <f t="shared" si="128"/>
        <v>62348987.72088815</v>
      </c>
      <c r="AG162" s="14"/>
      <c r="AH162" s="82">
        <f t="shared" si="129"/>
        <v>10.81290116777304</v>
      </c>
      <c r="AI162" s="14">
        <f t="shared" si="130"/>
        <v>0</v>
      </c>
      <c r="AJ162" s="84">
        <f t="shared" si="131"/>
        <v>127.1623479935181</v>
      </c>
      <c r="AK162" s="14">
        <f t="shared" si="132"/>
        <v>96888793.73230243</v>
      </c>
      <c r="AL162" s="28">
        <f t="shared" si="133"/>
        <v>96888793.73230243</v>
      </c>
      <c r="AM162" s="14"/>
      <c r="AN162" s="30">
        <v>1</v>
      </c>
      <c r="AO162" s="14">
        <f t="shared" si="134"/>
        <v>159237781.45319057</v>
      </c>
      <c r="AP162" s="116"/>
      <c r="AQ162" s="306">
        <f t="shared" si="135"/>
        <v>262596146.7253522</v>
      </c>
      <c r="AS162" s="147">
        <v>192962700</v>
      </c>
      <c r="AT162" s="147">
        <v>241495708.00991958</v>
      </c>
      <c r="AU162" s="147">
        <v>231143299.28916663</v>
      </c>
      <c r="AV162" s="242">
        <f t="shared" si="136"/>
        <v>-0.04286787871330501</v>
      </c>
      <c r="AW162" s="242">
        <f t="shared" si="137"/>
        <v>0.11887112475330137</v>
      </c>
      <c r="AX162" s="242">
        <f t="shared" si="138"/>
        <v>0.002733100561462401</v>
      </c>
      <c r="AY162" s="242">
        <f t="shared" si="139"/>
        <v>0.0037201297484751135</v>
      </c>
      <c r="AZ162" s="279">
        <f t="shared" si="140"/>
        <v>1.0167488704270312E-05</v>
      </c>
      <c r="BA162" s="242">
        <f t="shared" si="141"/>
        <v>0.0026777566953398906</v>
      </c>
      <c r="BB162" s="245">
        <f t="shared" si="142"/>
        <v>55934678.902523026</v>
      </c>
      <c r="BC162" s="87">
        <f t="shared" si="143"/>
        <v>248897378.90252304</v>
      </c>
      <c r="BD162" s="16"/>
      <c r="BE162" s="148"/>
      <c r="BF162" s="16"/>
      <c r="BG162" s="16"/>
      <c r="BH162" s="16"/>
      <c r="BI162" s="16"/>
      <c r="BJ162" s="16"/>
    </row>
    <row r="163" spans="3:62" s="41" customFormat="1" ht="15">
      <c r="C163" s="66"/>
      <c r="D163" s="137" t="s">
        <v>300</v>
      </c>
      <c r="E163" s="8" t="s">
        <v>593</v>
      </c>
      <c r="F163" s="99" t="s">
        <v>75</v>
      </c>
      <c r="G163" s="10">
        <v>405207.3709669003</v>
      </c>
      <c r="H163" s="11">
        <v>0</v>
      </c>
      <c r="I163" s="13">
        <v>0</v>
      </c>
      <c r="J163" s="11"/>
      <c r="K163" s="250">
        <f t="shared" si="113"/>
        <v>99.82692786924262</v>
      </c>
      <c r="L163" s="251">
        <f t="shared" si="114"/>
        <v>155.7307388240035</v>
      </c>
      <c r="M163" s="251">
        <f t="shared" si="115"/>
        <v>111.28045684722171</v>
      </c>
      <c r="N163" s="251">
        <f t="shared" si="116"/>
        <v>93.28444307454481</v>
      </c>
      <c r="O163" s="11">
        <f t="shared" si="119"/>
        <v>0</v>
      </c>
      <c r="P163" s="11">
        <f t="shared" si="120"/>
        <v>0</v>
      </c>
      <c r="Q163" s="11">
        <f t="shared" si="121"/>
        <v>0</v>
      </c>
      <c r="R163" s="11">
        <f t="shared" si="122"/>
        <v>0</v>
      </c>
      <c r="S163" s="11">
        <v>1</v>
      </c>
      <c r="T163" s="11">
        <v>1</v>
      </c>
      <c r="U163" s="11">
        <v>0</v>
      </c>
      <c r="V163" s="98">
        <f>SUM(V159:V162)</f>
        <v>193936418.44521892</v>
      </c>
      <c r="W163" s="98">
        <f>SUM(W159:W162)</f>
        <v>138581075.30259454</v>
      </c>
      <c r="X163" s="114">
        <f t="shared" si="125"/>
        <v>0</v>
      </c>
      <c r="Y163" s="12"/>
      <c r="Z163" s="13">
        <f t="shared" si="118"/>
        <v>332517493.74781346</v>
      </c>
      <c r="AA163" s="11"/>
      <c r="AB163" s="60">
        <f t="shared" si="126"/>
        <v>7723500.834123598</v>
      </c>
      <c r="AC163" s="11">
        <v>53</v>
      </c>
      <c r="AD163" s="121">
        <f t="shared" si="117"/>
        <v>910424.781446076</v>
      </c>
      <c r="AE163" s="11">
        <f t="shared" si="127"/>
        <v>48252513.416642025</v>
      </c>
      <c r="AF163" s="13">
        <f t="shared" si="128"/>
        <v>55976014.25076562</v>
      </c>
      <c r="AG163" s="11"/>
      <c r="AH163" s="119">
        <f t="shared" si="129"/>
        <v>10.81290116777304</v>
      </c>
      <c r="AI163" s="11">
        <f t="shared" si="130"/>
        <v>52577607.05661887</v>
      </c>
      <c r="AJ163" s="141">
        <f t="shared" si="131"/>
        <v>127.1623479935181</v>
      </c>
      <c r="AK163" s="11">
        <f t="shared" si="132"/>
        <v>0</v>
      </c>
      <c r="AL163" s="13">
        <f t="shared" si="133"/>
        <v>52577607.05661887</v>
      </c>
      <c r="AM163" s="11"/>
      <c r="AN163" s="61">
        <v>0.5697225276032694</v>
      </c>
      <c r="AO163" s="11">
        <f t="shared" si="134"/>
        <v>61845443.51173121</v>
      </c>
      <c r="AP163" s="115"/>
      <c r="AQ163" s="307">
        <f t="shared" si="135"/>
        <v>394362937.2595447</v>
      </c>
      <c r="AS163" s="146">
        <v>317160900</v>
      </c>
      <c r="AT163" s="146">
        <v>388160590.0767554</v>
      </c>
      <c r="AU163" s="146">
        <v>357017119.5074265</v>
      </c>
      <c r="AV163" s="241">
        <f t="shared" si="136"/>
        <v>-0.08023346873821104</v>
      </c>
      <c r="AW163" s="241">
        <f t="shared" si="137"/>
        <v>0.08150553472839535</v>
      </c>
      <c r="AX163" s="241">
        <f t="shared" si="138"/>
        <v>0.0018739859927360857</v>
      </c>
      <c r="AY163" s="241">
        <f t="shared" si="139"/>
        <v>0.0057460026359358995</v>
      </c>
      <c r="AZ163" s="278">
        <f t="shared" si="140"/>
        <v>1.0767928453968501E-05</v>
      </c>
      <c r="BA163" s="241">
        <f t="shared" si="141"/>
        <v>0.002835891275733105</v>
      </c>
      <c r="BB163" s="244">
        <f t="shared" si="142"/>
        <v>59237894.236863516</v>
      </c>
      <c r="BC163" s="86">
        <f t="shared" si="143"/>
        <v>376398794.2368635</v>
      </c>
      <c r="BD163" s="42"/>
      <c r="BE163" s="148"/>
      <c r="BF163" s="42"/>
      <c r="BG163" s="42"/>
      <c r="BH163" s="42"/>
      <c r="BI163" s="42"/>
      <c r="BJ163" s="42"/>
    </row>
    <row r="164" spans="3:62" s="149" customFormat="1" ht="15">
      <c r="C164" s="66"/>
      <c r="D164" s="138" t="s">
        <v>301</v>
      </c>
      <c r="E164" s="143" t="s">
        <v>302</v>
      </c>
      <c r="F164" s="97" t="s">
        <v>61</v>
      </c>
      <c r="G164" s="6">
        <v>39512.10010722639</v>
      </c>
      <c r="H164" s="296">
        <v>0.47567505216951095</v>
      </c>
      <c r="I164" s="28">
        <v>18037.484992554626</v>
      </c>
      <c r="J164" s="14"/>
      <c r="K164" s="252">
        <f t="shared" si="113"/>
        <v>99.82692786924262</v>
      </c>
      <c r="L164" s="253">
        <f t="shared" si="114"/>
        <v>155.7307388240035</v>
      </c>
      <c r="M164" s="253">
        <f t="shared" si="115"/>
        <v>111.28045684722171</v>
      </c>
      <c r="N164" s="253">
        <f t="shared" si="116"/>
        <v>93.28444307454481</v>
      </c>
      <c r="O164" s="14">
        <f t="shared" si="119"/>
        <v>21607520.559531562</v>
      </c>
      <c r="P164" s="14">
        <f t="shared" si="120"/>
        <v>33707890.373008884</v>
      </c>
      <c r="Q164" s="14">
        <f t="shared" si="121"/>
        <v>24086634.84415661</v>
      </c>
      <c r="R164" s="14">
        <f t="shared" si="122"/>
        <v>20191400.90395102</v>
      </c>
      <c r="S164" s="14">
        <v>1</v>
      </c>
      <c r="T164" s="14">
        <v>1</v>
      </c>
      <c r="U164" s="14">
        <v>1</v>
      </c>
      <c r="V164" s="114">
        <f t="shared" si="123"/>
        <v>0</v>
      </c>
      <c r="W164" s="114">
        <f t="shared" si="124"/>
        <v>0</v>
      </c>
      <c r="X164" s="114">
        <f t="shared" si="125"/>
        <v>0</v>
      </c>
      <c r="Y164" s="15"/>
      <c r="Z164" s="28">
        <f t="shared" si="118"/>
        <v>99593446.68064807</v>
      </c>
      <c r="AA164" s="14"/>
      <c r="AB164" s="29">
        <f t="shared" si="126"/>
        <v>7723500.834123598</v>
      </c>
      <c r="AC164" s="14">
        <v>23</v>
      </c>
      <c r="AD164" s="65">
        <f t="shared" si="117"/>
        <v>910424.781446076</v>
      </c>
      <c r="AE164" s="14">
        <f t="shared" si="127"/>
        <v>20939769.973259747</v>
      </c>
      <c r="AF164" s="28">
        <f t="shared" si="128"/>
        <v>28663270.807383344</v>
      </c>
      <c r="AG164" s="14"/>
      <c r="AH164" s="82">
        <f t="shared" si="129"/>
        <v>10.81290116777304</v>
      </c>
      <c r="AI164" s="14">
        <f t="shared" si="130"/>
        <v>0</v>
      </c>
      <c r="AJ164" s="84">
        <f t="shared" si="131"/>
        <v>127.1623479935181</v>
      </c>
      <c r="AK164" s="14">
        <f t="shared" si="132"/>
        <v>60293417.08547815</v>
      </c>
      <c r="AL164" s="28">
        <f t="shared" si="133"/>
        <v>60293417.08547815</v>
      </c>
      <c r="AM164" s="14"/>
      <c r="AN164" s="30">
        <v>0.030570506838237144</v>
      </c>
      <c r="AO164" s="14">
        <f t="shared" si="134"/>
        <v>2719451.0355356494</v>
      </c>
      <c r="AP164" s="116"/>
      <c r="AQ164" s="306">
        <f t="shared" si="135"/>
        <v>102312897.71618372</v>
      </c>
      <c r="AS164" s="147">
        <v>57238200.00000001</v>
      </c>
      <c r="AT164" s="147">
        <v>70221776.01579946</v>
      </c>
      <c r="AU164" s="147">
        <v>88547369.80568463</v>
      </c>
      <c r="AV164" s="242">
        <f t="shared" si="136"/>
        <v>0.2609673925900424</v>
      </c>
      <c r="AW164" s="242">
        <f t="shared" si="137"/>
        <v>0.42270639605664884</v>
      </c>
      <c r="AX164" s="242">
        <f t="shared" si="138"/>
        <v>0.009718921149217857</v>
      </c>
      <c r="AY164" s="242">
        <f t="shared" si="139"/>
        <v>0.001425123313443996</v>
      </c>
      <c r="AZ164" s="279">
        <f t="shared" si="140"/>
        <v>1.385066111127428E-05</v>
      </c>
      <c r="BA164" s="242">
        <f t="shared" si="141"/>
        <v>0.003647773959170608</v>
      </c>
      <c r="BB164" s="245">
        <f t="shared" si="142"/>
        <v>76197014.26581419</v>
      </c>
      <c r="BC164" s="87">
        <f t="shared" si="143"/>
        <v>133435214.26581419</v>
      </c>
      <c r="BD164" s="42"/>
      <c r="BE164" s="148"/>
      <c r="BF164" s="42"/>
      <c r="BG164" s="42"/>
      <c r="BH164" s="42"/>
      <c r="BI164" s="42"/>
      <c r="BJ164" s="42"/>
    </row>
    <row r="165" spans="3:62" s="149" customFormat="1" ht="15">
      <c r="C165" s="7"/>
      <c r="D165" s="138" t="s">
        <v>303</v>
      </c>
      <c r="E165" s="143" t="s">
        <v>304</v>
      </c>
      <c r="F165" s="97" t="s">
        <v>61</v>
      </c>
      <c r="G165" s="6">
        <v>49859.37490514518</v>
      </c>
      <c r="H165" s="296">
        <v>0.5443473301110201</v>
      </c>
      <c r="I165" s="28">
        <v>26047.042660912182</v>
      </c>
      <c r="J165" s="14"/>
      <c r="K165" s="252">
        <f t="shared" si="113"/>
        <v>99.82692786924262</v>
      </c>
      <c r="L165" s="253">
        <f t="shared" si="114"/>
        <v>155.7307388240035</v>
      </c>
      <c r="M165" s="253">
        <f t="shared" si="115"/>
        <v>111.28045684722171</v>
      </c>
      <c r="N165" s="253">
        <f t="shared" si="116"/>
        <v>93.28444307454481</v>
      </c>
      <c r="O165" s="14">
        <f t="shared" si="119"/>
        <v>31202354.98701559</v>
      </c>
      <c r="P165" s="14">
        <f t="shared" si="120"/>
        <v>48675902.37317031</v>
      </c>
      <c r="Q165" s="14">
        <f t="shared" si="121"/>
        <v>34782321.68190458</v>
      </c>
      <c r="R165" s="14">
        <f t="shared" si="122"/>
        <v>29157406.420345232</v>
      </c>
      <c r="S165" s="14">
        <v>1</v>
      </c>
      <c r="T165" s="14">
        <v>1</v>
      </c>
      <c r="U165" s="14">
        <v>1</v>
      </c>
      <c r="V165" s="114">
        <f t="shared" si="123"/>
        <v>0</v>
      </c>
      <c r="W165" s="114">
        <f t="shared" si="124"/>
        <v>0</v>
      </c>
      <c r="X165" s="114">
        <f t="shared" si="125"/>
        <v>0</v>
      </c>
      <c r="Y165" s="15"/>
      <c r="Z165" s="28">
        <f t="shared" si="118"/>
        <v>143817985.46243572</v>
      </c>
      <c r="AA165" s="14"/>
      <c r="AB165" s="29">
        <f t="shared" si="126"/>
        <v>7723500.834123598</v>
      </c>
      <c r="AC165" s="14">
        <v>26</v>
      </c>
      <c r="AD165" s="65">
        <f t="shared" si="117"/>
        <v>910424.781446076</v>
      </c>
      <c r="AE165" s="14">
        <f t="shared" si="127"/>
        <v>23671044.317597978</v>
      </c>
      <c r="AF165" s="28">
        <f t="shared" si="128"/>
        <v>31394545.151721574</v>
      </c>
      <c r="AG165" s="14"/>
      <c r="AH165" s="82">
        <f t="shared" si="129"/>
        <v>10.81290116777304</v>
      </c>
      <c r="AI165" s="14">
        <f t="shared" si="130"/>
        <v>0</v>
      </c>
      <c r="AJ165" s="84">
        <f t="shared" si="131"/>
        <v>127.1623479935181</v>
      </c>
      <c r="AK165" s="14">
        <f t="shared" si="132"/>
        <v>76082822.18912826</v>
      </c>
      <c r="AL165" s="28">
        <f t="shared" si="133"/>
        <v>76082822.18912826</v>
      </c>
      <c r="AM165" s="14"/>
      <c r="AN165" s="30">
        <v>0.28776125870003166</v>
      </c>
      <c r="AO165" s="14">
        <f t="shared" si="134"/>
        <v>30927822.507768627</v>
      </c>
      <c r="AP165" s="116"/>
      <c r="AQ165" s="306">
        <f t="shared" si="135"/>
        <v>174745807.97020435</v>
      </c>
      <c r="AS165" s="147">
        <v>103732200</v>
      </c>
      <c r="AT165" s="147">
        <v>130547336.99003398</v>
      </c>
      <c r="AU165" s="147">
        <v>146616706.02405182</v>
      </c>
      <c r="AV165" s="242">
        <f t="shared" si="136"/>
        <v>0.12309227751803602</v>
      </c>
      <c r="AW165" s="242">
        <f t="shared" si="137"/>
        <v>0.2848312809846424</v>
      </c>
      <c r="AX165" s="242">
        <f t="shared" si="138"/>
        <v>0.006548878338593837</v>
      </c>
      <c r="AY165" s="242">
        <f t="shared" si="139"/>
        <v>0.0023597187172670476</v>
      </c>
      <c r="AZ165" s="279">
        <f t="shared" si="140"/>
        <v>1.5453510792684604E-05</v>
      </c>
      <c r="BA165" s="242">
        <f t="shared" si="141"/>
        <v>0.004069907840098084</v>
      </c>
      <c r="BB165" s="245">
        <f t="shared" si="142"/>
        <v>85014814.30143586</v>
      </c>
      <c r="BC165" s="87">
        <f t="shared" si="143"/>
        <v>188747014.30143586</v>
      </c>
      <c r="BD165" s="16"/>
      <c r="BE165" s="148"/>
      <c r="BF165" s="16"/>
      <c r="BG165" s="16"/>
      <c r="BH165" s="16"/>
      <c r="BI165" s="16"/>
      <c r="BJ165" s="16"/>
    </row>
    <row r="166" spans="3:62" s="149" customFormat="1" ht="15">
      <c r="C166" s="7"/>
      <c r="D166" s="138" t="s">
        <v>305</v>
      </c>
      <c r="E166" s="143" t="s">
        <v>306</v>
      </c>
      <c r="F166" s="97" t="s">
        <v>61</v>
      </c>
      <c r="G166" s="6">
        <v>23825.719574983294</v>
      </c>
      <c r="H166" s="296">
        <v>0.6077656261768705</v>
      </c>
      <c r="I166" s="28">
        <v>13896.891105527091</v>
      </c>
      <c r="J166" s="14"/>
      <c r="K166" s="252">
        <f t="shared" si="113"/>
        <v>99.82692786924262</v>
      </c>
      <c r="L166" s="253">
        <f t="shared" si="114"/>
        <v>155.7307388240035</v>
      </c>
      <c r="M166" s="253">
        <f t="shared" si="115"/>
        <v>111.28045684722171</v>
      </c>
      <c r="N166" s="253">
        <f t="shared" si="116"/>
        <v>93.28444307454481</v>
      </c>
      <c r="O166" s="14">
        <f t="shared" si="119"/>
        <v>16647407.351978067</v>
      </c>
      <c r="P166" s="14">
        <f t="shared" si="120"/>
        <v>25970077.43064548</v>
      </c>
      <c r="Q166" s="14">
        <f t="shared" si="121"/>
        <v>18557428.691749763</v>
      </c>
      <c r="R166" s="14">
        <f t="shared" si="122"/>
        <v>15556364.966960281</v>
      </c>
      <c r="S166" s="14">
        <v>1</v>
      </c>
      <c r="T166" s="14">
        <v>1</v>
      </c>
      <c r="U166" s="14">
        <v>1</v>
      </c>
      <c r="V166" s="114">
        <f t="shared" si="123"/>
        <v>0</v>
      </c>
      <c r="W166" s="114">
        <f t="shared" si="124"/>
        <v>0</v>
      </c>
      <c r="X166" s="114">
        <f t="shared" si="125"/>
        <v>0</v>
      </c>
      <c r="Y166" s="15"/>
      <c r="Z166" s="28">
        <f t="shared" si="118"/>
        <v>76731278.44133359</v>
      </c>
      <c r="AA166" s="14"/>
      <c r="AB166" s="29">
        <f t="shared" si="126"/>
        <v>7723500.834123598</v>
      </c>
      <c r="AC166" s="14">
        <v>17</v>
      </c>
      <c r="AD166" s="65">
        <f t="shared" si="117"/>
        <v>910424.781446076</v>
      </c>
      <c r="AE166" s="14">
        <f t="shared" si="127"/>
        <v>15477221.284583293</v>
      </c>
      <c r="AF166" s="28">
        <f t="shared" si="128"/>
        <v>23200722.11870689</v>
      </c>
      <c r="AG166" s="14"/>
      <c r="AH166" s="82">
        <f t="shared" si="129"/>
        <v>10.81290116777304</v>
      </c>
      <c r="AI166" s="14">
        <f t="shared" si="130"/>
        <v>0</v>
      </c>
      <c r="AJ166" s="84">
        <f t="shared" si="131"/>
        <v>127.1623479935181</v>
      </c>
      <c r="AK166" s="14">
        <f t="shared" si="132"/>
        <v>36356813.32548002</v>
      </c>
      <c r="AL166" s="28">
        <f t="shared" si="133"/>
        <v>36356813.32548002</v>
      </c>
      <c r="AM166" s="14"/>
      <c r="AN166" s="30">
        <v>0.40134304466000204</v>
      </c>
      <c r="AO166" s="14">
        <f t="shared" si="134"/>
        <v>23903002.607615963</v>
      </c>
      <c r="AP166" s="116"/>
      <c r="AQ166" s="306">
        <f t="shared" si="135"/>
        <v>100634281.04894955</v>
      </c>
      <c r="AS166" s="147">
        <v>71828100</v>
      </c>
      <c r="AT166" s="147">
        <v>90272698.26481053</v>
      </c>
      <c r="AU166" s="147">
        <v>86447817.0276022</v>
      </c>
      <c r="AV166" s="242">
        <f t="shared" si="136"/>
        <v>-0.04237029922367264</v>
      </c>
      <c r="AW166" s="242">
        <f t="shared" si="137"/>
        <v>0.11936870424293375</v>
      </c>
      <c r="AX166" s="242">
        <f t="shared" si="138"/>
        <v>0.002744540974643556</v>
      </c>
      <c r="AY166" s="242">
        <f t="shared" si="139"/>
        <v>0.0013913321165014156</v>
      </c>
      <c r="AZ166" s="279">
        <f t="shared" si="140"/>
        <v>3.818568003075677E-06</v>
      </c>
      <c r="BA166" s="242">
        <f t="shared" si="141"/>
        <v>0.001005675672160031</v>
      </c>
      <c r="BB166" s="245">
        <f t="shared" si="142"/>
        <v>21007190.79528254</v>
      </c>
      <c r="BC166" s="87">
        <f t="shared" si="143"/>
        <v>92835290.79528254</v>
      </c>
      <c r="BD166" s="16"/>
      <c r="BE166" s="148"/>
      <c r="BF166" s="16"/>
      <c r="BG166" s="16"/>
      <c r="BH166" s="16"/>
      <c r="BI166" s="16"/>
      <c r="BJ166" s="16"/>
    </row>
    <row r="167" spans="3:62" s="149" customFormat="1" ht="15">
      <c r="C167" s="7"/>
      <c r="D167" s="138" t="s">
        <v>307</v>
      </c>
      <c r="E167" s="143" t="s">
        <v>308</v>
      </c>
      <c r="F167" s="97" t="s">
        <v>61</v>
      </c>
      <c r="G167" s="6">
        <v>85974.70096927199</v>
      </c>
      <c r="H167" s="296">
        <v>0.7014509270488605</v>
      </c>
      <c r="I167" s="28">
        <v>57876.66023962933</v>
      </c>
      <c r="J167" s="14"/>
      <c r="K167" s="252">
        <f t="shared" si="113"/>
        <v>99.82692786924262</v>
      </c>
      <c r="L167" s="253">
        <f t="shared" si="114"/>
        <v>155.7307388240035</v>
      </c>
      <c r="M167" s="253">
        <f t="shared" si="115"/>
        <v>111.28045684722171</v>
      </c>
      <c r="N167" s="253">
        <f t="shared" si="116"/>
        <v>93.28444307454481</v>
      </c>
      <c r="O167" s="14">
        <f t="shared" si="119"/>
        <v>69331790.24464968</v>
      </c>
      <c r="P167" s="14">
        <f t="shared" si="120"/>
        <v>108158100.71739966</v>
      </c>
      <c r="Q167" s="14">
        <f t="shared" si="121"/>
        <v>77286494.30708861</v>
      </c>
      <c r="R167" s="14">
        <f t="shared" si="122"/>
        <v>64787904.209621675</v>
      </c>
      <c r="S167" s="14">
        <v>1</v>
      </c>
      <c r="T167" s="14">
        <v>1</v>
      </c>
      <c r="U167" s="14">
        <v>1</v>
      </c>
      <c r="V167" s="114">
        <f t="shared" si="123"/>
        <v>0</v>
      </c>
      <c r="W167" s="114">
        <f t="shared" si="124"/>
        <v>0</v>
      </c>
      <c r="X167" s="114">
        <f t="shared" si="125"/>
        <v>0</v>
      </c>
      <c r="Y167" s="15"/>
      <c r="Z167" s="28">
        <f t="shared" si="118"/>
        <v>319564289.47875965</v>
      </c>
      <c r="AA167" s="14"/>
      <c r="AB167" s="29">
        <f t="shared" si="126"/>
        <v>7723500.834123598</v>
      </c>
      <c r="AC167" s="14">
        <v>64</v>
      </c>
      <c r="AD167" s="65">
        <f t="shared" si="117"/>
        <v>910424.781446076</v>
      </c>
      <c r="AE167" s="14">
        <f t="shared" si="127"/>
        <v>58267186.012548864</v>
      </c>
      <c r="AF167" s="28">
        <f t="shared" si="128"/>
        <v>65990686.84667246</v>
      </c>
      <c r="AG167" s="14"/>
      <c r="AH167" s="82">
        <f t="shared" si="129"/>
        <v>10.81290116777304</v>
      </c>
      <c r="AI167" s="14">
        <f t="shared" si="130"/>
        <v>0</v>
      </c>
      <c r="AJ167" s="84">
        <f t="shared" si="131"/>
        <v>127.1623479935181</v>
      </c>
      <c r="AK167" s="14">
        <f t="shared" si="132"/>
        <v>131192938.11951867</v>
      </c>
      <c r="AL167" s="28">
        <f t="shared" si="133"/>
        <v>131192938.11951867</v>
      </c>
      <c r="AM167" s="14"/>
      <c r="AN167" s="30">
        <v>0.8305587668925196</v>
      </c>
      <c r="AO167" s="14">
        <f t="shared" si="134"/>
        <v>163772588.40331674</v>
      </c>
      <c r="AP167" s="116"/>
      <c r="AQ167" s="306">
        <f t="shared" si="135"/>
        <v>483336877.8820764</v>
      </c>
      <c r="AS167" s="147">
        <v>360554400</v>
      </c>
      <c r="AT167" s="147">
        <v>446299003.17758596</v>
      </c>
      <c r="AU167" s="147">
        <v>430254762.7493371</v>
      </c>
      <c r="AV167" s="242">
        <f t="shared" si="136"/>
        <v>-0.03594953229564967</v>
      </c>
      <c r="AW167" s="242">
        <f t="shared" si="137"/>
        <v>0.1257894711709567</v>
      </c>
      <c r="AX167" s="242">
        <f t="shared" si="138"/>
        <v>0.0028921680937813465</v>
      </c>
      <c r="AY167" s="242">
        <f t="shared" si="139"/>
        <v>0.006924723958034846</v>
      </c>
      <c r="AZ167" s="279">
        <f t="shared" si="140"/>
        <v>2.002746568967166E-05</v>
      </c>
      <c r="BA167" s="242">
        <f t="shared" si="141"/>
        <v>0.0052745256868280905</v>
      </c>
      <c r="BB167" s="245">
        <f t="shared" si="142"/>
        <v>110177635.32037051</v>
      </c>
      <c r="BC167" s="87">
        <f t="shared" si="143"/>
        <v>470732035.3203705</v>
      </c>
      <c r="BD167" s="16"/>
      <c r="BE167" s="148"/>
      <c r="BF167" s="16"/>
      <c r="BG167" s="16"/>
      <c r="BH167" s="16"/>
      <c r="BI167" s="16"/>
      <c r="BJ167" s="16"/>
    </row>
    <row r="168" spans="3:62" s="149" customFormat="1" ht="15">
      <c r="C168" s="7"/>
      <c r="D168" s="138" t="s">
        <v>309</v>
      </c>
      <c r="E168" s="143" t="s">
        <v>594</v>
      </c>
      <c r="F168" s="97" t="s">
        <v>61</v>
      </c>
      <c r="G168" s="6">
        <v>29952.79027094434</v>
      </c>
      <c r="H168" s="296">
        <v>0.6045687390844201</v>
      </c>
      <c r="I168" s="28">
        <v>17378.74726412446</v>
      </c>
      <c r="J168" s="14"/>
      <c r="K168" s="252">
        <f t="shared" si="113"/>
        <v>99.82692786924262</v>
      </c>
      <c r="L168" s="253">
        <f t="shared" si="114"/>
        <v>155.7307388240035</v>
      </c>
      <c r="M168" s="253">
        <f t="shared" si="115"/>
        <v>111.28045684722171</v>
      </c>
      <c r="N168" s="253">
        <f t="shared" si="116"/>
        <v>93.28444307454481</v>
      </c>
      <c r="O168" s="14">
        <f t="shared" si="119"/>
        <v>20818403.395122603</v>
      </c>
      <c r="P168" s="14">
        <f t="shared" si="120"/>
        <v>32476861.815332778</v>
      </c>
      <c r="Q168" s="14">
        <f t="shared" si="121"/>
        <v>23206979.21981009</v>
      </c>
      <c r="R168" s="14">
        <f t="shared" si="122"/>
        <v>19454001.118405435</v>
      </c>
      <c r="S168" s="14">
        <v>1</v>
      </c>
      <c r="T168" s="14">
        <v>1</v>
      </c>
      <c r="U168" s="14">
        <v>1</v>
      </c>
      <c r="V168" s="114">
        <f t="shared" si="123"/>
        <v>0</v>
      </c>
      <c r="W168" s="114">
        <f t="shared" si="124"/>
        <v>0</v>
      </c>
      <c r="X168" s="114">
        <f t="shared" si="125"/>
        <v>0</v>
      </c>
      <c r="Y168" s="15"/>
      <c r="Z168" s="28">
        <f t="shared" si="118"/>
        <v>95956245.5486709</v>
      </c>
      <c r="AA168" s="14"/>
      <c r="AB168" s="29">
        <f t="shared" si="126"/>
        <v>7723500.834123598</v>
      </c>
      <c r="AC168" s="14">
        <v>28</v>
      </c>
      <c r="AD168" s="65">
        <f t="shared" si="117"/>
        <v>910424.781446076</v>
      </c>
      <c r="AE168" s="14">
        <f t="shared" si="127"/>
        <v>25491893.880490128</v>
      </c>
      <c r="AF168" s="28">
        <f t="shared" si="128"/>
        <v>33215394.71461373</v>
      </c>
      <c r="AG168" s="14"/>
      <c r="AH168" s="82">
        <f t="shared" si="129"/>
        <v>10.81290116777304</v>
      </c>
      <c r="AI168" s="14">
        <f t="shared" si="130"/>
        <v>0</v>
      </c>
      <c r="AJ168" s="84">
        <f t="shared" si="131"/>
        <v>127.1623479935181</v>
      </c>
      <c r="AK168" s="14">
        <f t="shared" si="132"/>
        <v>45706405.67772825</v>
      </c>
      <c r="AL168" s="28">
        <f t="shared" si="133"/>
        <v>45706405.67772825</v>
      </c>
      <c r="AM168" s="14"/>
      <c r="AN168" s="30">
        <v>0.3190512797008782</v>
      </c>
      <c r="AO168" s="14">
        <f t="shared" si="134"/>
        <v>25180101.41147398</v>
      </c>
      <c r="AP168" s="116"/>
      <c r="AQ168" s="306">
        <f t="shared" si="135"/>
        <v>121136346.96014488</v>
      </c>
      <c r="AS168" s="147">
        <v>91098000</v>
      </c>
      <c r="AT168" s="147">
        <v>111654380.18160918</v>
      </c>
      <c r="AU168" s="147">
        <v>109080454.37546098</v>
      </c>
      <c r="AV168" s="242">
        <f t="shared" si="136"/>
        <v>-0.02305261828476083</v>
      </c>
      <c r="AW168" s="242">
        <f t="shared" si="137"/>
        <v>0.13868638518184556</v>
      </c>
      <c r="AX168" s="242">
        <f t="shared" si="138"/>
        <v>0.0031886956398733484</v>
      </c>
      <c r="AY168" s="242">
        <f t="shared" si="139"/>
        <v>0.0017555925027775776</v>
      </c>
      <c r="AZ168" s="279">
        <f t="shared" si="140"/>
        <v>5.598050159001201E-06</v>
      </c>
      <c r="BA168" s="242">
        <f t="shared" si="141"/>
        <v>0.0014743282958178416</v>
      </c>
      <c r="BB168" s="245">
        <f t="shared" si="142"/>
        <v>30796703.810690105</v>
      </c>
      <c r="BC168" s="87">
        <f t="shared" si="143"/>
        <v>121894703.8106901</v>
      </c>
      <c r="BD168" s="16"/>
      <c r="BE168" s="148"/>
      <c r="BF168" s="16"/>
      <c r="BG168" s="16"/>
      <c r="BH168" s="16"/>
      <c r="BI168" s="16"/>
      <c r="BJ168" s="16"/>
    </row>
    <row r="169" spans="3:62" s="41" customFormat="1" ht="15">
      <c r="C169" s="66"/>
      <c r="D169" s="137" t="s">
        <v>310</v>
      </c>
      <c r="E169" s="8" t="s">
        <v>311</v>
      </c>
      <c r="F169" s="99" t="s">
        <v>75</v>
      </c>
      <c r="G169" s="10">
        <v>229124.68582757117</v>
      </c>
      <c r="H169" s="11">
        <v>0</v>
      </c>
      <c r="I169" s="13">
        <v>0</v>
      </c>
      <c r="J169" s="11"/>
      <c r="K169" s="250">
        <f t="shared" si="113"/>
        <v>99.82692786924262</v>
      </c>
      <c r="L169" s="251">
        <f t="shared" si="114"/>
        <v>155.7307388240035</v>
      </c>
      <c r="M169" s="251">
        <f t="shared" si="115"/>
        <v>111.28045684722171</v>
      </c>
      <c r="N169" s="251">
        <f t="shared" si="116"/>
        <v>93.28444307454481</v>
      </c>
      <c r="O169" s="11">
        <f t="shared" si="119"/>
        <v>0</v>
      </c>
      <c r="P169" s="11">
        <f t="shared" si="120"/>
        <v>0</v>
      </c>
      <c r="Q169" s="11">
        <f t="shared" si="121"/>
        <v>0</v>
      </c>
      <c r="R169" s="11">
        <f t="shared" si="122"/>
        <v>0</v>
      </c>
      <c r="S169" s="11">
        <v>0</v>
      </c>
      <c r="T169" s="11">
        <v>0</v>
      </c>
      <c r="U169" s="11">
        <v>0</v>
      </c>
      <c r="V169" s="114">
        <f t="shared" si="123"/>
        <v>0</v>
      </c>
      <c r="W169" s="114">
        <f t="shared" si="124"/>
        <v>0</v>
      </c>
      <c r="X169" s="114">
        <f t="shared" si="125"/>
        <v>0</v>
      </c>
      <c r="Y169" s="12"/>
      <c r="Z169" s="13">
        <f t="shared" si="118"/>
        <v>0</v>
      </c>
      <c r="AA169" s="11"/>
      <c r="AB169" s="60">
        <f t="shared" si="126"/>
        <v>7723500.834123598</v>
      </c>
      <c r="AC169" s="11">
        <v>35</v>
      </c>
      <c r="AD169" s="121">
        <f t="shared" si="117"/>
        <v>910424.781446076</v>
      </c>
      <c r="AE169" s="11">
        <f t="shared" si="127"/>
        <v>31864867.35061266</v>
      </c>
      <c r="AF169" s="13">
        <f t="shared" si="128"/>
        <v>39588368.18473626</v>
      </c>
      <c r="AG169" s="11"/>
      <c r="AH169" s="119">
        <f t="shared" si="129"/>
        <v>10.81290116777304</v>
      </c>
      <c r="AI169" s="11">
        <f t="shared" si="130"/>
        <v>29730030.995406903</v>
      </c>
      <c r="AJ169" s="141">
        <f t="shared" si="131"/>
        <v>127.1623479935181</v>
      </c>
      <c r="AK169" s="11">
        <f t="shared" si="132"/>
        <v>0</v>
      </c>
      <c r="AL169" s="13">
        <f t="shared" si="133"/>
        <v>29730030.995406903</v>
      </c>
      <c r="AM169" s="11"/>
      <c r="AN169" s="61">
        <v>0.6106015238335997</v>
      </c>
      <c r="AO169" s="11">
        <f t="shared" si="134"/>
        <v>42325920.169101164</v>
      </c>
      <c r="AP169" s="115"/>
      <c r="AQ169" s="307">
        <f t="shared" si="135"/>
        <v>42325920.169101164</v>
      </c>
      <c r="AS169" s="146">
        <v>28510200</v>
      </c>
      <c r="AT169" s="146">
        <v>35599839.54938621</v>
      </c>
      <c r="AU169" s="146">
        <v>36388991.73676865</v>
      </c>
      <c r="AV169" s="241">
        <f t="shared" si="136"/>
        <v>0.0221672961836718</v>
      </c>
      <c r="AW169" s="241">
        <f t="shared" si="137"/>
        <v>0.1839062996502782</v>
      </c>
      <c r="AX169" s="241">
        <f t="shared" si="138"/>
        <v>0.004228397871003474</v>
      </c>
      <c r="AY169" s="241">
        <f t="shared" si="139"/>
        <v>0.0005856616700258064</v>
      </c>
      <c r="AZ169" s="278">
        <f t="shared" si="140"/>
        <v>2.4764105586654592E-06</v>
      </c>
      <c r="BA169" s="241">
        <f t="shared" si="141"/>
        <v>0.0006521989005103826</v>
      </c>
      <c r="BB169" s="244">
        <f t="shared" si="142"/>
        <v>13623543.970262129</v>
      </c>
      <c r="BC169" s="86">
        <f t="shared" si="143"/>
        <v>42133743.970262125</v>
      </c>
      <c r="BD169" s="42"/>
      <c r="BE169" s="148"/>
      <c r="BF169" s="42"/>
      <c r="BG169" s="42"/>
      <c r="BH169" s="42"/>
      <c r="BI169" s="42"/>
      <c r="BJ169" s="42"/>
    </row>
    <row r="170" spans="3:62" s="149" customFormat="1" ht="15">
      <c r="C170" s="66"/>
      <c r="D170" s="138" t="s">
        <v>312</v>
      </c>
      <c r="E170" s="143" t="s">
        <v>313</v>
      </c>
      <c r="F170" s="97" t="s">
        <v>61</v>
      </c>
      <c r="G170" s="6">
        <v>36305.019040293104</v>
      </c>
      <c r="H170" s="296">
        <v>0.7815819758038913</v>
      </c>
      <c r="I170" s="28">
        <v>27231.821968031836</v>
      </c>
      <c r="J170" s="14"/>
      <c r="K170" s="252">
        <f t="shared" si="113"/>
        <v>99.82692786924262</v>
      </c>
      <c r="L170" s="253">
        <f t="shared" si="114"/>
        <v>155.7307388240035</v>
      </c>
      <c r="M170" s="253">
        <f t="shared" si="115"/>
        <v>111.28045684722171</v>
      </c>
      <c r="N170" s="253">
        <f t="shared" si="116"/>
        <v>93.28444307454481</v>
      </c>
      <c r="O170" s="14">
        <f t="shared" si="119"/>
        <v>32621629.52820925</v>
      </c>
      <c r="P170" s="14">
        <f t="shared" si="120"/>
        <v>50889981.05526392</v>
      </c>
      <c r="Q170" s="14">
        <f t="shared" si="121"/>
        <v>36364435.07261749</v>
      </c>
      <c r="R170" s="14">
        <f t="shared" si="122"/>
        <v>30483664.15431606</v>
      </c>
      <c r="S170" s="14">
        <v>0</v>
      </c>
      <c r="T170" s="14">
        <v>0</v>
      </c>
      <c r="U170" s="14">
        <v>1</v>
      </c>
      <c r="V170" s="114">
        <f t="shared" si="123"/>
        <v>50889981.05526392</v>
      </c>
      <c r="W170" s="114">
        <f t="shared" si="124"/>
        <v>36364435.07261749</v>
      </c>
      <c r="X170" s="114">
        <f t="shared" si="125"/>
        <v>0</v>
      </c>
      <c r="Y170" s="15"/>
      <c r="Z170" s="28">
        <f t="shared" si="118"/>
        <v>63105293.68252533</v>
      </c>
      <c r="AA170" s="14"/>
      <c r="AB170" s="29">
        <f t="shared" si="126"/>
        <v>7723500.834123598</v>
      </c>
      <c r="AC170" s="14">
        <v>32</v>
      </c>
      <c r="AD170" s="65">
        <f t="shared" si="117"/>
        <v>910424.781446076</v>
      </c>
      <c r="AE170" s="14">
        <f t="shared" si="127"/>
        <v>29133593.006274432</v>
      </c>
      <c r="AF170" s="28">
        <f t="shared" si="128"/>
        <v>36857093.84039803</v>
      </c>
      <c r="AG170" s="14"/>
      <c r="AH170" s="82">
        <f t="shared" si="129"/>
        <v>10.81290116777304</v>
      </c>
      <c r="AI170" s="14">
        <f t="shared" si="130"/>
        <v>0</v>
      </c>
      <c r="AJ170" s="84">
        <f t="shared" si="131"/>
        <v>127.1623479935181</v>
      </c>
      <c r="AK170" s="14">
        <f t="shared" si="132"/>
        <v>55399577.58135663</v>
      </c>
      <c r="AL170" s="28">
        <f t="shared" si="133"/>
        <v>55399577.58135663</v>
      </c>
      <c r="AM170" s="14"/>
      <c r="AN170" s="30">
        <v>1</v>
      </c>
      <c r="AO170" s="14">
        <f t="shared" si="134"/>
        <v>92256671.42175466</v>
      </c>
      <c r="AP170" s="116"/>
      <c r="AQ170" s="306">
        <f t="shared" si="135"/>
        <v>155361965.10428</v>
      </c>
      <c r="AS170" s="147">
        <v>115668900.00000001</v>
      </c>
      <c r="AT170" s="147">
        <v>145931015.07460213</v>
      </c>
      <c r="AU170" s="147">
        <v>134820319.57625026</v>
      </c>
      <c r="AV170" s="242">
        <f t="shared" si="136"/>
        <v>-0.07613662861641796</v>
      </c>
      <c r="AW170" s="242">
        <f t="shared" si="137"/>
        <v>0.08560237485018843</v>
      </c>
      <c r="AX170" s="242">
        <f t="shared" si="138"/>
        <v>0.0019681810805703445</v>
      </c>
      <c r="AY170" s="242">
        <f t="shared" si="139"/>
        <v>0.002169862085974115</v>
      </c>
      <c r="AZ170" s="279">
        <f t="shared" si="140"/>
        <v>4.270681505061155E-06</v>
      </c>
      <c r="BA170" s="242">
        <f t="shared" si="141"/>
        <v>0.0011247463681999202</v>
      </c>
      <c r="BB170" s="245">
        <f t="shared" si="142"/>
        <v>23494414.95619375</v>
      </c>
      <c r="BC170" s="87">
        <f t="shared" si="143"/>
        <v>139163314.95619377</v>
      </c>
      <c r="BD170" s="42"/>
      <c r="BE170" s="148"/>
      <c r="BF170" s="42"/>
      <c r="BG170" s="42"/>
      <c r="BH170" s="42"/>
      <c r="BI170" s="42"/>
      <c r="BJ170" s="42"/>
    </row>
    <row r="171" spans="3:62" s="149" customFormat="1" ht="15">
      <c r="C171" s="66"/>
      <c r="D171" s="96" t="s">
        <v>314</v>
      </c>
      <c r="E171" s="143" t="s">
        <v>315</v>
      </c>
      <c r="F171" s="97" t="s">
        <v>61</v>
      </c>
      <c r="G171" s="6">
        <v>71551.12154341553</v>
      </c>
      <c r="H171" s="296">
        <v>0.7337781508733522</v>
      </c>
      <c r="I171" s="28">
        <v>50386.79287778253</v>
      </c>
      <c r="J171" s="14"/>
      <c r="K171" s="252">
        <f t="shared" si="113"/>
        <v>99.82692786924262</v>
      </c>
      <c r="L171" s="253">
        <f t="shared" si="114"/>
        <v>155.7307388240035</v>
      </c>
      <c r="M171" s="253">
        <f t="shared" si="115"/>
        <v>111.28045684722171</v>
      </c>
      <c r="N171" s="253">
        <f t="shared" si="116"/>
        <v>93.28444307454481</v>
      </c>
      <c r="O171" s="14">
        <f t="shared" si="119"/>
        <v>60359504.858074374</v>
      </c>
      <c r="P171" s="14">
        <f t="shared" si="120"/>
        <v>94161269.78194934</v>
      </c>
      <c r="Q171" s="14">
        <f t="shared" si="121"/>
        <v>67284783.96607172</v>
      </c>
      <c r="R171" s="14">
        <f t="shared" si="122"/>
        <v>56403646.94299661</v>
      </c>
      <c r="S171" s="14">
        <v>0</v>
      </c>
      <c r="T171" s="14">
        <v>0</v>
      </c>
      <c r="U171" s="14">
        <v>1</v>
      </c>
      <c r="V171" s="114">
        <f t="shared" si="123"/>
        <v>94161269.78194934</v>
      </c>
      <c r="W171" s="114">
        <f t="shared" si="124"/>
        <v>67284783.96607172</v>
      </c>
      <c r="X171" s="114">
        <f t="shared" si="125"/>
        <v>0</v>
      </c>
      <c r="Y171" s="15"/>
      <c r="Z171" s="28">
        <f t="shared" si="118"/>
        <v>116763151.80107099</v>
      </c>
      <c r="AA171" s="14"/>
      <c r="AB171" s="29">
        <f t="shared" si="126"/>
        <v>7723500.834123598</v>
      </c>
      <c r="AC171" s="14">
        <v>61</v>
      </c>
      <c r="AD171" s="65">
        <f t="shared" si="117"/>
        <v>910424.781446076</v>
      </c>
      <c r="AE171" s="14">
        <f t="shared" si="127"/>
        <v>55535911.66821063</v>
      </c>
      <c r="AF171" s="28">
        <f t="shared" si="128"/>
        <v>63259412.50233423</v>
      </c>
      <c r="AG171" s="14"/>
      <c r="AH171" s="82">
        <f t="shared" si="129"/>
        <v>10.81290116777304</v>
      </c>
      <c r="AI171" s="14">
        <f t="shared" si="130"/>
        <v>0</v>
      </c>
      <c r="AJ171" s="84">
        <f t="shared" si="131"/>
        <v>127.1623479935181</v>
      </c>
      <c r="AK171" s="14">
        <f t="shared" si="132"/>
        <v>109183303.40436378</v>
      </c>
      <c r="AL171" s="28">
        <f t="shared" si="133"/>
        <v>109183303.40436378</v>
      </c>
      <c r="AM171" s="14"/>
      <c r="AN171" s="30">
        <v>1</v>
      </c>
      <c r="AO171" s="14">
        <f t="shared" si="134"/>
        <v>172442715.90669802</v>
      </c>
      <c r="AP171" s="116"/>
      <c r="AQ171" s="306">
        <f t="shared" si="135"/>
        <v>289205867.70776904</v>
      </c>
      <c r="AS171" s="147">
        <v>204854400</v>
      </c>
      <c r="AT171" s="147">
        <v>258931445.49528718</v>
      </c>
      <c r="AU171" s="147">
        <v>249466419.09656897</v>
      </c>
      <c r="AV171" s="242">
        <f t="shared" si="136"/>
        <v>-0.03655417896661177</v>
      </c>
      <c r="AW171" s="242">
        <f t="shared" si="137"/>
        <v>0.12518482449999463</v>
      </c>
      <c r="AX171" s="242">
        <f t="shared" si="138"/>
        <v>0.0028782659778610804</v>
      </c>
      <c r="AY171" s="242">
        <f t="shared" si="139"/>
        <v>0.004015030718090138</v>
      </c>
      <c r="AZ171" s="279">
        <f t="shared" si="140"/>
        <v>1.1556326315945987E-05</v>
      </c>
      <c r="BA171" s="242">
        <f t="shared" si="141"/>
        <v>0.0030435273710272357</v>
      </c>
      <c r="BB171" s="245">
        <f t="shared" si="142"/>
        <v>63575128.58644534</v>
      </c>
      <c r="BC171" s="87">
        <f t="shared" si="143"/>
        <v>268429528.58644533</v>
      </c>
      <c r="BD171" s="42"/>
      <c r="BE171" s="148"/>
      <c r="BF171" s="42"/>
      <c r="BG171" s="42"/>
      <c r="BH171" s="42"/>
      <c r="BI171" s="42"/>
      <c r="BJ171" s="42"/>
    </row>
    <row r="172" spans="3:62" s="149" customFormat="1" ht="15">
      <c r="C172" s="41"/>
      <c r="D172" s="138" t="s">
        <v>316</v>
      </c>
      <c r="E172" s="143" t="s">
        <v>317</v>
      </c>
      <c r="F172" s="97" t="s">
        <v>61</v>
      </c>
      <c r="G172" s="6">
        <v>67524.7448879632</v>
      </c>
      <c r="H172" s="296">
        <v>0.7681132363179513</v>
      </c>
      <c r="I172" s="28">
        <v>49776.42431924172</v>
      </c>
      <c r="J172" s="14"/>
      <c r="K172" s="252">
        <f t="shared" si="113"/>
        <v>99.82692786924262</v>
      </c>
      <c r="L172" s="253">
        <f t="shared" si="114"/>
        <v>155.7307388240035</v>
      </c>
      <c r="M172" s="253">
        <f t="shared" si="115"/>
        <v>111.28045684722171</v>
      </c>
      <c r="N172" s="253">
        <f t="shared" si="116"/>
        <v>93.28444307454481</v>
      </c>
      <c r="O172" s="14">
        <f t="shared" si="119"/>
        <v>59628330.2412691</v>
      </c>
      <c r="P172" s="14">
        <f t="shared" si="120"/>
        <v>93020632.02303131</v>
      </c>
      <c r="Q172" s="14">
        <f t="shared" si="121"/>
        <v>66469718.86159651</v>
      </c>
      <c r="R172" s="14">
        <f t="shared" si="122"/>
        <v>55720392.25035231</v>
      </c>
      <c r="S172" s="14">
        <v>0</v>
      </c>
      <c r="T172" s="14">
        <v>0</v>
      </c>
      <c r="U172" s="14">
        <v>1</v>
      </c>
      <c r="V172" s="114">
        <f t="shared" si="123"/>
        <v>93020632.02303131</v>
      </c>
      <c r="W172" s="114">
        <f t="shared" si="124"/>
        <v>66469718.86159651</v>
      </c>
      <c r="X172" s="114">
        <f t="shared" si="125"/>
        <v>0</v>
      </c>
      <c r="Y172" s="15"/>
      <c r="Z172" s="28">
        <f t="shared" si="118"/>
        <v>115348722.49162145</v>
      </c>
      <c r="AA172" s="14"/>
      <c r="AB172" s="29">
        <f t="shared" si="126"/>
        <v>7723500.834123598</v>
      </c>
      <c r="AC172" s="14">
        <v>62</v>
      </c>
      <c r="AD172" s="65">
        <f t="shared" si="117"/>
        <v>910424.781446076</v>
      </c>
      <c r="AE172" s="14">
        <f t="shared" si="127"/>
        <v>56446336.44965671</v>
      </c>
      <c r="AF172" s="28">
        <f t="shared" si="128"/>
        <v>64169837.28378031</v>
      </c>
      <c r="AG172" s="14"/>
      <c r="AH172" s="82">
        <f t="shared" si="129"/>
        <v>10.81290116777304</v>
      </c>
      <c r="AI172" s="14">
        <f t="shared" si="130"/>
        <v>0</v>
      </c>
      <c r="AJ172" s="84">
        <f t="shared" si="131"/>
        <v>127.1623479935181</v>
      </c>
      <c r="AK172" s="14">
        <f t="shared" si="132"/>
        <v>103039261.29140049</v>
      </c>
      <c r="AL172" s="28">
        <f t="shared" si="133"/>
        <v>103039261.29140049</v>
      </c>
      <c r="AM172" s="14"/>
      <c r="AN172" s="30">
        <v>1</v>
      </c>
      <c r="AO172" s="14">
        <f t="shared" si="134"/>
        <v>167209098.5751808</v>
      </c>
      <c r="AP172" s="116"/>
      <c r="AQ172" s="306">
        <f t="shared" si="135"/>
        <v>282557821.06680226</v>
      </c>
      <c r="AS172" s="147">
        <v>217346400</v>
      </c>
      <c r="AT172" s="147">
        <v>272951566.7804</v>
      </c>
      <c r="AU172" s="147">
        <v>248303610.2755231</v>
      </c>
      <c r="AV172" s="242">
        <f t="shared" si="136"/>
        <v>-0.090301575461214</v>
      </c>
      <c r="AW172" s="242">
        <f t="shared" si="137"/>
        <v>0.07143742800539238</v>
      </c>
      <c r="AX172" s="242">
        <f t="shared" si="138"/>
        <v>0.0016424987564992756</v>
      </c>
      <c r="AY172" s="242">
        <f t="shared" si="139"/>
        <v>0.003996315922116103</v>
      </c>
      <c r="AZ172" s="279">
        <f t="shared" si="140"/>
        <v>6.563943932653956E-06</v>
      </c>
      <c r="BA172" s="242">
        <f t="shared" si="141"/>
        <v>0.0017287105326330627</v>
      </c>
      <c r="BB172" s="245">
        <f t="shared" si="142"/>
        <v>36110401.19011497</v>
      </c>
      <c r="BC172" s="87">
        <f t="shared" si="143"/>
        <v>253456801.19011497</v>
      </c>
      <c r="BD172" s="42"/>
      <c r="BE172" s="148"/>
      <c r="BF172" s="42"/>
      <c r="BG172" s="42"/>
      <c r="BH172" s="42"/>
      <c r="BI172" s="42"/>
      <c r="BJ172" s="42"/>
    </row>
    <row r="173" spans="3:62" s="149" customFormat="1" ht="15">
      <c r="C173" s="66"/>
      <c r="D173" s="138" t="s">
        <v>318</v>
      </c>
      <c r="E173" s="143" t="s">
        <v>595</v>
      </c>
      <c r="F173" s="97" t="s">
        <v>61</v>
      </c>
      <c r="G173" s="6">
        <v>139801.73289020994</v>
      </c>
      <c r="H173" s="296">
        <v>0.6638794057618496</v>
      </c>
      <c r="I173" s="28">
        <v>89071.18825399752</v>
      </c>
      <c r="J173" s="14"/>
      <c r="K173" s="252">
        <f t="shared" si="113"/>
        <v>99.82692786924262</v>
      </c>
      <c r="L173" s="253">
        <f t="shared" si="114"/>
        <v>155.7307388240035</v>
      </c>
      <c r="M173" s="253">
        <f t="shared" si="115"/>
        <v>111.28045684722171</v>
      </c>
      <c r="N173" s="253">
        <f t="shared" si="116"/>
        <v>93.28444307454481</v>
      </c>
      <c r="O173" s="14">
        <f t="shared" si="119"/>
        <v>106700437.02071449</v>
      </c>
      <c r="P173" s="14">
        <f t="shared" si="120"/>
        <v>166453463.45672324</v>
      </c>
      <c r="Q173" s="14">
        <f t="shared" si="121"/>
        <v>118942590.2499568</v>
      </c>
      <c r="R173" s="14">
        <f t="shared" si="122"/>
        <v>99707474.28314516</v>
      </c>
      <c r="S173" s="14">
        <v>0</v>
      </c>
      <c r="T173" s="14">
        <v>0</v>
      </c>
      <c r="U173" s="14">
        <v>1</v>
      </c>
      <c r="V173" s="114">
        <f t="shared" si="123"/>
        <v>166453463.45672324</v>
      </c>
      <c r="W173" s="114">
        <f t="shared" si="124"/>
        <v>118942590.2499568</v>
      </c>
      <c r="X173" s="114">
        <f t="shared" si="125"/>
        <v>0</v>
      </c>
      <c r="Y173" s="15"/>
      <c r="Z173" s="28">
        <f t="shared" si="118"/>
        <v>206407911.30385965</v>
      </c>
      <c r="AA173" s="14"/>
      <c r="AB173" s="29">
        <f t="shared" si="126"/>
        <v>7723500.834123598</v>
      </c>
      <c r="AC173" s="14">
        <v>77</v>
      </c>
      <c r="AD173" s="65">
        <f t="shared" si="117"/>
        <v>910424.781446076</v>
      </c>
      <c r="AE173" s="14">
        <f t="shared" si="127"/>
        <v>70102708.17134786</v>
      </c>
      <c r="AF173" s="28">
        <f t="shared" si="128"/>
        <v>77826209.00547145</v>
      </c>
      <c r="AG173" s="14"/>
      <c r="AH173" s="82">
        <f t="shared" si="129"/>
        <v>10.81290116777304</v>
      </c>
      <c r="AI173" s="14">
        <f t="shared" si="130"/>
        <v>0</v>
      </c>
      <c r="AJ173" s="84">
        <f t="shared" si="131"/>
        <v>127.1623479935181</v>
      </c>
      <c r="AK173" s="14">
        <f t="shared" si="132"/>
        <v>213330199.29458088</v>
      </c>
      <c r="AL173" s="28">
        <f t="shared" si="133"/>
        <v>213330199.29458088</v>
      </c>
      <c r="AM173" s="14"/>
      <c r="AN173" s="30">
        <v>0.9348536850736169</v>
      </c>
      <c r="AO173" s="14">
        <f t="shared" si="134"/>
        <v>272188641.2321026</v>
      </c>
      <c r="AP173" s="116"/>
      <c r="AQ173" s="306">
        <f t="shared" si="135"/>
        <v>478596552.5359622</v>
      </c>
      <c r="AS173" s="147">
        <v>324621000</v>
      </c>
      <c r="AT173" s="147">
        <v>413556709.3369863</v>
      </c>
      <c r="AU173" s="147">
        <v>405334483.11491597</v>
      </c>
      <c r="AV173" s="242">
        <f t="shared" si="136"/>
        <v>-0.019881738190760345</v>
      </c>
      <c r="AW173" s="242">
        <f t="shared" si="137"/>
        <v>0.14185726527584605</v>
      </c>
      <c r="AX173" s="242">
        <f t="shared" si="138"/>
        <v>0.003261600932754427</v>
      </c>
      <c r="AY173" s="242">
        <f t="shared" si="139"/>
        <v>0.00652364517317096</v>
      </c>
      <c r="AZ173" s="279">
        <f t="shared" si="140"/>
        <v>2.127752718177332E-05</v>
      </c>
      <c r="BA173" s="242">
        <f t="shared" si="141"/>
        <v>0.005603747643932987</v>
      </c>
      <c r="BB173" s="245">
        <f t="shared" si="142"/>
        <v>117054632.20749255</v>
      </c>
      <c r="BC173" s="87">
        <f t="shared" si="143"/>
        <v>441675632.20749253</v>
      </c>
      <c r="BD173" s="42"/>
      <c r="BE173" s="148"/>
      <c r="BF173" s="42"/>
      <c r="BG173" s="42"/>
      <c r="BH173" s="42"/>
      <c r="BI173" s="42"/>
      <c r="BJ173" s="42"/>
    </row>
    <row r="174" spans="3:62" s="41" customFormat="1" ht="15">
      <c r="C174" s="66"/>
      <c r="D174" s="137" t="s">
        <v>319</v>
      </c>
      <c r="E174" s="8" t="s">
        <v>320</v>
      </c>
      <c r="F174" s="99" t="s">
        <v>75</v>
      </c>
      <c r="G174" s="10">
        <v>315182.61836188176</v>
      </c>
      <c r="H174" s="11">
        <v>0</v>
      </c>
      <c r="I174" s="13">
        <v>0</v>
      </c>
      <c r="J174" s="11"/>
      <c r="K174" s="250">
        <f t="shared" si="113"/>
        <v>99.82692786924262</v>
      </c>
      <c r="L174" s="251">
        <f t="shared" si="114"/>
        <v>155.7307388240035</v>
      </c>
      <c r="M174" s="251">
        <f t="shared" si="115"/>
        <v>111.28045684722171</v>
      </c>
      <c r="N174" s="251">
        <f t="shared" si="116"/>
        <v>93.28444307454481</v>
      </c>
      <c r="O174" s="11">
        <f t="shared" si="119"/>
        <v>0</v>
      </c>
      <c r="P174" s="11">
        <f t="shared" si="120"/>
        <v>0</v>
      </c>
      <c r="Q174" s="11">
        <f t="shared" si="121"/>
        <v>0</v>
      </c>
      <c r="R174" s="11">
        <f t="shared" si="122"/>
        <v>0</v>
      </c>
      <c r="S174" s="11">
        <v>1</v>
      </c>
      <c r="T174" s="11">
        <v>1</v>
      </c>
      <c r="U174" s="11">
        <v>0</v>
      </c>
      <c r="V174" s="98">
        <f>SUM(V170:V173)</f>
        <v>404525346.31696784</v>
      </c>
      <c r="W174" s="98">
        <f>SUM(W170:W173)</f>
        <v>289061528.1502425</v>
      </c>
      <c r="X174" s="114">
        <f t="shared" si="125"/>
        <v>0</v>
      </c>
      <c r="Y174" s="12"/>
      <c r="Z174" s="13">
        <f t="shared" si="118"/>
        <v>693586874.4672103</v>
      </c>
      <c r="AA174" s="11"/>
      <c r="AB174" s="60">
        <f t="shared" si="126"/>
        <v>7723500.834123598</v>
      </c>
      <c r="AC174" s="11">
        <v>48</v>
      </c>
      <c r="AD174" s="121">
        <f t="shared" si="117"/>
        <v>910424.781446076</v>
      </c>
      <c r="AE174" s="11">
        <f t="shared" si="127"/>
        <v>43700389.50941165</v>
      </c>
      <c r="AF174" s="13">
        <f t="shared" si="128"/>
        <v>51423890.343535244</v>
      </c>
      <c r="AG174" s="11"/>
      <c r="AH174" s="119">
        <f t="shared" si="129"/>
        <v>10.81290116777304</v>
      </c>
      <c r="AI174" s="11">
        <f t="shared" si="130"/>
        <v>40896462.02576347</v>
      </c>
      <c r="AJ174" s="141">
        <f t="shared" si="131"/>
        <v>127.1623479935181</v>
      </c>
      <c r="AK174" s="11">
        <f t="shared" si="132"/>
        <v>0</v>
      </c>
      <c r="AL174" s="13">
        <f t="shared" si="133"/>
        <v>40896462.02576347</v>
      </c>
      <c r="AM174" s="11"/>
      <c r="AN174" s="61">
        <v>0.7866496832737228</v>
      </c>
      <c r="AO174" s="11">
        <f t="shared" si="134"/>
        <v>72623775.95102732</v>
      </c>
      <c r="AP174" s="115"/>
      <c r="AQ174" s="307">
        <f t="shared" si="135"/>
        <v>766210650.4182376</v>
      </c>
      <c r="AS174" s="146">
        <v>590348700.0000001</v>
      </c>
      <c r="AT174" s="146">
        <v>734248720.5918616</v>
      </c>
      <c r="AU174" s="146">
        <v>672202908.5971214</v>
      </c>
      <c r="AV174" s="241">
        <f t="shared" si="136"/>
        <v>-0.084502444818326</v>
      </c>
      <c r="AW174" s="241">
        <f t="shared" si="137"/>
        <v>0.07723655864828038</v>
      </c>
      <c r="AX174" s="241">
        <f t="shared" si="138"/>
        <v>0.0017758331322693748</v>
      </c>
      <c r="AY174" s="241">
        <f t="shared" si="139"/>
        <v>0.010818752025146212</v>
      </c>
      <c r="AZ174" s="278">
        <f t="shared" si="140"/>
        <v>1.921229829606104E-05</v>
      </c>
      <c r="BA174" s="241">
        <f t="shared" si="141"/>
        <v>0.0050598394442806244</v>
      </c>
      <c r="BB174" s="244">
        <f t="shared" si="142"/>
        <v>105693133.0268724</v>
      </c>
      <c r="BC174" s="86">
        <f t="shared" si="143"/>
        <v>696041833.0268725</v>
      </c>
      <c r="BD174" s="42"/>
      <c r="BE174" s="148"/>
      <c r="BF174" s="42"/>
      <c r="BG174" s="42"/>
      <c r="BH174" s="42"/>
      <c r="BI174" s="42"/>
      <c r="BJ174" s="42"/>
    </row>
    <row r="175" spans="3:62" s="149" customFormat="1" ht="15">
      <c r="C175" s="7"/>
      <c r="D175" s="138"/>
      <c r="E175" s="143"/>
      <c r="F175" s="97"/>
      <c r="G175" s="6"/>
      <c r="H175" s="6"/>
      <c r="I175" s="28"/>
      <c r="J175" s="14"/>
      <c r="K175" s="252">
        <f t="shared" si="113"/>
        <v>99.82692786924262</v>
      </c>
      <c r="L175" s="253">
        <f t="shared" si="114"/>
        <v>155.7307388240035</v>
      </c>
      <c r="M175" s="253">
        <f t="shared" si="115"/>
        <v>111.28045684722171</v>
      </c>
      <c r="N175" s="253">
        <f t="shared" si="116"/>
        <v>93.28444307454481</v>
      </c>
      <c r="O175" s="14"/>
      <c r="P175" s="14"/>
      <c r="Q175" s="14"/>
      <c r="R175" s="14"/>
      <c r="S175" s="14"/>
      <c r="T175" s="14"/>
      <c r="U175" s="14"/>
      <c r="V175" s="114"/>
      <c r="W175" s="114"/>
      <c r="X175" s="114"/>
      <c r="Y175" s="15"/>
      <c r="Z175" s="28"/>
      <c r="AA175" s="14"/>
      <c r="AB175" s="29"/>
      <c r="AC175" s="14"/>
      <c r="AD175" s="65"/>
      <c r="AE175" s="14"/>
      <c r="AF175" s="28"/>
      <c r="AG175" s="14"/>
      <c r="AH175" s="82"/>
      <c r="AI175" s="14"/>
      <c r="AJ175" s="84"/>
      <c r="AK175" s="14"/>
      <c r="AL175" s="28"/>
      <c r="AM175" s="14"/>
      <c r="AN175" s="30"/>
      <c r="AO175" s="14"/>
      <c r="AP175" s="116"/>
      <c r="AQ175" s="306"/>
      <c r="AS175" s="147"/>
      <c r="AT175" s="147"/>
      <c r="AU175" s="147"/>
      <c r="AV175" s="242"/>
      <c r="AW175" s="242"/>
      <c r="AX175" s="242"/>
      <c r="AY175" s="242"/>
      <c r="AZ175" s="279"/>
      <c r="BA175" s="242"/>
      <c r="BB175" s="245"/>
      <c r="BC175" s="87"/>
      <c r="BD175" s="16"/>
      <c r="BE175" s="148"/>
      <c r="BF175" s="16"/>
      <c r="BG175" s="16"/>
      <c r="BH175" s="16"/>
      <c r="BI175" s="16"/>
      <c r="BJ175" s="16"/>
    </row>
    <row r="176" spans="3:62" s="149" customFormat="1" ht="15">
      <c r="C176" s="7"/>
      <c r="D176" s="137" t="s">
        <v>321</v>
      </c>
      <c r="E176" s="143"/>
      <c r="F176" s="97"/>
      <c r="G176" s="6"/>
      <c r="H176" s="6"/>
      <c r="I176" s="28"/>
      <c r="J176" s="14"/>
      <c r="K176" s="252">
        <f t="shared" si="113"/>
        <v>99.82692786924262</v>
      </c>
      <c r="L176" s="253">
        <f t="shared" si="114"/>
        <v>155.7307388240035</v>
      </c>
      <c r="M176" s="253">
        <f t="shared" si="115"/>
        <v>111.28045684722171</v>
      </c>
      <c r="N176" s="253">
        <f t="shared" si="116"/>
        <v>93.28444307454481</v>
      </c>
      <c r="O176" s="14"/>
      <c r="P176" s="14"/>
      <c r="Q176" s="14"/>
      <c r="R176" s="14"/>
      <c r="S176" s="14"/>
      <c r="T176" s="14"/>
      <c r="U176" s="14"/>
      <c r="V176" s="114"/>
      <c r="W176" s="114"/>
      <c r="X176" s="114"/>
      <c r="Y176" s="15"/>
      <c r="Z176" s="28"/>
      <c r="AA176" s="14"/>
      <c r="AB176" s="29"/>
      <c r="AC176" s="14"/>
      <c r="AD176" s="65"/>
      <c r="AE176" s="14"/>
      <c r="AF176" s="28"/>
      <c r="AG176" s="14"/>
      <c r="AH176" s="82"/>
      <c r="AI176" s="14"/>
      <c r="AJ176" s="84"/>
      <c r="AK176" s="14"/>
      <c r="AL176" s="28"/>
      <c r="AM176" s="14"/>
      <c r="AN176" s="30"/>
      <c r="AO176" s="14"/>
      <c r="AP176" s="116"/>
      <c r="AQ176" s="306"/>
      <c r="AS176" s="147"/>
      <c r="AT176" s="147"/>
      <c r="AU176" s="147"/>
      <c r="AV176" s="242"/>
      <c r="AW176" s="242"/>
      <c r="AX176" s="242"/>
      <c r="AY176" s="242"/>
      <c r="AZ176" s="279"/>
      <c r="BA176" s="242"/>
      <c r="BB176" s="245"/>
      <c r="BC176" s="87"/>
      <c r="BD176" s="16"/>
      <c r="BE176" s="148"/>
      <c r="BF176" s="16"/>
      <c r="BG176" s="16"/>
      <c r="BH176" s="16"/>
      <c r="BI176" s="16"/>
      <c r="BJ176" s="16"/>
    </row>
    <row r="177" spans="3:62" s="149" customFormat="1" ht="15">
      <c r="C177" s="7"/>
      <c r="D177" s="138"/>
      <c r="E177" s="143"/>
      <c r="F177" s="97"/>
      <c r="G177" s="6"/>
      <c r="H177" s="6"/>
      <c r="I177" s="28"/>
      <c r="J177" s="14"/>
      <c r="K177" s="252">
        <f t="shared" si="113"/>
        <v>99.82692786924262</v>
      </c>
      <c r="L177" s="253">
        <f t="shared" si="114"/>
        <v>155.7307388240035</v>
      </c>
      <c r="M177" s="253">
        <f t="shared" si="115"/>
        <v>111.28045684722171</v>
      </c>
      <c r="N177" s="253">
        <f t="shared" si="116"/>
        <v>93.28444307454481</v>
      </c>
      <c r="O177" s="14"/>
      <c r="P177" s="14"/>
      <c r="Q177" s="14"/>
      <c r="R177" s="14"/>
      <c r="S177" s="14"/>
      <c r="T177" s="14"/>
      <c r="U177" s="14"/>
      <c r="V177" s="114"/>
      <c r="W177" s="114"/>
      <c r="X177" s="114"/>
      <c r="Y177" s="15"/>
      <c r="Z177" s="28"/>
      <c r="AA177" s="14"/>
      <c r="AB177" s="29"/>
      <c r="AC177" s="14"/>
      <c r="AD177" s="65"/>
      <c r="AE177" s="14"/>
      <c r="AF177" s="28"/>
      <c r="AG177" s="14"/>
      <c r="AH177" s="82"/>
      <c r="AI177" s="14"/>
      <c r="AJ177" s="84"/>
      <c r="AK177" s="14"/>
      <c r="AL177" s="28"/>
      <c r="AM177" s="14"/>
      <c r="AN177" s="30"/>
      <c r="AO177" s="14"/>
      <c r="AP177" s="116"/>
      <c r="AQ177" s="306"/>
      <c r="AS177" s="147"/>
      <c r="AT177" s="147"/>
      <c r="AU177" s="147"/>
      <c r="AV177" s="242"/>
      <c r="AW177" s="242"/>
      <c r="AX177" s="242"/>
      <c r="AY177" s="242"/>
      <c r="AZ177" s="279"/>
      <c r="BA177" s="242"/>
      <c r="BB177" s="245"/>
      <c r="BC177" s="87"/>
      <c r="BD177" s="16"/>
      <c r="BE177" s="148"/>
      <c r="BF177" s="16"/>
      <c r="BG177" s="16"/>
      <c r="BH177" s="16"/>
      <c r="BI177" s="16"/>
      <c r="BJ177" s="16"/>
    </row>
    <row r="178" spans="3:62" s="149" customFormat="1" ht="15">
      <c r="C178" s="7"/>
      <c r="D178" s="138" t="s">
        <v>322</v>
      </c>
      <c r="E178" s="143" t="s">
        <v>596</v>
      </c>
      <c r="F178" s="97" t="s">
        <v>61</v>
      </c>
      <c r="G178" s="6">
        <v>56895.789151929195</v>
      </c>
      <c r="H178" s="296">
        <v>0.7191521797696393</v>
      </c>
      <c r="I178" s="28">
        <v>39267.78653755423</v>
      </c>
      <c r="J178" s="14"/>
      <c r="K178" s="252">
        <f t="shared" si="113"/>
        <v>99.82692786924262</v>
      </c>
      <c r="L178" s="253">
        <f t="shared" si="114"/>
        <v>155.7307388240035</v>
      </c>
      <c r="M178" s="253">
        <f t="shared" si="115"/>
        <v>111.28045684722171</v>
      </c>
      <c r="N178" s="253">
        <f t="shared" si="116"/>
        <v>93.28444307454481</v>
      </c>
      <c r="O178" s="14">
        <f aca="true" t="shared" si="144" ref="O178:O197">I178*K178*12</f>
        <v>47039789.93123092</v>
      </c>
      <c r="P178" s="14">
        <f aca="true" t="shared" si="145" ref="P178:P197">I178*L178*12</f>
        <v>73382416.91371895</v>
      </c>
      <c r="Q178" s="14">
        <f aca="true" t="shared" si="146" ref="Q178:Q197">I178*M178*12</f>
        <v>52436846.70333861</v>
      </c>
      <c r="R178" s="14">
        <f aca="true" t="shared" si="147" ref="R178:R197">I178*N178*12</f>
        <v>43956883.17511026</v>
      </c>
      <c r="S178" s="14">
        <v>1</v>
      </c>
      <c r="T178" s="14">
        <v>1</v>
      </c>
      <c r="U178" s="14">
        <v>1</v>
      </c>
      <c r="V178" s="114">
        <f aca="true" t="shared" si="148" ref="V178:V197">IF(S178=1,0,P178)</f>
        <v>0</v>
      </c>
      <c r="W178" s="114">
        <f aca="true" t="shared" si="149" ref="W178:W197">IF(T178=1,0,Q178)</f>
        <v>0</v>
      </c>
      <c r="X178" s="114">
        <f aca="true" t="shared" si="150" ref="X178:X197">IF(U178=1,0,R178)</f>
        <v>0</v>
      </c>
      <c r="Y178" s="15"/>
      <c r="Z178" s="28">
        <f t="shared" si="118"/>
        <v>216815936.72339872</v>
      </c>
      <c r="AA178" s="14"/>
      <c r="AB178" s="29">
        <f aca="true" t="shared" si="151" ref="AB178:AB197">$AB$5</f>
        <v>7723500.834123598</v>
      </c>
      <c r="AC178" s="14">
        <v>49</v>
      </c>
      <c r="AD178" s="65">
        <f t="shared" si="117"/>
        <v>910424.781446076</v>
      </c>
      <c r="AE178" s="14">
        <f aca="true" t="shared" si="152" ref="AE178:AE197">AC178*AD178</f>
        <v>44610814.290857725</v>
      </c>
      <c r="AF178" s="28">
        <f aca="true" t="shared" si="153" ref="AF178:AF197">AE178+AB178</f>
        <v>52334315.12498132</v>
      </c>
      <c r="AG178" s="14"/>
      <c r="AH178" s="82">
        <f aca="true" t="shared" si="154" ref="AH178:AH197">$AH$5</f>
        <v>10.81290116777304</v>
      </c>
      <c r="AI178" s="14">
        <f aca="true" t="shared" si="155" ref="AI178:AI197">IF(F178="B",0,G178*AH178*12)</f>
        <v>0</v>
      </c>
      <c r="AJ178" s="84">
        <f aca="true" t="shared" si="156" ref="AJ178:AJ197">$AJ$5</f>
        <v>127.1623479935181</v>
      </c>
      <c r="AK178" s="14">
        <f aca="true" t="shared" si="157" ref="AK178:AK197">IF(F178="C",0,G178*AJ178*12)</f>
        <v>86820025.67404142</v>
      </c>
      <c r="AL178" s="28">
        <f aca="true" t="shared" si="158" ref="AL178:AL197">IF(F178="A",AI178+AK178,IF(F178="B",AK178,AI178))</f>
        <v>86820025.67404142</v>
      </c>
      <c r="AM178" s="14"/>
      <c r="AN178" s="30">
        <v>0.8731497598465843</v>
      </c>
      <c r="AO178" s="14">
        <f aca="true" t="shared" si="159" ref="AO178:AO197">(AF178+AL178)*AN178</f>
        <v>121502579.25027645</v>
      </c>
      <c r="AP178" s="116"/>
      <c r="AQ178" s="306">
        <f aca="true" t="shared" si="160" ref="AQ178:AQ197">Z178+AO178</f>
        <v>338318515.97367513</v>
      </c>
      <c r="AS178" s="147">
        <v>233719200</v>
      </c>
      <c r="AT178" s="147">
        <v>289558564.5015472</v>
      </c>
      <c r="AU178" s="147">
        <v>296173922.8193288</v>
      </c>
      <c r="AV178" s="242">
        <f aca="true" t="shared" si="161" ref="AV178:AV197">(AU178-AT178)/AT178</f>
        <v>0.022846356933594412</v>
      </c>
      <c r="AW178" s="242">
        <f aca="true" t="shared" si="162" ref="AW178:AW197">AV178+($AV$28*-1)</f>
        <v>0.1845853604002008</v>
      </c>
      <c r="AX178" s="242">
        <f aca="true" t="shared" si="163" ref="AX178:AX197">AW178/$AW$290</f>
        <v>0.004244010925231171</v>
      </c>
      <c r="AY178" s="242">
        <f aca="true" t="shared" si="164" ref="AY178:AY197">AU178/$AU$290</f>
        <v>0.00476676340776969</v>
      </c>
      <c r="AZ178" s="279">
        <f aca="true" t="shared" si="165" ref="AZ178:AZ197">AX178*AY178</f>
        <v>2.023019598056673E-05</v>
      </c>
      <c r="BA178" s="242">
        <f aca="true" t="shared" si="166" ref="BA178:BA197">AZ178/$AZ$290</f>
        <v>0.005327917670786182</v>
      </c>
      <c r="BB178" s="245">
        <f aca="true" t="shared" si="167" ref="BB178:BB197">($AQ$290-$AS$290)*BA178</f>
        <v>111292920.9188948</v>
      </c>
      <c r="BC178" s="87">
        <f aca="true" t="shared" si="168" ref="BC178:BC197">AS178+BB178</f>
        <v>345012120.91889477</v>
      </c>
      <c r="BD178" s="16"/>
      <c r="BE178" s="148"/>
      <c r="BF178" s="16"/>
      <c r="BG178" s="16"/>
      <c r="BH178" s="16"/>
      <c r="BI178" s="16"/>
      <c r="BJ178" s="16"/>
    </row>
    <row r="179" spans="3:62" s="149" customFormat="1" ht="15">
      <c r="C179" s="7"/>
      <c r="D179" s="138" t="s">
        <v>323</v>
      </c>
      <c r="E179" s="143" t="s">
        <v>597</v>
      </c>
      <c r="F179" s="97" t="s">
        <v>61</v>
      </c>
      <c r="G179" s="6">
        <v>57072.89126058997</v>
      </c>
      <c r="H179" s="296">
        <v>0.5717005700391984</v>
      </c>
      <c r="I179" s="28">
        <v>31313.671707425652</v>
      </c>
      <c r="J179" s="14"/>
      <c r="K179" s="252">
        <f t="shared" si="113"/>
        <v>99.82692786924262</v>
      </c>
      <c r="L179" s="253">
        <f t="shared" si="114"/>
        <v>155.7307388240035</v>
      </c>
      <c r="M179" s="253">
        <f t="shared" si="115"/>
        <v>111.28045684722171</v>
      </c>
      <c r="N179" s="253">
        <f t="shared" si="116"/>
        <v>93.28444307454481</v>
      </c>
      <c r="O179" s="14">
        <f t="shared" si="144"/>
        <v>37511371.762299895</v>
      </c>
      <c r="P179" s="14">
        <f t="shared" si="145"/>
        <v>58518014.763476305</v>
      </c>
      <c r="Q179" s="14">
        <f t="shared" si="146"/>
        <v>41815196.31799497</v>
      </c>
      <c r="R179" s="14">
        <f t="shared" si="147"/>
        <v>35052941.11015599</v>
      </c>
      <c r="S179" s="14">
        <v>1</v>
      </c>
      <c r="T179" s="14">
        <v>1</v>
      </c>
      <c r="U179" s="14">
        <v>1</v>
      </c>
      <c r="V179" s="114">
        <f t="shared" si="148"/>
        <v>0</v>
      </c>
      <c r="W179" s="114">
        <f t="shared" si="149"/>
        <v>0</v>
      </c>
      <c r="X179" s="114">
        <f t="shared" si="150"/>
        <v>0</v>
      </c>
      <c r="Y179" s="15"/>
      <c r="Z179" s="28">
        <f t="shared" si="118"/>
        <v>172897523.95392716</v>
      </c>
      <c r="AA179" s="14"/>
      <c r="AB179" s="29">
        <f t="shared" si="151"/>
        <v>7723500.834123598</v>
      </c>
      <c r="AC179" s="14">
        <v>38</v>
      </c>
      <c r="AD179" s="65">
        <f t="shared" si="117"/>
        <v>910424.781446076</v>
      </c>
      <c r="AE179" s="14">
        <f t="shared" si="152"/>
        <v>34596141.694950886</v>
      </c>
      <c r="AF179" s="28">
        <f t="shared" si="153"/>
        <v>42319642.52907448</v>
      </c>
      <c r="AG179" s="14"/>
      <c r="AH179" s="82">
        <f t="shared" si="154"/>
        <v>10.81290116777304</v>
      </c>
      <c r="AI179" s="14">
        <f t="shared" si="155"/>
        <v>0</v>
      </c>
      <c r="AJ179" s="84">
        <f t="shared" si="156"/>
        <v>127.1623479935181</v>
      </c>
      <c r="AK179" s="14">
        <f t="shared" si="157"/>
        <v>87090274.31370431</v>
      </c>
      <c r="AL179" s="28">
        <f t="shared" si="158"/>
        <v>87090274.31370431</v>
      </c>
      <c r="AM179" s="14"/>
      <c r="AN179" s="30">
        <v>0.20511609299755706</v>
      </c>
      <c r="AO179" s="14">
        <f t="shared" si="159"/>
        <v>26544056.537929542</v>
      </c>
      <c r="AP179" s="116"/>
      <c r="AQ179" s="306">
        <f t="shared" si="160"/>
        <v>199441580.4918567</v>
      </c>
      <c r="AS179" s="147">
        <v>130509900.00000001</v>
      </c>
      <c r="AT179" s="147">
        <v>162169625.21599707</v>
      </c>
      <c r="AU179" s="147">
        <v>171133656.98366383</v>
      </c>
      <c r="AV179" s="242">
        <f t="shared" si="161"/>
        <v>0.055275651995417625</v>
      </c>
      <c r="AW179" s="242">
        <f t="shared" si="162"/>
        <v>0.217014655462024</v>
      </c>
      <c r="AX179" s="242">
        <f t="shared" si="163"/>
        <v>0.0049896295498150795</v>
      </c>
      <c r="AY179" s="242">
        <f t="shared" si="164"/>
        <v>0.0027543061393867628</v>
      </c>
      <c r="AZ179" s="279">
        <f t="shared" si="165"/>
        <v>1.3742967302321282E-05</v>
      </c>
      <c r="BA179" s="242">
        <f t="shared" si="166"/>
        <v>0.003619411221196832</v>
      </c>
      <c r="BB179" s="245">
        <f t="shared" si="167"/>
        <v>75604555.4199002</v>
      </c>
      <c r="BC179" s="87">
        <f t="shared" si="168"/>
        <v>206114455.4199002</v>
      </c>
      <c r="BD179" s="16"/>
      <c r="BE179" s="148"/>
      <c r="BF179" s="16"/>
      <c r="BG179" s="16"/>
      <c r="BH179" s="16"/>
      <c r="BI179" s="16"/>
      <c r="BJ179" s="16"/>
    </row>
    <row r="180" spans="3:62" s="149" customFormat="1" ht="15">
      <c r="C180" s="7"/>
      <c r="D180" s="138" t="s">
        <v>324</v>
      </c>
      <c r="E180" s="143" t="s">
        <v>598</v>
      </c>
      <c r="F180" s="97" t="s">
        <v>61</v>
      </c>
      <c r="G180" s="6">
        <v>50424.812498347455</v>
      </c>
      <c r="H180" s="296">
        <v>0.6898241016226891</v>
      </c>
      <c r="I180" s="28">
        <v>33382.44566662413</v>
      </c>
      <c r="J180" s="14"/>
      <c r="K180" s="252">
        <f t="shared" si="113"/>
        <v>99.82692786924262</v>
      </c>
      <c r="L180" s="253">
        <f t="shared" si="114"/>
        <v>155.7307388240035</v>
      </c>
      <c r="M180" s="253">
        <f t="shared" si="115"/>
        <v>111.28045684722171</v>
      </c>
      <c r="N180" s="253">
        <f t="shared" si="116"/>
        <v>93.28444307454481</v>
      </c>
      <c r="O180" s="14">
        <f t="shared" si="144"/>
        <v>39989603.947931975</v>
      </c>
      <c r="P180" s="14">
        <f t="shared" si="145"/>
        <v>62384075.12898636</v>
      </c>
      <c r="Q180" s="14">
        <f t="shared" si="146"/>
        <v>44577765.653513886</v>
      </c>
      <c r="R180" s="14">
        <f t="shared" si="147"/>
        <v>37368754.2297274</v>
      </c>
      <c r="S180" s="14">
        <v>1</v>
      </c>
      <c r="T180" s="14">
        <v>1</v>
      </c>
      <c r="U180" s="14">
        <v>1</v>
      </c>
      <c r="V180" s="114">
        <f t="shared" si="148"/>
        <v>0</v>
      </c>
      <c r="W180" s="114">
        <f t="shared" si="149"/>
        <v>0</v>
      </c>
      <c r="X180" s="114">
        <f t="shared" si="150"/>
        <v>0</v>
      </c>
      <c r="Y180" s="15"/>
      <c r="Z180" s="28">
        <f t="shared" si="118"/>
        <v>184320198.9601596</v>
      </c>
      <c r="AA180" s="14"/>
      <c r="AB180" s="29">
        <f t="shared" si="151"/>
        <v>7723500.834123598</v>
      </c>
      <c r="AC180" s="14">
        <v>38</v>
      </c>
      <c r="AD180" s="65">
        <f t="shared" si="117"/>
        <v>910424.781446076</v>
      </c>
      <c r="AE180" s="14">
        <f t="shared" si="152"/>
        <v>34596141.694950886</v>
      </c>
      <c r="AF180" s="28">
        <f t="shared" si="153"/>
        <v>42319642.52907448</v>
      </c>
      <c r="AG180" s="14"/>
      <c r="AH180" s="82">
        <f t="shared" si="154"/>
        <v>10.81290116777304</v>
      </c>
      <c r="AI180" s="14">
        <f t="shared" si="155"/>
        <v>0</v>
      </c>
      <c r="AJ180" s="84">
        <f t="shared" si="156"/>
        <v>127.1623479935181</v>
      </c>
      <c r="AK180" s="14">
        <f t="shared" si="157"/>
        <v>76945650.65307312</v>
      </c>
      <c r="AL180" s="28">
        <f t="shared" si="158"/>
        <v>76945650.65307312</v>
      </c>
      <c r="AM180" s="14"/>
      <c r="AN180" s="30">
        <v>0.646345205410646</v>
      </c>
      <c r="AO180" s="14">
        <f t="shared" si="159"/>
        <v>77086550.4201761</v>
      </c>
      <c r="AP180" s="116"/>
      <c r="AQ180" s="306">
        <f t="shared" si="160"/>
        <v>261406749.3803357</v>
      </c>
      <c r="AS180" s="147">
        <v>171692100</v>
      </c>
      <c r="AT180" s="147">
        <v>214168321.43719056</v>
      </c>
      <c r="AU180" s="147">
        <v>224363513.3652849</v>
      </c>
      <c r="AV180" s="242">
        <f t="shared" si="161"/>
        <v>0.04760364119062438</v>
      </c>
      <c r="AW180" s="242">
        <f t="shared" si="162"/>
        <v>0.20934264465723076</v>
      </c>
      <c r="AX180" s="242">
        <f t="shared" si="163"/>
        <v>0.00481323366661264</v>
      </c>
      <c r="AY180" s="242">
        <f t="shared" si="164"/>
        <v>0.003611012662315621</v>
      </c>
      <c r="AZ180" s="279">
        <f t="shared" si="165"/>
        <v>1.738064771682209E-05</v>
      </c>
      <c r="BA180" s="242">
        <f t="shared" si="166"/>
        <v>0.00457744750417251</v>
      </c>
      <c r="BB180" s="245">
        <f t="shared" si="167"/>
        <v>95616624.46204643</v>
      </c>
      <c r="BC180" s="87">
        <f t="shared" si="168"/>
        <v>267308724.46204644</v>
      </c>
      <c r="BD180" s="16"/>
      <c r="BE180" s="148"/>
      <c r="BF180" s="16"/>
      <c r="BG180" s="16"/>
      <c r="BH180" s="16"/>
      <c r="BI180" s="16"/>
      <c r="BJ180" s="16"/>
    </row>
    <row r="181" spans="3:62" s="149" customFormat="1" ht="15">
      <c r="C181" s="66"/>
      <c r="D181" s="138" t="s">
        <v>325</v>
      </c>
      <c r="E181" s="143" t="s">
        <v>599</v>
      </c>
      <c r="F181" s="97" t="s">
        <v>61</v>
      </c>
      <c r="G181" s="6">
        <v>23635.92490899154</v>
      </c>
      <c r="H181" s="296">
        <v>0.6757493561257327</v>
      </c>
      <c r="I181" s="28">
        <v>15328.291008828106</v>
      </c>
      <c r="J181" s="14"/>
      <c r="K181" s="252">
        <f t="shared" si="113"/>
        <v>99.82692786924262</v>
      </c>
      <c r="L181" s="253">
        <f t="shared" si="114"/>
        <v>155.7307388240035</v>
      </c>
      <c r="M181" s="253">
        <f t="shared" si="115"/>
        <v>111.28045684722171</v>
      </c>
      <c r="N181" s="253">
        <f t="shared" si="116"/>
        <v>93.28444307454481</v>
      </c>
      <c r="O181" s="14">
        <f t="shared" si="144"/>
        <v>18362114.410764523</v>
      </c>
      <c r="P181" s="14">
        <f t="shared" si="145"/>
        <v>28645033.004569575</v>
      </c>
      <c r="Q181" s="14">
        <f t="shared" si="146"/>
        <v>20468870.713794634</v>
      </c>
      <c r="R181" s="14">
        <f t="shared" si="147"/>
        <v>17158693.08051699</v>
      </c>
      <c r="S181" s="14">
        <v>1</v>
      </c>
      <c r="T181" s="14">
        <v>1</v>
      </c>
      <c r="U181" s="14">
        <v>1</v>
      </c>
      <c r="V181" s="114">
        <f t="shared" si="148"/>
        <v>0</v>
      </c>
      <c r="W181" s="114">
        <f t="shared" si="149"/>
        <v>0</v>
      </c>
      <c r="X181" s="114">
        <f t="shared" si="150"/>
        <v>0</v>
      </c>
      <c r="Y181" s="15"/>
      <c r="Z181" s="28">
        <f t="shared" si="118"/>
        <v>84634711.20964572</v>
      </c>
      <c r="AA181" s="14"/>
      <c r="AB181" s="29">
        <f t="shared" si="151"/>
        <v>7723500.834123598</v>
      </c>
      <c r="AC181" s="14">
        <v>21</v>
      </c>
      <c r="AD181" s="65">
        <f t="shared" si="117"/>
        <v>910424.781446076</v>
      </c>
      <c r="AE181" s="14">
        <f t="shared" si="152"/>
        <v>19118920.410367597</v>
      </c>
      <c r="AF181" s="28">
        <f t="shared" si="153"/>
        <v>26842421.244491197</v>
      </c>
      <c r="AG181" s="14"/>
      <c r="AH181" s="82">
        <f t="shared" si="154"/>
        <v>10.81290116777304</v>
      </c>
      <c r="AI181" s="14">
        <f t="shared" si="155"/>
        <v>0</v>
      </c>
      <c r="AJ181" s="84">
        <f t="shared" si="156"/>
        <v>127.1623479935181</v>
      </c>
      <c r="AK181" s="14">
        <f t="shared" si="157"/>
        <v>36067196.50111014</v>
      </c>
      <c r="AL181" s="28">
        <f t="shared" si="158"/>
        <v>36067196.50111014</v>
      </c>
      <c r="AM181" s="14"/>
      <c r="AN181" s="30">
        <v>0.6903997156041628</v>
      </c>
      <c r="AO181" s="14">
        <f t="shared" si="159"/>
        <v>43432782.20032975</v>
      </c>
      <c r="AP181" s="116"/>
      <c r="AQ181" s="306">
        <f t="shared" si="160"/>
        <v>128067493.40997547</v>
      </c>
      <c r="AS181" s="147">
        <v>85944600</v>
      </c>
      <c r="AT181" s="147">
        <v>105402822.94715405</v>
      </c>
      <c r="AU181" s="147">
        <v>113366517.18152118</v>
      </c>
      <c r="AV181" s="242">
        <f t="shared" si="161"/>
        <v>0.075554847694733</v>
      </c>
      <c r="AW181" s="242">
        <f t="shared" si="162"/>
        <v>0.2372938511613394</v>
      </c>
      <c r="AX181" s="242">
        <f t="shared" si="163"/>
        <v>0.005455891489094538</v>
      </c>
      <c r="AY181" s="242">
        <f t="shared" si="164"/>
        <v>0.001824574427833125</v>
      </c>
      <c r="AZ181" s="279">
        <f t="shared" si="165"/>
        <v>9.954680092034284E-06</v>
      </c>
      <c r="BA181" s="242">
        <f t="shared" si="166"/>
        <v>0.0026217104382143053</v>
      </c>
      <c r="BB181" s="245">
        <f t="shared" si="167"/>
        <v>54763949.163908765</v>
      </c>
      <c r="BC181" s="87">
        <f t="shared" si="168"/>
        <v>140708549.16390878</v>
      </c>
      <c r="BD181" s="42"/>
      <c r="BE181" s="148"/>
      <c r="BF181" s="42"/>
      <c r="BG181" s="42"/>
      <c r="BH181" s="42"/>
      <c r="BI181" s="42"/>
      <c r="BJ181" s="42"/>
    </row>
    <row r="182" spans="3:62" s="149" customFormat="1" ht="15">
      <c r="C182" s="7"/>
      <c r="D182" s="138" t="s">
        <v>326</v>
      </c>
      <c r="E182" s="143" t="s">
        <v>600</v>
      </c>
      <c r="F182" s="97" t="s">
        <v>61</v>
      </c>
      <c r="G182" s="6">
        <v>40476.52158820286</v>
      </c>
      <c r="H182" s="296">
        <v>0.5442142494593657</v>
      </c>
      <c r="I182" s="28">
        <v>21140.17545423059</v>
      </c>
      <c r="J182" s="14"/>
      <c r="K182" s="252">
        <f t="shared" si="113"/>
        <v>99.82692786924262</v>
      </c>
      <c r="L182" s="253">
        <f t="shared" si="114"/>
        <v>155.7307388240035</v>
      </c>
      <c r="M182" s="253">
        <f t="shared" si="115"/>
        <v>111.28045684722171</v>
      </c>
      <c r="N182" s="253">
        <f t="shared" si="116"/>
        <v>93.28444307454481</v>
      </c>
      <c r="O182" s="14">
        <f t="shared" si="144"/>
        <v>25324305.242551327</v>
      </c>
      <c r="P182" s="14">
        <f t="shared" si="145"/>
        <v>39506101.70827673</v>
      </c>
      <c r="Q182" s="14">
        <f t="shared" si="146"/>
        <v>28229860.58852643</v>
      </c>
      <c r="R182" s="14">
        <f t="shared" si="147"/>
        <v>23664593.924952757</v>
      </c>
      <c r="S182" s="14">
        <v>1</v>
      </c>
      <c r="T182" s="14">
        <v>1</v>
      </c>
      <c r="U182" s="14">
        <v>1</v>
      </c>
      <c r="V182" s="114">
        <f t="shared" si="148"/>
        <v>0</v>
      </c>
      <c r="W182" s="114">
        <f t="shared" si="149"/>
        <v>0</v>
      </c>
      <c r="X182" s="114">
        <f t="shared" si="150"/>
        <v>0</v>
      </c>
      <c r="Y182" s="15"/>
      <c r="Z182" s="28">
        <f t="shared" si="118"/>
        <v>116724861.46430725</v>
      </c>
      <c r="AA182" s="14"/>
      <c r="AB182" s="29">
        <f t="shared" si="151"/>
        <v>7723500.834123598</v>
      </c>
      <c r="AC182" s="14">
        <v>30</v>
      </c>
      <c r="AD182" s="65">
        <f t="shared" si="117"/>
        <v>910424.781446076</v>
      </c>
      <c r="AE182" s="14">
        <f t="shared" si="152"/>
        <v>27312743.443382278</v>
      </c>
      <c r="AF182" s="28">
        <f t="shared" si="153"/>
        <v>35036244.277505875</v>
      </c>
      <c r="AG182" s="14"/>
      <c r="AH182" s="82">
        <f t="shared" si="154"/>
        <v>10.81290116777304</v>
      </c>
      <c r="AI182" s="14">
        <f t="shared" si="155"/>
        <v>0</v>
      </c>
      <c r="AJ182" s="84">
        <f t="shared" si="156"/>
        <v>127.1623479935181</v>
      </c>
      <c r="AK182" s="14">
        <f t="shared" si="157"/>
        <v>61765074.28519439</v>
      </c>
      <c r="AL182" s="28">
        <f t="shared" si="158"/>
        <v>61765074.28519439</v>
      </c>
      <c r="AM182" s="14"/>
      <c r="AN182" s="30">
        <v>0.18810136330901217</v>
      </c>
      <c r="AO182" s="14">
        <f t="shared" si="159"/>
        <v>18208459.991753906</v>
      </c>
      <c r="AP182" s="116"/>
      <c r="AQ182" s="306">
        <f t="shared" si="160"/>
        <v>134933321.45606115</v>
      </c>
      <c r="AS182" s="147">
        <v>89396100</v>
      </c>
      <c r="AT182" s="147">
        <v>109890450.3540098</v>
      </c>
      <c r="AU182" s="147">
        <v>118033542.28450342</v>
      </c>
      <c r="AV182" s="242">
        <f t="shared" si="161"/>
        <v>0.07410190698337123</v>
      </c>
      <c r="AW182" s="242">
        <f t="shared" si="162"/>
        <v>0.23584091044997763</v>
      </c>
      <c r="AX182" s="242">
        <f t="shared" si="163"/>
        <v>0.005422485284835635</v>
      </c>
      <c r="AY182" s="242">
        <f t="shared" si="164"/>
        <v>0.0018996877405524529</v>
      </c>
      <c r="AZ182" s="279">
        <f t="shared" si="165"/>
        <v>1.030102881892833E-05</v>
      </c>
      <c r="BA182" s="242">
        <f t="shared" si="166"/>
        <v>0.002712926435530679</v>
      </c>
      <c r="BB182" s="245">
        <f t="shared" si="167"/>
        <v>56669326.72473945</v>
      </c>
      <c r="BC182" s="87">
        <f t="shared" si="168"/>
        <v>146065426.72473943</v>
      </c>
      <c r="BD182" s="16"/>
      <c r="BE182" s="148"/>
      <c r="BF182" s="16"/>
      <c r="BG182" s="16"/>
      <c r="BH182" s="16"/>
      <c r="BI182" s="16"/>
      <c r="BJ182" s="16"/>
    </row>
    <row r="183" spans="3:62" s="149" customFormat="1" ht="15">
      <c r="C183" s="7"/>
      <c r="D183" s="138" t="s">
        <v>327</v>
      </c>
      <c r="E183" s="143" t="s">
        <v>601</v>
      </c>
      <c r="F183" s="97" t="s">
        <v>61</v>
      </c>
      <c r="G183" s="6">
        <v>16317.986106406297</v>
      </c>
      <c r="H183" s="296">
        <v>0.6072016391895394</v>
      </c>
      <c r="I183" s="28">
        <v>9509.003103225126</v>
      </c>
      <c r="J183" s="14"/>
      <c r="K183" s="252">
        <f t="shared" si="113"/>
        <v>99.82692786924262</v>
      </c>
      <c r="L183" s="253">
        <f t="shared" si="114"/>
        <v>155.7307388240035</v>
      </c>
      <c r="M183" s="253">
        <f t="shared" si="115"/>
        <v>111.28045684722171</v>
      </c>
      <c r="N183" s="253">
        <f t="shared" si="116"/>
        <v>93.28444307454481</v>
      </c>
      <c r="O183" s="14">
        <f t="shared" si="144"/>
        <v>11391054.802728707</v>
      </c>
      <c r="P183" s="14">
        <f t="shared" si="145"/>
        <v>17770128.944939893</v>
      </c>
      <c r="Q183" s="14">
        <f t="shared" si="146"/>
        <v>12697994.513862494</v>
      </c>
      <c r="R183" s="14">
        <f t="shared" si="147"/>
        <v>10644504.704141691</v>
      </c>
      <c r="S183" s="14">
        <v>1</v>
      </c>
      <c r="T183" s="14">
        <v>1</v>
      </c>
      <c r="U183" s="14">
        <v>1</v>
      </c>
      <c r="V183" s="114">
        <f t="shared" si="148"/>
        <v>0</v>
      </c>
      <c r="W183" s="114">
        <f t="shared" si="149"/>
        <v>0</v>
      </c>
      <c r="X183" s="114">
        <f t="shared" si="150"/>
        <v>0</v>
      </c>
      <c r="Y183" s="15"/>
      <c r="Z183" s="28">
        <f t="shared" si="118"/>
        <v>52503682.96567279</v>
      </c>
      <c r="AA183" s="14"/>
      <c r="AB183" s="29">
        <f t="shared" si="151"/>
        <v>7723500.834123598</v>
      </c>
      <c r="AC183" s="14">
        <v>12</v>
      </c>
      <c r="AD183" s="65">
        <f t="shared" si="117"/>
        <v>910424.781446076</v>
      </c>
      <c r="AE183" s="14">
        <f t="shared" si="152"/>
        <v>10925097.377352912</v>
      </c>
      <c r="AF183" s="28">
        <f t="shared" si="153"/>
        <v>18648598.211476512</v>
      </c>
      <c r="AG183" s="14"/>
      <c r="AH183" s="82">
        <f t="shared" si="154"/>
        <v>10.81290116777304</v>
      </c>
      <c r="AI183" s="14">
        <f t="shared" si="155"/>
        <v>0</v>
      </c>
      <c r="AJ183" s="84">
        <f t="shared" si="156"/>
        <v>127.1623479935181</v>
      </c>
      <c r="AK183" s="14">
        <f t="shared" si="157"/>
        <v>24900401.133794773</v>
      </c>
      <c r="AL183" s="28">
        <f t="shared" si="158"/>
        <v>24900401.133794773</v>
      </c>
      <c r="AM183" s="14"/>
      <c r="AN183" s="30">
        <v>0.6135933523981039</v>
      </c>
      <c r="AO183" s="14">
        <f t="shared" si="159"/>
        <v>26721376.50184784</v>
      </c>
      <c r="AP183" s="116"/>
      <c r="AQ183" s="306">
        <f t="shared" si="160"/>
        <v>79225059.46752062</v>
      </c>
      <c r="AS183" s="147">
        <v>54078300</v>
      </c>
      <c r="AT183" s="147">
        <v>67279132.59686317</v>
      </c>
      <c r="AU183" s="147">
        <v>68448543.12797733</v>
      </c>
      <c r="AV183" s="242">
        <f t="shared" si="161"/>
        <v>0.017381474552017096</v>
      </c>
      <c r="AW183" s="242">
        <f t="shared" si="162"/>
        <v>0.1791204780186235</v>
      </c>
      <c r="AX183" s="242">
        <f t="shared" si="163"/>
        <v>0.004118361629521952</v>
      </c>
      <c r="AY183" s="242">
        <f t="shared" si="164"/>
        <v>0.0011016432763279534</v>
      </c>
      <c r="AZ183" s="279">
        <f t="shared" si="165"/>
        <v>4.536965398649892E-06</v>
      </c>
      <c r="BA183" s="242">
        <f t="shared" si="166"/>
        <v>0.0011948761219334003</v>
      </c>
      <c r="BB183" s="245">
        <f t="shared" si="167"/>
        <v>24959329.697485175</v>
      </c>
      <c r="BC183" s="87">
        <f t="shared" si="168"/>
        <v>79037629.69748518</v>
      </c>
      <c r="BD183" s="16"/>
      <c r="BE183" s="148"/>
      <c r="BF183" s="16"/>
      <c r="BG183" s="16"/>
      <c r="BH183" s="16"/>
      <c r="BI183" s="16"/>
      <c r="BJ183" s="16"/>
    </row>
    <row r="184" spans="3:62" s="149" customFormat="1" ht="15">
      <c r="C184" s="7"/>
      <c r="D184" s="138" t="s">
        <v>328</v>
      </c>
      <c r="E184" s="143" t="s">
        <v>602</v>
      </c>
      <c r="F184" s="97" t="s">
        <v>61</v>
      </c>
      <c r="G184" s="6">
        <v>122259.49995003437</v>
      </c>
      <c r="H184" s="296">
        <v>0.5109651264069969</v>
      </c>
      <c r="I184" s="28">
        <v>59952.78611031459</v>
      </c>
      <c r="J184" s="14"/>
      <c r="K184" s="252">
        <f t="shared" si="113"/>
        <v>99.82692786924262</v>
      </c>
      <c r="L184" s="253">
        <f t="shared" si="114"/>
        <v>155.7307388240035</v>
      </c>
      <c r="M184" s="253">
        <f t="shared" si="115"/>
        <v>111.28045684722171</v>
      </c>
      <c r="N184" s="253">
        <f t="shared" si="116"/>
        <v>93.28444307454481</v>
      </c>
      <c r="O184" s="14">
        <f t="shared" si="144"/>
        <v>71818829.45513406</v>
      </c>
      <c r="P184" s="14">
        <f t="shared" si="145"/>
        <v>112037900.10620096</v>
      </c>
      <c r="Q184" s="14">
        <f t="shared" si="146"/>
        <v>80058881.13143492</v>
      </c>
      <c r="R184" s="14">
        <f t="shared" si="147"/>
        <v>67111947.15681604</v>
      </c>
      <c r="S184" s="14">
        <v>1</v>
      </c>
      <c r="T184" s="14">
        <v>1</v>
      </c>
      <c r="U184" s="14">
        <v>1</v>
      </c>
      <c r="V184" s="114">
        <f t="shared" si="148"/>
        <v>0</v>
      </c>
      <c r="W184" s="114">
        <f t="shared" si="149"/>
        <v>0</v>
      </c>
      <c r="X184" s="114">
        <f t="shared" si="150"/>
        <v>0</v>
      </c>
      <c r="Y184" s="15"/>
      <c r="Z184" s="28">
        <f t="shared" si="118"/>
        <v>331027557.849586</v>
      </c>
      <c r="AA184" s="14"/>
      <c r="AB184" s="29">
        <f t="shared" si="151"/>
        <v>7723500.834123598</v>
      </c>
      <c r="AC184" s="14">
        <v>63</v>
      </c>
      <c r="AD184" s="65">
        <f t="shared" si="117"/>
        <v>910424.781446076</v>
      </c>
      <c r="AE184" s="14">
        <f t="shared" si="152"/>
        <v>57356761.23110279</v>
      </c>
      <c r="AF184" s="28">
        <f t="shared" si="153"/>
        <v>65080262.06522638</v>
      </c>
      <c r="AG184" s="14"/>
      <c r="AH184" s="82">
        <f t="shared" si="154"/>
        <v>10.81290116777304</v>
      </c>
      <c r="AI184" s="14">
        <f t="shared" si="155"/>
        <v>0</v>
      </c>
      <c r="AJ184" s="84">
        <f t="shared" si="156"/>
        <v>127.1623479935181</v>
      </c>
      <c r="AK184" s="14">
        <f t="shared" si="157"/>
        <v>186561660.93791735</v>
      </c>
      <c r="AL184" s="28">
        <f t="shared" si="158"/>
        <v>186561660.93791735</v>
      </c>
      <c r="AM184" s="14"/>
      <c r="AN184" s="30">
        <v>0</v>
      </c>
      <c r="AO184" s="14">
        <f t="shared" si="159"/>
        <v>0</v>
      </c>
      <c r="AP184" s="116"/>
      <c r="AQ184" s="306">
        <f t="shared" si="160"/>
        <v>331027557.849586</v>
      </c>
      <c r="AS184" s="147">
        <v>208506600</v>
      </c>
      <c r="AT184" s="147">
        <v>257407845.66405156</v>
      </c>
      <c r="AU184" s="147">
        <v>284504079.2932253</v>
      </c>
      <c r="AV184" s="242">
        <f t="shared" si="161"/>
        <v>0.10526576437199041</v>
      </c>
      <c r="AW184" s="242">
        <f t="shared" si="162"/>
        <v>0.2670047678385968</v>
      </c>
      <c r="AX184" s="242">
        <f t="shared" si="163"/>
        <v>0.006139008799717273</v>
      </c>
      <c r="AY184" s="242">
        <f t="shared" si="164"/>
        <v>0.004578943418200379</v>
      </c>
      <c r="AZ184" s="279">
        <f t="shared" si="165"/>
        <v>2.8110173937739615E-05</v>
      </c>
      <c r="BA184" s="242">
        <f t="shared" si="166"/>
        <v>0.0074032249907823415</v>
      </c>
      <c r="BB184" s="245">
        <f t="shared" si="167"/>
        <v>154643255.4620062</v>
      </c>
      <c r="BC184" s="87">
        <f t="shared" si="168"/>
        <v>363149855.4620062</v>
      </c>
      <c r="BD184" s="16"/>
      <c r="BE184" s="148"/>
      <c r="BF184" s="16"/>
      <c r="BG184" s="16"/>
      <c r="BH184" s="16"/>
      <c r="BI184" s="16"/>
      <c r="BJ184" s="16"/>
    </row>
    <row r="185" spans="3:62" s="41" customFormat="1" ht="15">
      <c r="C185" s="66"/>
      <c r="D185" s="137" t="s">
        <v>329</v>
      </c>
      <c r="E185" s="8" t="s">
        <v>603</v>
      </c>
      <c r="F185" s="99" t="s">
        <v>75</v>
      </c>
      <c r="G185" s="10">
        <v>367083.4254645017</v>
      </c>
      <c r="H185" s="11">
        <v>0</v>
      </c>
      <c r="I185" s="13">
        <v>0</v>
      </c>
      <c r="J185" s="11"/>
      <c r="K185" s="250">
        <f t="shared" si="113"/>
        <v>99.82692786924262</v>
      </c>
      <c r="L185" s="251">
        <f t="shared" si="114"/>
        <v>155.7307388240035</v>
      </c>
      <c r="M185" s="251">
        <f t="shared" si="115"/>
        <v>111.28045684722171</v>
      </c>
      <c r="N185" s="251">
        <f t="shared" si="116"/>
        <v>93.28444307454481</v>
      </c>
      <c r="O185" s="11">
        <f t="shared" si="144"/>
        <v>0</v>
      </c>
      <c r="P185" s="11">
        <f t="shared" si="145"/>
        <v>0</v>
      </c>
      <c r="Q185" s="11">
        <f t="shared" si="146"/>
        <v>0</v>
      </c>
      <c r="R185" s="11">
        <f t="shared" si="147"/>
        <v>0</v>
      </c>
      <c r="S185" s="11">
        <v>0</v>
      </c>
      <c r="T185" s="11">
        <v>0</v>
      </c>
      <c r="U185" s="11">
        <v>0</v>
      </c>
      <c r="V185" s="114">
        <f t="shared" si="148"/>
        <v>0</v>
      </c>
      <c r="W185" s="114">
        <f t="shared" si="149"/>
        <v>0</v>
      </c>
      <c r="X185" s="114">
        <f t="shared" si="150"/>
        <v>0</v>
      </c>
      <c r="Y185" s="12"/>
      <c r="Z185" s="13">
        <f t="shared" si="118"/>
        <v>0</v>
      </c>
      <c r="AA185" s="11"/>
      <c r="AB185" s="60">
        <f t="shared" si="151"/>
        <v>7723500.834123598</v>
      </c>
      <c r="AC185" s="11">
        <v>48</v>
      </c>
      <c r="AD185" s="121">
        <f t="shared" si="117"/>
        <v>910424.781446076</v>
      </c>
      <c r="AE185" s="11">
        <f t="shared" si="152"/>
        <v>43700389.50941165</v>
      </c>
      <c r="AF185" s="13">
        <f t="shared" si="153"/>
        <v>51423890.343535244</v>
      </c>
      <c r="AG185" s="11"/>
      <c r="AH185" s="119">
        <f t="shared" si="154"/>
        <v>10.81290116777304</v>
      </c>
      <c r="AI185" s="11">
        <f t="shared" si="155"/>
        <v>47630841.59850286</v>
      </c>
      <c r="AJ185" s="141">
        <f t="shared" si="156"/>
        <v>127.1623479935181</v>
      </c>
      <c r="AK185" s="11">
        <f t="shared" si="157"/>
        <v>0</v>
      </c>
      <c r="AL185" s="13">
        <f t="shared" si="158"/>
        <v>47630841.59850286</v>
      </c>
      <c r="AM185" s="11"/>
      <c r="AN185" s="61">
        <v>0.14997412610717342</v>
      </c>
      <c r="AO185" s="11">
        <f t="shared" si="159"/>
        <v>14855646.859787483</v>
      </c>
      <c r="AP185" s="115"/>
      <c r="AQ185" s="307">
        <f t="shared" si="160"/>
        <v>14855646.859787483</v>
      </c>
      <c r="AS185" s="146">
        <v>9757800.000000002</v>
      </c>
      <c r="AT185" s="146">
        <v>12192094.337064195</v>
      </c>
      <c r="AU185" s="146">
        <v>12681586.142393507</v>
      </c>
      <c r="AV185" s="241">
        <f t="shared" si="161"/>
        <v>0.0401482954279026</v>
      </c>
      <c r="AW185" s="241">
        <f t="shared" si="162"/>
        <v>0.201887298894509</v>
      </c>
      <c r="AX185" s="241">
        <f t="shared" si="163"/>
        <v>0.004641819374602878</v>
      </c>
      <c r="AY185" s="241">
        <f t="shared" si="164"/>
        <v>0.00020410345448581633</v>
      </c>
      <c r="AZ185" s="278">
        <f t="shared" si="165"/>
        <v>9.47411369455639E-07</v>
      </c>
      <c r="BA185" s="241">
        <f t="shared" si="166"/>
        <v>0.0002495146256455113</v>
      </c>
      <c r="BB185" s="244">
        <f t="shared" si="167"/>
        <v>5212019.6324234735</v>
      </c>
      <c r="BC185" s="86">
        <f t="shared" si="168"/>
        <v>14969819.632423475</v>
      </c>
      <c r="BD185" s="42"/>
      <c r="BE185" s="148"/>
      <c r="BF185" s="42"/>
      <c r="BG185" s="42"/>
      <c r="BH185" s="42"/>
      <c r="BI185" s="42"/>
      <c r="BJ185" s="42"/>
    </row>
    <row r="186" spans="3:62" s="149" customFormat="1" ht="15">
      <c r="C186" s="66"/>
      <c r="D186" s="138" t="s">
        <v>330</v>
      </c>
      <c r="E186" s="143" t="s">
        <v>604</v>
      </c>
      <c r="F186" s="97" t="s">
        <v>61</v>
      </c>
      <c r="G186" s="6">
        <v>27395.83578780153</v>
      </c>
      <c r="H186" s="296">
        <v>0.5875839464262861</v>
      </c>
      <c r="I186" s="28">
        <v>15448.629969536838</v>
      </c>
      <c r="J186" s="14"/>
      <c r="K186" s="252">
        <f t="shared" si="113"/>
        <v>99.82692786924262</v>
      </c>
      <c r="L186" s="253">
        <f t="shared" si="114"/>
        <v>155.7307388240035</v>
      </c>
      <c r="M186" s="253">
        <f t="shared" si="115"/>
        <v>111.28045684722171</v>
      </c>
      <c r="N186" s="253">
        <f t="shared" si="116"/>
        <v>93.28444307454481</v>
      </c>
      <c r="O186" s="14">
        <f t="shared" si="144"/>
        <v>18506271.235770885</v>
      </c>
      <c r="P186" s="14">
        <f t="shared" si="145"/>
        <v>28869918.70769538</v>
      </c>
      <c r="Q186" s="14">
        <f t="shared" si="146"/>
        <v>20629567.20808488</v>
      </c>
      <c r="R186" s="14">
        <f t="shared" si="147"/>
        <v>17293402.115675595</v>
      </c>
      <c r="S186" s="14">
        <v>1</v>
      </c>
      <c r="T186" s="14">
        <v>1</v>
      </c>
      <c r="U186" s="14">
        <v>1</v>
      </c>
      <c r="V186" s="114">
        <f t="shared" si="148"/>
        <v>0</v>
      </c>
      <c r="W186" s="114">
        <f t="shared" si="149"/>
        <v>0</v>
      </c>
      <c r="X186" s="114">
        <f t="shared" si="150"/>
        <v>0</v>
      </c>
      <c r="Y186" s="15"/>
      <c r="Z186" s="28">
        <f t="shared" si="118"/>
        <v>85299159.26722674</v>
      </c>
      <c r="AA186" s="14"/>
      <c r="AB186" s="29">
        <f t="shared" si="151"/>
        <v>7723500.834123598</v>
      </c>
      <c r="AC186" s="14">
        <v>17</v>
      </c>
      <c r="AD186" s="65">
        <f t="shared" si="117"/>
        <v>910424.781446076</v>
      </c>
      <c r="AE186" s="14">
        <f t="shared" si="152"/>
        <v>15477221.284583293</v>
      </c>
      <c r="AF186" s="28">
        <f t="shared" si="153"/>
        <v>23200722.11870689</v>
      </c>
      <c r="AG186" s="14"/>
      <c r="AH186" s="82">
        <f t="shared" si="154"/>
        <v>10.81290116777304</v>
      </c>
      <c r="AI186" s="14">
        <f t="shared" si="155"/>
        <v>0</v>
      </c>
      <c r="AJ186" s="84">
        <f t="shared" si="156"/>
        <v>127.1623479935181</v>
      </c>
      <c r="AK186" s="14">
        <f t="shared" si="157"/>
        <v>41804625.64826034</v>
      </c>
      <c r="AL186" s="28">
        <f t="shared" si="158"/>
        <v>41804625.64826034</v>
      </c>
      <c r="AM186" s="14"/>
      <c r="AN186" s="30">
        <v>0.3506065621618457</v>
      </c>
      <c r="AO186" s="14">
        <f t="shared" si="159"/>
        <v>22791301.502711594</v>
      </c>
      <c r="AP186" s="116"/>
      <c r="AQ186" s="306">
        <f t="shared" si="160"/>
        <v>108090460.76993833</v>
      </c>
      <c r="AS186" s="147">
        <v>77110200</v>
      </c>
      <c r="AT186" s="147">
        <v>96936602.38008335</v>
      </c>
      <c r="AU186" s="147">
        <v>91997668.08847475</v>
      </c>
      <c r="AV186" s="242">
        <f t="shared" si="161"/>
        <v>-0.05095014855424062</v>
      </c>
      <c r="AW186" s="242">
        <f t="shared" si="162"/>
        <v>0.11078885491236576</v>
      </c>
      <c r="AX186" s="242">
        <f t="shared" si="163"/>
        <v>0.0025472719484498176</v>
      </c>
      <c r="AY186" s="242">
        <f t="shared" si="164"/>
        <v>0.0014806540483707417</v>
      </c>
      <c r="AZ186" s="279">
        <f t="shared" si="165"/>
        <v>3.77162852277345E-06</v>
      </c>
      <c r="BA186" s="242">
        <f t="shared" si="166"/>
        <v>0.000993313474245587</v>
      </c>
      <c r="BB186" s="245">
        <f t="shared" si="167"/>
        <v>20748961.370601337</v>
      </c>
      <c r="BC186" s="87">
        <f t="shared" si="168"/>
        <v>97859161.37060134</v>
      </c>
      <c r="BD186" s="42"/>
      <c r="BE186" s="148"/>
      <c r="BF186" s="42"/>
      <c r="BG186" s="42"/>
      <c r="BH186" s="42"/>
      <c r="BI186" s="42"/>
      <c r="BJ186" s="42"/>
    </row>
    <row r="187" spans="3:62" s="149" customFormat="1" ht="15">
      <c r="C187" s="7"/>
      <c r="D187" s="138" t="s">
        <v>331</v>
      </c>
      <c r="E187" s="143" t="s">
        <v>605</v>
      </c>
      <c r="F187" s="97" t="s">
        <v>61</v>
      </c>
      <c r="G187" s="6">
        <v>173302.66645175713</v>
      </c>
      <c r="H187" s="296">
        <v>0.4641107624750423</v>
      </c>
      <c r="I187" s="28">
        <v>77190.23786944785</v>
      </c>
      <c r="J187" s="14"/>
      <c r="K187" s="252">
        <f t="shared" si="113"/>
        <v>99.82692786924262</v>
      </c>
      <c r="L187" s="253">
        <f t="shared" si="114"/>
        <v>155.7307388240035</v>
      </c>
      <c r="M187" s="253">
        <f t="shared" si="115"/>
        <v>111.28045684722171</v>
      </c>
      <c r="N187" s="253">
        <f t="shared" si="116"/>
        <v>93.28444307454481</v>
      </c>
      <c r="O187" s="14">
        <f t="shared" si="144"/>
        <v>92467971.6960366</v>
      </c>
      <c r="P187" s="14">
        <f t="shared" si="145"/>
        <v>144250713.28091627</v>
      </c>
      <c r="Q187" s="14">
        <f t="shared" si="146"/>
        <v>103077179.21109444</v>
      </c>
      <c r="R187" s="14">
        <f t="shared" si="147"/>
        <v>86407780.20531698</v>
      </c>
      <c r="S187" s="14">
        <v>1</v>
      </c>
      <c r="T187" s="14">
        <v>1</v>
      </c>
      <c r="U187" s="14">
        <v>1</v>
      </c>
      <c r="V187" s="114">
        <f t="shared" si="148"/>
        <v>0</v>
      </c>
      <c r="W187" s="114">
        <f t="shared" si="149"/>
        <v>0</v>
      </c>
      <c r="X187" s="114">
        <f t="shared" si="150"/>
        <v>0</v>
      </c>
      <c r="Y187" s="15"/>
      <c r="Z187" s="28">
        <f t="shared" si="118"/>
        <v>426203644.39336425</v>
      </c>
      <c r="AA187" s="14"/>
      <c r="AB187" s="29">
        <f t="shared" si="151"/>
        <v>7723500.834123598</v>
      </c>
      <c r="AC187" s="14">
        <v>68</v>
      </c>
      <c r="AD187" s="65">
        <f t="shared" si="117"/>
        <v>910424.781446076</v>
      </c>
      <c r="AE187" s="14">
        <f t="shared" si="152"/>
        <v>61908885.13833317</v>
      </c>
      <c r="AF187" s="28">
        <f t="shared" si="153"/>
        <v>69632385.97245677</v>
      </c>
      <c r="AG187" s="14"/>
      <c r="AH187" s="82">
        <f t="shared" si="154"/>
        <v>10.81290116777304</v>
      </c>
      <c r="AI187" s="14">
        <f t="shared" si="155"/>
        <v>0</v>
      </c>
      <c r="AJ187" s="84">
        <f t="shared" si="156"/>
        <v>127.1623479935181</v>
      </c>
      <c r="AK187" s="14">
        <f t="shared" si="157"/>
        <v>264450887.7545152</v>
      </c>
      <c r="AL187" s="28">
        <f t="shared" si="158"/>
        <v>264450887.7545152</v>
      </c>
      <c r="AM187" s="14"/>
      <c r="AN187" s="30">
        <v>0</v>
      </c>
      <c r="AO187" s="14">
        <f t="shared" si="159"/>
        <v>0</v>
      </c>
      <c r="AP187" s="116"/>
      <c r="AQ187" s="306">
        <f t="shared" si="160"/>
        <v>426203644.39336425</v>
      </c>
      <c r="AS187" s="147">
        <v>293719500</v>
      </c>
      <c r="AT187" s="147">
        <v>368575054.1860131</v>
      </c>
      <c r="AU187" s="147">
        <v>360048364.47810525</v>
      </c>
      <c r="AV187" s="242">
        <f t="shared" si="161"/>
        <v>-0.0231342018703322</v>
      </c>
      <c r="AW187" s="242">
        <f t="shared" si="162"/>
        <v>0.1386048015962742</v>
      </c>
      <c r="AX187" s="242">
        <f t="shared" si="163"/>
        <v>0.0031868198593253474</v>
      </c>
      <c r="AY187" s="242">
        <f t="shared" si="164"/>
        <v>0.005794788928357166</v>
      </c>
      <c r="AZ187" s="279">
        <f t="shared" si="165"/>
        <v>1.8466948437487265E-05</v>
      </c>
      <c r="BA187" s="242">
        <f t="shared" si="166"/>
        <v>0.004863540669605978</v>
      </c>
      <c r="BB187" s="245">
        <f t="shared" si="167"/>
        <v>101592719.81551027</v>
      </c>
      <c r="BC187" s="87">
        <f t="shared" si="168"/>
        <v>395312219.8155103</v>
      </c>
      <c r="BD187" s="16"/>
      <c r="BE187" s="148"/>
      <c r="BF187" s="16"/>
      <c r="BG187" s="16"/>
      <c r="BH187" s="16"/>
      <c r="BI187" s="16"/>
      <c r="BJ187" s="16"/>
    </row>
    <row r="188" spans="3:62" s="149" customFormat="1" ht="15">
      <c r="C188" s="7"/>
      <c r="D188" s="138" t="s">
        <v>332</v>
      </c>
      <c r="E188" s="143" t="s">
        <v>606</v>
      </c>
      <c r="F188" s="97" t="s">
        <v>61</v>
      </c>
      <c r="G188" s="6">
        <v>103477.14898719024</v>
      </c>
      <c r="H188" s="296">
        <v>0.4431314199834694</v>
      </c>
      <c r="I188" s="28">
        <v>44006.06073508329</v>
      </c>
      <c r="J188" s="14"/>
      <c r="K188" s="252">
        <f t="shared" si="113"/>
        <v>99.82692786924262</v>
      </c>
      <c r="L188" s="253">
        <f t="shared" si="114"/>
        <v>155.7307388240035</v>
      </c>
      <c r="M188" s="253">
        <f t="shared" si="115"/>
        <v>111.28045684722171</v>
      </c>
      <c r="N188" s="253">
        <f t="shared" si="116"/>
        <v>93.28444307454481</v>
      </c>
      <c r="O188" s="14">
        <f t="shared" si="144"/>
        <v>52715878.20972803</v>
      </c>
      <c r="P188" s="14">
        <f t="shared" si="145"/>
        <v>82237156.2121019</v>
      </c>
      <c r="Q188" s="14">
        <f t="shared" si="146"/>
        <v>58764174.51175985</v>
      </c>
      <c r="R188" s="14">
        <f t="shared" si="147"/>
        <v>49260970.410922065</v>
      </c>
      <c r="S188" s="14">
        <v>1</v>
      </c>
      <c r="T188" s="14">
        <v>1</v>
      </c>
      <c r="U188" s="14">
        <v>1</v>
      </c>
      <c r="V188" s="114">
        <f t="shared" si="148"/>
        <v>0</v>
      </c>
      <c r="W188" s="114">
        <f t="shared" si="149"/>
        <v>0</v>
      </c>
      <c r="X188" s="114">
        <f t="shared" si="150"/>
        <v>0</v>
      </c>
      <c r="Y188" s="15"/>
      <c r="Z188" s="28">
        <f t="shared" si="118"/>
        <v>242978179.34451187</v>
      </c>
      <c r="AA188" s="14"/>
      <c r="AB188" s="29">
        <f t="shared" si="151"/>
        <v>7723500.834123598</v>
      </c>
      <c r="AC188" s="14">
        <v>58</v>
      </c>
      <c r="AD188" s="65">
        <f t="shared" si="117"/>
        <v>910424.781446076</v>
      </c>
      <c r="AE188" s="14">
        <f t="shared" si="152"/>
        <v>52804637.32387241</v>
      </c>
      <c r="AF188" s="28">
        <f t="shared" si="153"/>
        <v>60528138.15799601</v>
      </c>
      <c r="AG188" s="14"/>
      <c r="AH188" s="82">
        <f t="shared" si="154"/>
        <v>10.81290116777304</v>
      </c>
      <c r="AI188" s="14">
        <f t="shared" si="155"/>
        <v>0</v>
      </c>
      <c r="AJ188" s="84">
        <f t="shared" si="156"/>
        <v>127.1623479935181</v>
      </c>
      <c r="AK188" s="14">
        <f t="shared" si="157"/>
        <v>157900766.74663445</v>
      </c>
      <c r="AL188" s="28">
        <f t="shared" si="158"/>
        <v>157900766.74663445</v>
      </c>
      <c r="AM188" s="14"/>
      <c r="AN188" s="30">
        <v>0</v>
      </c>
      <c r="AO188" s="14">
        <f t="shared" si="159"/>
        <v>0</v>
      </c>
      <c r="AP188" s="116"/>
      <c r="AQ188" s="306">
        <f t="shared" si="160"/>
        <v>242978179.34451187</v>
      </c>
      <c r="AS188" s="147">
        <v>160898400</v>
      </c>
      <c r="AT188" s="147">
        <v>204218155.1503366</v>
      </c>
      <c r="AU188" s="147">
        <v>200510553.36328474</v>
      </c>
      <c r="AV188" s="242">
        <f t="shared" si="161"/>
        <v>-0.018155103714077137</v>
      </c>
      <c r="AW188" s="242">
        <f t="shared" si="162"/>
        <v>0.14358389975252925</v>
      </c>
      <c r="AX188" s="242">
        <f t="shared" si="163"/>
        <v>0.003301299940124441</v>
      </c>
      <c r="AY188" s="242">
        <f t="shared" si="164"/>
        <v>0.003227111825191996</v>
      </c>
      <c r="AZ188" s="279">
        <f t="shared" si="165"/>
        <v>1.0653664075281211E-05</v>
      </c>
      <c r="BA188" s="242">
        <f t="shared" si="166"/>
        <v>0.0028057980822250327</v>
      </c>
      <c r="BB188" s="245">
        <f t="shared" si="167"/>
        <v>58609288.53905876</v>
      </c>
      <c r="BC188" s="87">
        <f t="shared" si="168"/>
        <v>219507688.53905874</v>
      </c>
      <c r="BD188" s="16"/>
      <c r="BE188" s="148"/>
      <c r="BF188" s="16"/>
      <c r="BG188" s="16"/>
      <c r="BH188" s="16"/>
      <c r="BI188" s="16"/>
      <c r="BJ188" s="16"/>
    </row>
    <row r="189" spans="3:62" s="149" customFormat="1" ht="15">
      <c r="C189" s="7"/>
      <c r="D189" s="138" t="s">
        <v>333</v>
      </c>
      <c r="E189" s="143" t="s">
        <v>607</v>
      </c>
      <c r="F189" s="97" t="s">
        <v>61</v>
      </c>
      <c r="G189" s="6">
        <v>15914.516203791543</v>
      </c>
      <c r="H189" s="296">
        <v>0.5912402782806028</v>
      </c>
      <c r="I189" s="28">
        <v>9030.10807857293</v>
      </c>
      <c r="J189" s="14"/>
      <c r="K189" s="252">
        <f t="shared" si="113"/>
        <v>99.82692786924262</v>
      </c>
      <c r="L189" s="253">
        <f t="shared" si="114"/>
        <v>155.7307388240035</v>
      </c>
      <c r="M189" s="253">
        <f t="shared" si="115"/>
        <v>111.28045684722171</v>
      </c>
      <c r="N189" s="253">
        <f t="shared" si="116"/>
        <v>93.28444307454481</v>
      </c>
      <c r="O189" s="14">
        <f t="shared" si="144"/>
        <v>10817375.37373398</v>
      </c>
      <c r="P189" s="14">
        <f t="shared" si="145"/>
        <v>16875184.83284118</v>
      </c>
      <c r="Q189" s="14">
        <f t="shared" si="146"/>
        <v>12058494.628360597</v>
      </c>
      <c r="R189" s="14">
        <f t="shared" si="147"/>
        <v>10108423.236151485</v>
      </c>
      <c r="S189" s="14">
        <v>1</v>
      </c>
      <c r="T189" s="14">
        <v>1</v>
      </c>
      <c r="U189" s="14">
        <v>1</v>
      </c>
      <c r="V189" s="114">
        <f t="shared" si="148"/>
        <v>0</v>
      </c>
      <c r="W189" s="114">
        <f t="shared" si="149"/>
        <v>0</v>
      </c>
      <c r="X189" s="114">
        <f t="shared" si="150"/>
        <v>0</v>
      </c>
      <c r="Y189" s="15"/>
      <c r="Z189" s="28">
        <f t="shared" si="118"/>
        <v>49859478.07108725</v>
      </c>
      <c r="AA189" s="14"/>
      <c r="AB189" s="29">
        <f t="shared" si="151"/>
        <v>7723500.834123598</v>
      </c>
      <c r="AC189" s="14">
        <v>15</v>
      </c>
      <c r="AD189" s="65">
        <f t="shared" si="117"/>
        <v>910424.781446076</v>
      </c>
      <c r="AE189" s="14">
        <f t="shared" si="152"/>
        <v>13656371.721691139</v>
      </c>
      <c r="AF189" s="28">
        <f t="shared" si="153"/>
        <v>21379872.555814736</v>
      </c>
      <c r="AG189" s="14"/>
      <c r="AH189" s="82">
        <f t="shared" si="154"/>
        <v>10.81290116777304</v>
      </c>
      <c r="AI189" s="14">
        <f t="shared" si="155"/>
        <v>0</v>
      </c>
      <c r="AJ189" s="84">
        <f t="shared" si="156"/>
        <v>127.1623479935181</v>
      </c>
      <c r="AK189" s="14">
        <f t="shared" si="157"/>
        <v>24284726.971860275</v>
      </c>
      <c r="AL189" s="28">
        <f t="shared" si="158"/>
        <v>24284726.971860275</v>
      </c>
      <c r="AM189" s="14"/>
      <c r="AN189" s="30">
        <v>0.4022145067472501</v>
      </c>
      <c r="AO189" s="14">
        <f t="shared" si="159"/>
        <v>18366964.374834515</v>
      </c>
      <c r="AP189" s="116"/>
      <c r="AQ189" s="306">
        <f t="shared" si="160"/>
        <v>68226442.44592176</v>
      </c>
      <c r="AS189" s="147">
        <v>52818300</v>
      </c>
      <c r="AT189" s="147">
        <v>65924167.918564506</v>
      </c>
      <c r="AU189" s="147">
        <v>59359127.992808744</v>
      </c>
      <c r="AV189" s="242">
        <f t="shared" si="161"/>
        <v>-0.0995847218559587</v>
      </c>
      <c r="AW189" s="242">
        <f t="shared" si="162"/>
        <v>0.06215428161064769</v>
      </c>
      <c r="AX189" s="242">
        <f t="shared" si="163"/>
        <v>0.0014290594315474038</v>
      </c>
      <c r="AY189" s="242">
        <f t="shared" si="164"/>
        <v>0.0009553539235992872</v>
      </c>
      <c r="AZ189" s="279">
        <f t="shared" si="165"/>
        <v>1.3652575349853792E-06</v>
      </c>
      <c r="BA189" s="242">
        <f t="shared" si="166"/>
        <v>0.00035956051799053375</v>
      </c>
      <c r="BB189" s="245">
        <f t="shared" si="167"/>
        <v>7510727.974212957</v>
      </c>
      <c r="BC189" s="87">
        <f t="shared" si="168"/>
        <v>60329027.97421296</v>
      </c>
      <c r="BD189" s="16"/>
      <c r="BE189" s="148"/>
      <c r="BF189" s="16"/>
      <c r="BG189" s="16"/>
      <c r="BH189" s="16"/>
      <c r="BI189" s="16"/>
      <c r="BJ189" s="16"/>
    </row>
    <row r="190" spans="3:62" s="149" customFormat="1" ht="15">
      <c r="C190" s="7"/>
      <c r="D190" s="138" t="s">
        <v>334</v>
      </c>
      <c r="E190" s="143" t="s">
        <v>608</v>
      </c>
      <c r="F190" s="97" t="s">
        <v>61</v>
      </c>
      <c r="G190" s="6">
        <v>89176.11893814462</v>
      </c>
      <c r="H190" s="296">
        <v>0.6493858454088948</v>
      </c>
      <c r="I190" s="28">
        <v>55575.94809863787</v>
      </c>
      <c r="J190" s="14"/>
      <c r="K190" s="252">
        <f t="shared" si="113"/>
        <v>99.82692786924262</v>
      </c>
      <c r="L190" s="253">
        <f t="shared" si="114"/>
        <v>155.7307388240035</v>
      </c>
      <c r="M190" s="253">
        <f t="shared" si="115"/>
        <v>111.28045684722171</v>
      </c>
      <c r="N190" s="253">
        <f t="shared" si="116"/>
        <v>93.28444307454481</v>
      </c>
      <c r="O190" s="14">
        <f t="shared" si="144"/>
        <v>66575713.94528994</v>
      </c>
      <c r="P190" s="14">
        <f t="shared" si="145"/>
        <v>103858601.49894418</v>
      </c>
      <c r="Q190" s="14">
        <f t="shared" si="146"/>
        <v>74214202.72960687</v>
      </c>
      <c r="R190" s="14">
        <f t="shared" si="147"/>
        <v>62212456.40065489</v>
      </c>
      <c r="S190" s="14">
        <v>1</v>
      </c>
      <c r="T190" s="14">
        <v>1</v>
      </c>
      <c r="U190" s="14">
        <v>1</v>
      </c>
      <c r="V190" s="114">
        <f t="shared" si="148"/>
        <v>0</v>
      </c>
      <c r="W190" s="114">
        <f t="shared" si="149"/>
        <v>0</v>
      </c>
      <c r="X190" s="114">
        <f t="shared" si="150"/>
        <v>0</v>
      </c>
      <c r="Y190" s="15"/>
      <c r="Z190" s="28">
        <f t="shared" si="118"/>
        <v>306860974.5744959</v>
      </c>
      <c r="AA190" s="14"/>
      <c r="AB190" s="29">
        <f t="shared" si="151"/>
        <v>7723500.834123598</v>
      </c>
      <c r="AC190" s="14">
        <v>64</v>
      </c>
      <c r="AD190" s="65">
        <f t="shared" si="117"/>
        <v>910424.781446076</v>
      </c>
      <c r="AE190" s="14">
        <f t="shared" si="152"/>
        <v>58267186.012548864</v>
      </c>
      <c r="AF190" s="28">
        <f t="shared" si="153"/>
        <v>65990686.84667246</v>
      </c>
      <c r="AG190" s="14"/>
      <c r="AH190" s="82">
        <f t="shared" si="154"/>
        <v>10.81290116777304</v>
      </c>
      <c r="AI190" s="14">
        <f t="shared" si="155"/>
        <v>0</v>
      </c>
      <c r="AJ190" s="84">
        <f t="shared" si="156"/>
        <v>127.1623479935181</v>
      </c>
      <c r="AK190" s="14">
        <f t="shared" si="157"/>
        <v>136078136.02948445</v>
      </c>
      <c r="AL190" s="28">
        <f t="shared" si="158"/>
        <v>136078136.02948445</v>
      </c>
      <c r="AM190" s="14"/>
      <c r="AN190" s="30">
        <v>0.748947274852853</v>
      </c>
      <c r="AO190" s="14">
        <f t="shared" si="159"/>
        <v>151338894.22582155</v>
      </c>
      <c r="AP190" s="116"/>
      <c r="AQ190" s="306">
        <f t="shared" si="160"/>
        <v>458199868.80031747</v>
      </c>
      <c r="AS190" s="147">
        <v>333817200</v>
      </c>
      <c r="AT190" s="147">
        <v>416392168.57602787</v>
      </c>
      <c r="AU190" s="147">
        <v>398454943.29453</v>
      </c>
      <c r="AV190" s="242">
        <f t="shared" si="161"/>
        <v>-0.04307772008018155</v>
      </c>
      <c r="AW190" s="242">
        <f t="shared" si="162"/>
        <v>0.11866128338642484</v>
      </c>
      <c r="AX190" s="242">
        <f t="shared" si="163"/>
        <v>0.0027282758611088163</v>
      </c>
      <c r="AY190" s="242">
        <f t="shared" si="164"/>
        <v>0.0064129226005489445</v>
      </c>
      <c r="AZ190" s="279">
        <f t="shared" si="165"/>
        <v>1.749622193023686E-05</v>
      </c>
      <c r="BA190" s="242">
        <f t="shared" si="166"/>
        <v>0.004607885661792499</v>
      </c>
      <c r="BB190" s="245">
        <f t="shared" si="167"/>
        <v>96252435.98884474</v>
      </c>
      <c r="BC190" s="87">
        <f t="shared" si="168"/>
        <v>430069635.98884475</v>
      </c>
      <c r="BD190" s="16"/>
      <c r="BE190" s="148"/>
      <c r="BF190" s="16"/>
      <c r="BG190" s="16"/>
      <c r="BH190" s="16"/>
      <c r="BI190" s="16"/>
      <c r="BJ190" s="16"/>
    </row>
    <row r="191" spans="3:62" s="149" customFormat="1" ht="15">
      <c r="C191" s="7"/>
      <c r="D191" s="138" t="s">
        <v>335</v>
      </c>
      <c r="E191" s="143" t="s">
        <v>609</v>
      </c>
      <c r="F191" s="97" t="s">
        <v>61</v>
      </c>
      <c r="G191" s="6">
        <v>64430.97213641035</v>
      </c>
      <c r="H191" s="296">
        <v>0.7113609943847519</v>
      </c>
      <c r="I191" s="28">
        <v>43986.58308768534</v>
      </c>
      <c r="J191" s="14"/>
      <c r="K191" s="252">
        <f t="shared" si="113"/>
        <v>99.82692786924262</v>
      </c>
      <c r="L191" s="253">
        <f t="shared" si="114"/>
        <v>155.7307388240035</v>
      </c>
      <c r="M191" s="253">
        <f t="shared" si="115"/>
        <v>111.28045684722171</v>
      </c>
      <c r="N191" s="253">
        <f t="shared" si="116"/>
        <v>93.28444307454481</v>
      </c>
      <c r="O191" s="14">
        <f t="shared" si="144"/>
        <v>52692545.48530575</v>
      </c>
      <c r="P191" s="14">
        <f t="shared" si="145"/>
        <v>82200756.99106386</v>
      </c>
      <c r="Q191" s="14">
        <f t="shared" si="146"/>
        <v>58738164.73375082</v>
      </c>
      <c r="R191" s="14">
        <f t="shared" si="147"/>
        <v>49239166.87304303</v>
      </c>
      <c r="S191" s="14">
        <v>1</v>
      </c>
      <c r="T191" s="14">
        <v>1</v>
      </c>
      <c r="U191" s="14">
        <v>1</v>
      </c>
      <c r="V191" s="114">
        <f t="shared" si="148"/>
        <v>0</v>
      </c>
      <c r="W191" s="114">
        <f t="shared" si="149"/>
        <v>0</v>
      </c>
      <c r="X191" s="114">
        <f t="shared" si="150"/>
        <v>0</v>
      </c>
      <c r="Y191" s="15"/>
      <c r="Z191" s="28">
        <f t="shared" si="118"/>
        <v>242870634.08316347</v>
      </c>
      <c r="AA191" s="14"/>
      <c r="AB191" s="29">
        <f t="shared" si="151"/>
        <v>7723500.834123598</v>
      </c>
      <c r="AC191" s="14">
        <v>62</v>
      </c>
      <c r="AD191" s="65">
        <f t="shared" si="117"/>
        <v>910424.781446076</v>
      </c>
      <c r="AE191" s="14">
        <f t="shared" si="152"/>
        <v>56446336.44965671</v>
      </c>
      <c r="AF191" s="28">
        <f t="shared" si="153"/>
        <v>64169837.28378031</v>
      </c>
      <c r="AG191" s="14"/>
      <c r="AH191" s="82">
        <f t="shared" si="154"/>
        <v>10.81290116777304</v>
      </c>
      <c r="AI191" s="14">
        <f t="shared" si="155"/>
        <v>0</v>
      </c>
      <c r="AJ191" s="84">
        <f t="shared" si="156"/>
        <v>127.1623479935181</v>
      </c>
      <c r="AK191" s="14">
        <f t="shared" si="157"/>
        <v>98318324.40445058</v>
      </c>
      <c r="AL191" s="28">
        <f t="shared" si="158"/>
        <v>98318324.40445058</v>
      </c>
      <c r="AM191" s="14"/>
      <c r="AN191" s="30">
        <v>1</v>
      </c>
      <c r="AO191" s="14">
        <f t="shared" si="159"/>
        <v>162488161.68823087</v>
      </c>
      <c r="AP191" s="116"/>
      <c r="AQ191" s="306">
        <f t="shared" si="160"/>
        <v>405358795.7713944</v>
      </c>
      <c r="AS191" s="147">
        <v>309148200</v>
      </c>
      <c r="AT191" s="147">
        <v>382508757.65174365</v>
      </c>
      <c r="AU191" s="147">
        <v>359942864.06244314</v>
      </c>
      <c r="AV191" s="242">
        <f t="shared" si="161"/>
        <v>-0.05899444950707692</v>
      </c>
      <c r="AW191" s="242">
        <f t="shared" si="162"/>
        <v>0.10274455395952947</v>
      </c>
      <c r="AX191" s="242">
        <f t="shared" si="163"/>
        <v>0.0023623163211147716</v>
      </c>
      <c r="AY191" s="242">
        <f t="shared" si="164"/>
        <v>0.005793090954693261</v>
      </c>
      <c r="AZ191" s="279">
        <f t="shared" si="165"/>
        <v>1.3685113311974245E-05</v>
      </c>
      <c r="BA191" s="242">
        <f t="shared" si="166"/>
        <v>0.0036041745276031776</v>
      </c>
      <c r="BB191" s="245">
        <f t="shared" si="167"/>
        <v>75286281.70773643</v>
      </c>
      <c r="BC191" s="87">
        <f t="shared" si="168"/>
        <v>384434481.70773643</v>
      </c>
      <c r="BD191" s="16"/>
      <c r="BE191" s="148"/>
      <c r="BF191" s="16"/>
      <c r="BG191" s="16"/>
      <c r="BH191" s="16"/>
      <c r="BI191" s="16"/>
      <c r="BJ191" s="16"/>
    </row>
    <row r="192" spans="3:62" s="41" customFormat="1" ht="15">
      <c r="C192" s="66"/>
      <c r="D192" s="137" t="s">
        <v>336</v>
      </c>
      <c r="E192" s="8" t="s">
        <v>610</v>
      </c>
      <c r="F192" s="99" t="s">
        <v>75</v>
      </c>
      <c r="G192" s="10">
        <v>473697.25850509544</v>
      </c>
      <c r="H192" s="11">
        <v>0</v>
      </c>
      <c r="I192" s="13">
        <v>0</v>
      </c>
      <c r="J192" s="11"/>
      <c r="K192" s="250">
        <f t="shared" si="113"/>
        <v>99.82692786924262</v>
      </c>
      <c r="L192" s="251">
        <f t="shared" si="114"/>
        <v>155.7307388240035</v>
      </c>
      <c r="M192" s="251">
        <f t="shared" si="115"/>
        <v>111.28045684722171</v>
      </c>
      <c r="N192" s="251">
        <f t="shared" si="116"/>
        <v>93.28444307454481</v>
      </c>
      <c r="O192" s="11">
        <f t="shared" si="144"/>
        <v>0</v>
      </c>
      <c r="P192" s="11">
        <f t="shared" si="145"/>
        <v>0</v>
      </c>
      <c r="Q192" s="11">
        <f t="shared" si="146"/>
        <v>0</v>
      </c>
      <c r="R192" s="11">
        <f t="shared" si="147"/>
        <v>0</v>
      </c>
      <c r="S192" s="11">
        <v>0</v>
      </c>
      <c r="T192" s="11">
        <v>0</v>
      </c>
      <c r="U192" s="11">
        <v>0</v>
      </c>
      <c r="V192" s="114">
        <f t="shared" si="148"/>
        <v>0</v>
      </c>
      <c r="W192" s="114">
        <f t="shared" si="149"/>
        <v>0</v>
      </c>
      <c r="X192" s="114">
        <f t="shared" si="150"/>
        <v>0</v>
      </c>
      <c r="Y192" s="12"/>
      <c r="Z192" s="13">
        <f t="shared" si="118"/>
        <v>0</v>
      </c>
      <c r="AA192" s="11"/>
      <c r="AB192" s="60">
        <f t="shared" si="151"/>
        <v>7723500.834123598</v>
      </c>
      <c r="AC192" s="11">
        <v>59</v>
      </c>
      <c r="AD192" s="121">
        <f t="shared" si="117"/>
        <v>910424.781446076</v>
      </c>
      <c r="AE192" s="11">
        <f t="shared" si="152"/>
        <v>53715062.10531849</v>
      </c>
      <c r="AF192" s="13">
        <f t="shared" si="153"/>
        <v>61438562.93944208</v>
      </c>
      <c r="AG192" s="11"/>
      <c r="AH192" s="119">
        <f t="shared" si="154"/>
        <v>10.81290116777304</v>
      </c>
      <c r="AI192" s="11">
        <f t="shared" si="155"/>
        <v>61464499.67592761</v>
      </c>
      <c r="AJ192" s="141">
        <f t="shared" si="156"/>
        <v>127.1623479935181</v>
      </c>
      <c r="AK192" s="11">
        <f t="shared" si="157"/>
        <v>0</v>
      </c>
      <c r="AL192" s="13">
        <f t="shared" si="158"/>
        <v>61464499.67592761</v>
      </c>
      <c r="AM192" s="11"/>
      <c r="AN192" s="61">
        <v>0.22371104118899077</v>
      </c>
      <c r="AO192" s="11">
        <f t="shared" si="159"/>
        <v>27494772.103000082</v>
      </c>
      <c r="AP192" s="115"/>
      <c r="AQ192" s="307">
        <f t="shared" si="160"/>
        <v>27494772.103000082</v>
      </c>
      <c r="AS192" s="146">
        <v>18749700</v>
      </c>
      <c r="AT192" s="146">
        <v>23575383.496109188</v>
      </c>
      <c r="AU192" s="146">
        <v>23272350.58641179</v>
      </c>
      <c r="AV192" s="241">
        <f t="shared" si="161"/>
        <v>-0.012853784955286527</v>
      </c>
      <c r="AW192" s="241">
        <f t="shared" si="162"/>
        <v>0.14888521851131986</v>
      </c>
      <c r="AX192" s="241">
        <f t="shared" si="163"/>
        <v>0.0034231885594692276</v>
      </c>
      <c r="AY192" s="241">
        <f t="shared" si="164"/>
        <v>0.0003745562341616643</v>
      </c>
      <c r="AZ192" s="278">
        <f t="shared" si="165"/>
        <v>1.2821766156600864E-06</v>
      </c>
      <c r="BA192" s="241">
        <f t="shared" si="166"/>
        <v>0.00033767994408983595</v>
      </c>
      <c r="BB192" s="244">
        <f t="shared" si="167"/>
        <v>7053672.67958205</v>
      </c>
      <c r="BC192" s="86">
        <f t="shared" si="168"/>
        <v>25803372.679582052</v>
      </c>
      <c r="BD192" s="42"/>
      <c r="BE192" s="148"/>
      <c r="BF192" s="42"/>
      <c r="BG192" s="42"/>
      <c r="BH192" s="42"/>
      <c r="BI192" s="42"/>
      <c r="BJ192" s="42"/>
    </row>
    <row r="193" spans="3:62" s="149" customFormat="1" ht="15">
      <c r="C193" s="7"/>
      <c r="D193" s="138" t="s">
        <v>337</v>
      </c>
      <c r="E193" s="143" t="s">
        <v>338</v>
      </c>
      <c r="F193" s="97" t="s">
        <v>61</v>
      </c>
      <c r="G193" s="6">
        <v>41457.609904660625</v>
      </c>
      <c r="H193" s="296">
        <v>0.6073384004344157</v>
      </c>
      <c r="I193" s="28">
        <v>24164.09290637175</v>
      </c>
      <c r="J193" s="14"/>
      <c r="K193" s="252">
        <f t="shared" si="113"/>
        <v>99.82692786924262</v>
      </c>
      <c r="L193" s="253">
        <f t="shared" si="114"/>
        <v>155.7307388240035</v>
      </c>
      <c r="M193" s="253">
        <f t="shared" si="115"/>
        <v>111.28045684722171</v>
      </c>
      <c r="N193" s="253">
        <f t="shared" si="116"/>
        <v>93.28444307454481</v>
      </c>
      <c r="O193" s="14">
        <f t="shared" si="144"/>
        <v>28946725.9150806</v>
      </c>
      <c r="P193" s="14">
        <f t="shared" si="145"/>
        <v>45157104.49585362</v>
      </c>
      <c r="Q193" s="14">
        <f t="shared" si="146"/>
        <v>32267895.575037092</v>
      </c>
      <c r="R193" s="14">
        <f t="shared" si="147"/>
        <v>27049607.39006937</v>
      </c>
      <c r="S193" s="14">
        <v>1</v>
      </c>
      <c r="T193" s="14">
        <v>1</v>
      </c>
      <c r="U193" s="14">
        <v>1</v>
      </c>
      <c r="V193" s="114">
        <f t="shared" si="148"/>
        <v>0</v>
      </c>
      <c r="W193" s="114">
        <f t="shared" si="149"/>
        <v>0</v>
      </c>
      <c r="X193" s="114">
        <f t="shared" si="150"/>
        <v>0</v>
      </c>
      <c r="Y193" s="15"/>
      <c r="Z193" s="28">
        <f t="shared" si="118"/>
        <v>133421333.37604067</v>
      </c>
      <c r="AA193" s="14"/>
      <c r="AB193" s="29">
        <f t="shared" si="151"/>
        <v>7723500.834123598</v>
      </c>
      <c r="AC193" s="14">
        <v>27</v>
      </c>
      <c r="AD193" s="65">
        <f t="shared" si="117"/>
        <v>910424.781446076</v>
      </c>
      <c r="AE193" s="14">
        <f t="shared" si="152"/>
        <v>24581469.09904405</v>
      </c>
      <c r="AF193" s="28">
        <f t="shared" si="153"/>
        <v>32304969.93316765</v>
      </c>
      <c r="AG193" s="14"/>
      <c r="AH193" s="82">
        <f t="shared" si="154"/>
        <v>10.81290116777304</v>
      </c>
      <c r="AI193" s="14">
        <f t="shared" si="155"/>
        <v>0</v>
      </c>
      <c r="AJ193" s="84">
        <f t="shared" si="156"/>
        <v>127.1623479935181</v>
      </c>
      <c r="AK193" s="14">
        <f t="shared" si="157"/>
        <v>63262164.21211173</v>
      </c>
      <c r="AL193" s="28">
        <f t="shared" si="158"/>
        <v>63262164.21211173</v>
      </c>
      <c r="AM193" s="14"/>
      <c r="AN193" s="30">
        <v>0.2732566519927133</v>
      </c>
      <c r="AO193" s="14">
        <f t="shared" si="159"/>
        <v>26114355.117077556</v>
      </c>
      <c r="AP193" s="116"/>
      <c r="AQ193" s="306">
        <f t="shared" si="160"/>
        <v>159535688.49311823</v>
      </c>
      <c r="AS193" s="147">
        <v>123498900.00000001</v>
      </c>
      <c r="AT193" s="147">
        <v>155458766.05124775</v>
      </c>
      <c r="AU193" s="147">
        <v>136573727.7810677</v>
      </c>
      <c r="AV193" s="242">
        <f t="shared" si="161"/>
        <v>-0.1214794041524458</v>
      </c>
      <c r="AW193" s="242">
        <f t="shared" si="162"/>
        <v>0.04025959931416058</v>
      </c>
      <c r="AX193" s="242">
        <f t="shared" si="163"/>
        <v>0.0009256540115872644</v>
      </c>
      <c r="AY193" s="242">
        <f t="shared" si="164"/>
        <v>0.0021980822681901754</v>
      </c>
      <c r="AZ193" s="279">
        <f t="shared" si="165"/>
        <v>2.034663669349069E-06</v>
      </c>
      <c r="BA193" s="242">
        <f t="shared" si="166"/>
        <v>0.0005358584033711309</v>
      </c>
      <c r="BB193" s="245">
        <f t="shared" si="167"/>
        <v>11193349.93427338</v>
      </c>
      <c r="BC193" s="87">
        <f t="shared" si="168"/>
        <v>134692249.9342734</v>
      </c>
      <c r="BD193" s="16"/>
      <c r="BE193" s="148"/>
      <c r="BF193" s="16"/>
      <c r="BG193" s="16"/>
      <c r="BH193" s="16"/>
      <c r="BI193" s="16"/>
      <c r="BJ193" s="16"/>
    </row>
    <row r="194" spans="3:62" s="149" customFormat="1" ht="15">
      <c r="C194" s="7"/>
      <c r="D194" s="138" t="s">
        <v>339</v>
      </c>
      <c r="E194" s="143" t="s">
        <v>340</v>
      </c>
      <c r="F194" s="97" t="s">
        <v>61</v>
      </c>
      <c r="G194" s="6">
        <v>112191.907518243</v>
      </c>
      <c r="H194" s="296">
        <v>0.7426080624008929</v>
      </c>
      <c r="I194" s="28">
        <v>79957.03607229755</v>
      </c>
      <c r="J194" s="14"/>
      <c r="K194" s="252">
        <f t="shared" si="113"/>
        <v>99.82692786924262</v>
      </c>
      <c r="L194" s="253">
        <f t="shared" si="114"/>
        <v>155.7307388240035</v>
      </c>
      <c r="M194" s="253">
        <f t="shared" si="115"/>
        <v>111.28045684722171</v>
      </c>
      <c r="N194" s="253">
        <f t="shared" si="116"/>
        <v>93.28444307454481</v>
      </c>
      <c r="O194" s="14">
        <f t="shared" si="144"/>
        <v>95782383.27153213</v>
      </c>
      <c r="P194" s="14">
        <f t="shared" si="145"/>
        <v>149421219.62059677</v>
      </c>
      <c r="Q194" s="14">
        <f t="shared" si="146"/>
        <v>106771866.02730069</v>
      </c>
      <c r="R194" s="14">
        <f t="shared" si="147"/>
        <v>89504970.95874679</v>
      </c>
      <c r="S194" s="14">
        <v>1</v>
      </c>
      <c r="T194" s="14">
        <v>1</v>
      </c>
      <c r="U194" s="14">
        <v>1</v>
      </c>
      <c r="V194" s="114">
        <f t="shared" si="148"/>
        <v>0</v>
      </c>
      <c r="W194" s="114">
        <f t="shared" si="149"/>
        <v>0</v>
      </c>
      <c r="X194" s="114">
        <f t="shared" si="150"/>
        <v>0</v>
      </c>
      <c r="Y194" s="15"/>
      <c r="Z194" s="28">
        <f t="shared" si="118"/>
        <v>441480439.87817633</v>
      </c>
      <c r="AA194" s="14"/>
      <c r="AB194" s="29">
        <f t="shared" si="151"/>
        <v>7723500.834123598</v>
      </c>
      <c r="AC194" s="14">
        <v>65</v>
      </c>
      <c r="AD194" s="65">
        <f t="shared" si="117"/>
        <v>910424.781446076</v>
      </c>
      <c r="AE194" s="14">
        <f t="shared" si="152"/>
        <v>59177610.79399494</v>
      </c>
      <c r="AF194" s="28">
        <f t="shared" si="153"/>
        <v>66901111.62811854</v>
      </c>
      <c r="AG194" s="14"/>
      <c r="AH194" s="82">
        <f t="shared" si="154"/>
        <v>10.81290116777304</v>
      </c>
      <c r="AI194" s="14">
        <f t="shared" si="155"/>
        <v>0</v>
      </c>
      <c r="AJ194" s="84">
        <f t="shared" si="156"/>
        <v>127.1623479935181</v>
      </c>
      <c r="AK194" s="14">
        <f t="shared" si="157"/>
        <v>171199036.63069698</v>
      </c>
      <c r="AL194" s="28">
        <f t="shared" si="158"/>
        <v>171199036.63069698</v>
      </c>
      <c r="AM194" s="14"/>
      <c r="AN194" s="30">
        <v>0.8611923405666498</v>
      </c>
      <c r="AO194" s="14">
        <f t="shared" si="159"/>
        <v>205050023.96827567</v>
      </c>
      <c r="AP194" s="116"/>
      <c r="AQ194" s="306">
        <f t="shared" si="160"/>
        <v>646530463.846452</v>
      </c>
      <c r="AS194" s="147">
        <v>480939300</v>
      </c>
      <c r="AT194" s="147">
        <v>600592612.4394537</v>
      </c>
      <c r="AU194" s="147">
        <v>562065704.9083679</v>
      </c>
      <c r="AV194" s="242">
        <f t="shared" si="161"/>
        <v>-0.0641481542282037</v>
      </c>
      <c r="AW194" s="242">
        <f t="shared" si="162"/>
        <v>0.09759084923840268</v>
      </c>
      <c r="AX194" s="242">
        <f t="shared" si="163"/>
        <v>0.002243821663171932</v>
      </c>
      <c r="AY194" s="242">
        <f t="shared" si="164"/>
        <v>0.009046151698351457</v>
      </c>
      <c r="AZ194" s="279">
        <f t="shared" si="165"/>
        <v>2.0297951149100564E-05</v>
      </c>
      <c r="BA194" s="242">
        <f t="shared" si="166"/>
        <v>0.005345761984309654</v>
      </c>
      <c r="BB194" s="245">
        <f t="shared" si="167"/>
        <v>111665664.24875309</v>
      </c>
      <c r="BC194" s="87">
        <f t="shared" si="168"/>
        <v>592604964.2487531</v>
      </c>
      <c r="BD194" s="16"/>
      <c r="BE194" s="148"/>
      <c r="BF194" s="16"/>
      <c r="BG194" s="16"/>
      <c r="BH194" s="16"/>
      <c r="BI194" s="16"/>
      <c r="BJ194" s="16"/>
    </row>
    <row r="195" spans="3:62" s="149" customFormat="1" ht="15">
      <c r="C195" s="7"/>
      <c r="D195" s="138" t="s">
        <v>341</v>
      </c>
      <c r="E195" s="143" t="s">
        <v>342</v>
      </c>
      <c r="F195" s="97" t="s">
        <v>61</v>
      </c>
      <c r="G195" s="6">
        <v>143704.1763677735</v>
      </c>
      <c r="H195" s="296">
        <v>0.7665895209724695</v>
      </c>
      <c r="I195" s="28">
        <v>105722.5824598571</v>
      </c>
      <c r="J195" s="14"/>
      <c r="K195" s="252">
        <f t="shared" si="113"/>
        <v>99.82692786924262</v>
      </c>
      <c r="L195" s="253">
        <f t="shared" si="114"/>
        <v>155.7307388240035</v>
      </c>
      <c r="M195" s="253">
        <f t="shared" si="115"/>
        <v>111.28045684722171</v>
      </c>
      <c r="N195" s="253">
        <f t="shared" si="116"/>
        <v>93.28444307454481</v>
      </c>
      <c r="O195" s="14">
        <f t="shared" si="144"/>
        <v>126647527.36044252</v>
      </c>
      <c r="P195" s="14">
        <f t="shared" si="145"/>
        <v>197571070.5222622</v>
      </c>
      <c r="Q195" s="14">
        <f t="shared" si="146"/>
        <v>141178287.30241162</v>
      </c>
      <c r="R195" s="14">
        <f t="shared" si="147"/>
        <v>118347266.7020449</v>
      </c>
      <c r="S195" s="14">
        <v>1</v>
      </c>
      <c r="T195" s="14">
        <v>1</v>
      </c>
      <c r="U195" s="14">
        <v>1</v>
      </c>
      <c r="V195" s="114">
        <f t="shared" si="148"/>
        <v>0</v>
      </c>
      <c r="W195" s="114">
        <f t="shared" si="149"/>
        <v>0</v>
      </c>
      <c r="X195" s="114">
        <f t="shared" si="150"/>
        <v>0</v>
      </c>
      <c r="Y195" s="15"/>
      <c r="Z195" s="28">
        <f t="shared" si="118"/>
        <v>583744151.8871613</v>
      </c>
      <c r="AA195" s="14"/>
      <c r="AB195" s="29">
        <f t="shared" si="151"/>
        <v>7723500.834123598</v>
      </c>
      <c r="AC195" s="14">
        <v>76</v>
      </c>
      <c r="AD195" s="65">
        <f t="shared" si="117"/>
        <v>910424.781446076</v>
      </c>
      <c r="AE195" s="14">
        <f t="shared" si="152"/>
        <v>69192283.38990177</v>
      </c>
      <c r="AF195" s="28">
        <f t="shared" si="153"/>
        <v>76915784.22402537</v>
      </c>
      <c r="AG195" s="14"/>
      <c r="AH195" s="82">
        <f t="shared" si="154"/>
        <v>10.81290116777304</v>
      </c>
      <c r="AI195" s="14">
        <f t="shared" si="155"/>
        <v>0</v>
      </c>
      <c r="AJ195" s="84">
        <f t="shared" si="156"/>
        <v>127.1623479935181</v>
      </c>
      <c r="AK195" s="14">
        <f t="shared" si="157"/>
        <v>219285125.80080855</v>
      </c>
      <c r="AL195" s="28">
        <f t="shared" si="158"/>
        <v>219285125.80080855</v>
      </c>
      <c r="AM195" s="14"/>
      <c r="AN195" s="30">
        <v>1</v>
      </c>
      <c r="AO195" s="14">
        <f t="shared" si="159"/>
        <v>296200910.0248339</v>
      </c>
      <c r="AP195" s="116"/>
      <c r="AQ195" s="306">
        <f t="shared" si="160"/>
        <v>879945061.9119952</v>
      </c>
      <c r="AS195" s="147">
        <v>677448900</v>
      </c>
      <c r="AT195" s="147">
        <v>840507527.5671786</v>
      </c>
      <c r="AU195" s="147">
        <v>776728465.0623424</v>
      </c>
      <c r="AV195" s="242">
        <f t="shared" si="161"/>
        <v>-0.07588160773460602</v>
      </c>
      <c r="AW195" s="242">
        <f t="shared" si="162"/>
        <v>0.08585739573200037</v>
      </c>
      <c r="AX195" s="242">
        <f t="shared" si="163"/>
        <v>0.0019740445542836735</v>
      </c>
      <c r="AY195" s="242">
        <f t="shared" si="164"/>
        <v>0.01250103584335772</v>
      </c>
      <c r="AZ195" s="279">
        <f t="shared" si="165"/>
        <v>2.4677601729485315E-05</v>
      </c>
      <c r="BA195" s="242">
        <f t="shared" si="166"/>
        <v>0.006499206950513446</v>
      </c>
      <c r="BB195" s="245">
        <f t="shared" si="167"/>
        <v>135759553.70802352</v>
      </c>
      <c r="BC195" s="87">
        <f t="shared" si="168"/>
        <v>813208453.7080235</v>
      </c>
      <c r="BD195" s="16"/>
      <c r="BE195" s="148"/>
      <c r="BF195" s="16"/>
      <c r="BG195" s="16"/>
      <c r="BH195" s="16"/>
      <c r="BI195" s="16"/>
      <c r="BJ195" s="16"/>
    </row>
    <row r="196" spans="3:62" s="149" customFormat="1" ht="15">
      <c r="C196" s="7"/>
      <c r="D196" s="138" t="s">
        <v>343</v>
      </c>
      <c r="E196" s="143" t="s">
        <v>545</v>
      </c>
      <c r="F196" s="97" t="s">
        <v>61</v>
      </c>
      <c r="G196" s="6">
        <v>227511.10980328734</v>
      </c>
      <c r="H196" s="296">
        <v>0.5878029041109957</v>
      </c>
      <c r="I196" s="28">
        <v>128342.30391017442</v>
      </c>
      <c r="J196" s="14"/>
      <c r="K196" s="252">
        <f t="shared" si="113"/>
        <v>99.82692786924262</v>
      </c>
      <c r="L196" s="253">
        <f t="shared" si="114"/>
        <v>155.7307388240035</v>
      </c>
      <c r="M196" s="253">
        <f t="shared" si="115"/>
        <v>111.28045684722171</v>
      </c>
      <c r="N196" s="253">
        <f t="shared" si="116"/>
        <v>93.28444307454481</v>
      </c>
      <c r="O196" s="14">
        <f t="shared" si="144"/>
        <v>153744214.98016077</v>
      </c>
      <c r="P196" s="14">
        <f t="shared" si="145"/>
        <v>239842101.7236751</v>
      </c>
      <c r="Q196" s="14">
        <f t="shared" si="146"/>
        <v>171383882.54339015</v>
      </c>
      <c r="R196" s="14">
        <f t="shared" si="147"/>
        <v>143668084.11797515</v>
      </c>
      <c r="S196" s="14">
        <v>1</v>
      </c>
      <c r="T196" s="14">
        <v>1</v>
      </c>
      <c r="U196" s="14">
        <v>1</v>
      </c>
      <c r="V196" s="114">
        <f t="shared" si="148"/>
        <v>0</v>
      </c>
      <c r="W196" s="114">
        <f t="shared" si="149"/>
        <v>0</v>
      </c>
      <c r="X196" s="114">
        <f t="shared" si="150"/>
        <v>0</v>
      </c>
      <c r="Y196" s="15"/>
      <c r="Z196" s="28">
        <f t="shared" si="118"/>
        <v>708638283.3652011</v>
      </c>
      <c r="AA196" s="14"/>
      <c r="AB196" s="29">
        <f t="shared" si="151"/>
        <v>7723500.834123598</v>
      </c>
      <c r="AC196" s="14">
        <v>90</v>
      </c>
      <c r="AD196" s="65">
        <f t="shared" si="117"/>
        <v>910424.781446076</v>
      </c>
      <c r="AE196" s="14">
        <f t="shared" si="152"/>
        <v>81938230.33014683</v>
      </c>
      <c r="AF196" s="28">
        <f t="shared" si="153"/>
        <v>89661731.16427043</v>
      </c>
      <c r="AG196" s="14"/>
      <c r="AH196" s="82">
        <f t="shared" si="154"/>
        <v>10.81290116777304</v>
      </c>
      <c r="AI196" s="14">
        <f t="shared" si="155"/>
        <v>0</v>
      </c>
      <c r="AJ196" s="84">
        <f t="shared" si="156"/>
        <v>127.1623479935181</v>
      </c>
      <c r="AK196" s="14">
        <f t="shared" si="157"/>
        <v>347170163.00636554</v>
      </c>
      <c r="AL196" s="28">
        <f t="shared" si="158"/>
        <v>347170163.00636554</v>
      </c>
      <c r="AM196" s="14"/>
      <c r="AN196" s="30">
        <v>0.28814591015566315</v>
      </c>
      <c r="AO196" s="14">
        <f t="shared" si="159"/>
        <v>125871323.73082022</v>
      </c>
      <c r="AP196" s="116"/>
      <c r="AQ196" s="306">
        <f t="shared" si="160"/>
        <v>834509607.0960213</v>
      </c>
      <c r="AS196" s="147">
        <v>614922300</v>
      </c>
      <c r="AT196" s="147">
        <v>767613531.6081961</v>
      </c>
      <c r="AU196" s="147">
        <v>720517643.2581892</v>
      </c>
      <c r="AV196" s="242">
        <f t="shared" si="161"/>
        <v>-0.06135364530552014</v>
      </c>
      <c r="AW196" s="242">
        <f t="shared" si="162"/>
        <v>0.10038535816108624</v>
      </c>
      <c r="AX196" s="242">
        <f t="shared" si="163"/>
        <v>0.002308073380495621</v>
      </c>
      <c r="AY196" s="242">
        <f t="shared" si="164"/>
        <v>0.011596352250872265</v>
      </c>
      <c r="AZ196" s="279">
        <f t="shared" si="165"/>
        <v>2.676523194108875E-05</v>
      </c>
      <c r="BA196" s="242">
        <f t="shared" si="166"/>
        <v>0.007049014866618342</v>
      </c>
      <c r="BB196" s="245">
        <f t="shared" si="167"/>
        <v>147244289.90489787</v>
      </c>
      <c r="BC196" s="87">
        <f t="shared" si="168"/>
        <v>762166589.9048979</v>
      </c>
      <c r="BD196" s="16"/>
      <c r="BE196" s="148"/>
      <c r="BF196" s="16"/>
      <c r="BG196" s="16"/>
      <c r="BH196" s="16"/>
      <c r="BI196" s="16"/>
      <c r="BJ196" s="16"/>
    </row>
    <row r="197" spans="3:62" s="41" customFormat="1" ht="15">
      <c r="C197" s="66"/>
      <c r="D197" s="137" t="s">
        <v>344</v>
      </c>
      <c r="E197" s="8" t="s">
        <v>345</v>
      </c>
      <c r="F197" s="99" t="s">
        <v>75</v>
      </c>
      <c r="G197" s="10">
        <v>524864.8035939644</v>
      </c>
      <c r="H197" s="11">
        <v>0</v>
      </c>
      <c r="I197" s="13">
        <v>0</v>
      </c>
      <c r="J197" s="11"/>
      <c r="K197" s="250">
        <f t="shared" si="113"/>
        <v>99.82692786924262</v>
      </c>
      <c r="L197" s="251">
        <f t="shared" si="114"/>
        <v>155.7307388240035</v>
      </c>
      <c r="M197" s="251">
        <f t="shared" si="115"/>
        <v>111.28045684722171</v>
      </c>
      <c r="N197" s="251">
        <f t="shared" si="116"/>
        <v>93.28444307454481</v>
      </c>
      <c r="O197" s="11">
        <f t="shared" si="144"/>
        <v>0</v>
      </c>
      <c r="P197" s="11">
        <f t="shared" si="145"/>
        <v>0</v>
      </c>
      <c r="Q197" s="11">
        <f t="shared" si="146"/>
        <v>0</v>
      </c>
      <c r="R197" s="11">
        <f t="shared" si="147"/>
        <v>0</v>
      </c>
      <c r="S197" s="11">
        <v>0</v>
      </c>
      <c r="T197" s="11">
        <v>0</v>
      </c>
      <c r="U197" s="11">
        <v>0</v>
      </c>
      <c r="V197" s="114">
        <f t="shared" si="148"/>
        <v>0</v>
      </c>
      <c r="W197" s="114">
        <f t="shared" si="149"/>
        <v>0</v>
      </c>
      <c r="X197" s="114">
        <f t="shared" si="150"/>
        <v>0</v>
      </c>
      <c r="Y197" s="12"/>
      <c r="Z197" s="13">
        <f t="shared" si="118"/>
        <v>0</v>
      </c>
      <c r="AA197" s="11"/>
      <c r="AB197" s="60">
        <f t="shared" si="151"/>
        <v>7723500.834123598</v>
      </c>
      <c r="AC197" s="11">
        <v>69</v>
      </c>
      <c r="AD197" s="121">
        <f t="shared" si="117"/>
        <v>910424.781446076</v>
      </c>
      <c r="AE197" s="11">
        <f t="shared" si="152"/>
        <v>62819309.91977924</v>
      </c>
      <c r="AF197" s="13">
        <f t="shared" si="153"/>
        <v>70542810.75390284</v>
      </c>
      <c r="AG197" s="11"/>
      <c r="AH197" s="119">
        <f t="shared" si="154"/>
        <v>10.81290116777304</v>
      </c>
      <c r="AI197" s="11">
        <f t="shared" si="155"/>
        <v>68103734.97244975</v>
      </c>
      <c r="AJ197" s="141">
        <f t="shared" si="156"/>
        <v>127.1623479935181</v>
      </c>
      <c r="AK197" s="11">
        <f t="shared" si="157"/>
        <v>0</v>
      </c>
      <c r="AL197" s="13">
        <f t="shared" si="158"/>
        <v>68103734.97244975</v>
      </c>
      <c r="AM197" s="11"/>
      <c r="AN197" s="61">
        <v>0.6912776031774943</v>
      </c>
      <c r="AO197" s="11">
        <f t="shared" si="159"/>
        <v>95843251.81855187</v>
      </c>
      <c r="AP197" s="115"/>
      <c r="AQ197" s="307">
        <f t="shared" si="160"/>
        <v>95843251.81855187</v>
      </c>
      <c r="AS197" s="146">
        <v>67871700</v>
      </c>
      <c r="AT197" s="146">
        <v>84979473.39782938</v>
      </c>
      <c r="AU197" s="146">
        <v>82054952.5223679</v>
      </c>
      <c r="AV197" s="241">
        <f t="shared" si="161"/>
        <v>-0.03441443867003522</v>
      </c>
      <c r="AW197" s="241">
        <f t="shared" si="162"/>
        <v>0.12732456479657117</v>
      </c>
      <c r="AX197" s="241">
        <f t="shared" si="163"/>
        <v>0.002927463168668301</v>
      </c>
      <c r="AY197" s="241">
        <f t="shared" si="164"/>
        <v>0.0013206312743087195</v>
      </c>
      <c r="AZ197" s="278">
        <f t="shared" si="165"/>
        <v>3.86609941493026E-06</v>
      </c>
      <c r="BA197" s="241">
        <f t="shared" si="166"/>
        <v>0.001018193763896795</v>
      </c>
      <c r="BB197" s="244">
        <f t="shared" si="167"/>
        <v>21268676.628923353</v>
      </c>
      <c r="BC197" s="86">
        <f t="shared" si="168"/>
        <v>89140376.62892336</v>
      </c>
      <c r="BD197" s="42"/>
      <c r="BE197" s="148"/>
      <c r="BF197" s="42"/>
      <c r="BG197" s="42"/>
      <c r="BH197" s="42"/>
      <c r="BI197" s="42"/>
      <c r="BJ197" s="42"/>
    </row>
    <row r="198" spans="3:62" s="149" customFormat="1" ht="15">
      <c r="C198" s="7"/>
      <c r="D198" s="138"/>
      <c r="E198" s="143"/>
      <c r="F198" s="97"/>
      <c r="G198" s="6"/>
      <c r="H198" s="6"/>
      <c r="I198" s="28"/>
      <c r="J198" s="14"/>
      <c r="K198" s="252">
        <f t="shared" si="113"/>
        <v>99.82692786924262</v>
      </c>
      <c r="L198" s="253">
        <f t="shared" si="114"/>
        <v>155.7307388240035</v>
      </c>
      <c r="M198" s="253">
        <f t="shared" si="115"/>
        <v>111.28045684722171</v>
      </c>
      <c r="N198" s="253">
        <f t="shared" si="116"/>
        <v>93.28444307454481</v>
      </c>
      <c r="O198" s="14"/>
      <c r="P198" s="14"/>
      <c r="Q198" s="14"/>
      <c r="R198" s="14"/>
      <c r="S198" s="14"/>
      <c r="T198" s="14"/>
      <c r="U198" s="14"/>
      <c r="V198" s="114"/>
      <c r="W198" s="114"/>
      <c r="X198" s="114"/>
      <c r="Y198" s="15"/>
      <c r="Z198" s="28"/>
      <c r="AA198" s="14"/>
      <c r="AB198" s="29"/>
      <c r="AC198" s="14"/>
      <c r="AD198" s="65"/>
      <c r="AE198" s="14"/>
      <c r="AF198" s="28"/>
      <c r="AG198" s="14"/>
      <c r="AH198" s="82"/>
      <c r="AI198" s="14"/>
      <c r="AJ198" s="84"/>
      <c r="AK198" s="14"/>
      <c r="AL198" s="28"/>
      <c r="AM198" s="14"/>
      <c r="AN198" s="30"/>
      <c r="AO198" s="14"/>
      <c r="AP198" s="116"/>
      <c r="AQ198" s="306"/>
      <c r="AS198" s="147"/>
      <c r="AT198" s="147"/>
      <c r="AU198" s="147"/>
      <c r="AV198" s="242"/>
      <c r="AW198" s="242"/>
      <c r="AX198" s="242"/>
      <c r="AY198" s="242"/>
      <c r="AZ198" s="279"/>
      <c r="BA198" s="242"/>
      <c r="BB198" s="245"/>
      <c r="BC198" s="87"/>
      <c r="BD198" s="16"/>
      <c r="BE198" s="148"/>
      <c r="BF198" s="16"/>
      <c r="BG198" s="16"/>
      <c r="BH198" s="16"/>
      <c r="BI198" s="16"/>
      <c r="BJ198" s="16"/>
    </row>
    <row r="199" spans="3:62" s="149" customFormat="1" ht="15">
      <c r="C199" s="7"/>
      <c r="D199" s="137" t="s">
        <v>346</v>
      </c>
      <c r="E199" s="143"/>
      <c r="F199" s="97"/>
      <c r="G199" s="6"/>
      <c r="H199" s="6"/>
      <c r="I199" s="28"/>
      <c r="J199" s="14"/>
      <c r="K199" s="252">
        <f t="shared" si="113"/>
        <v>99.82692786924262</v>
      </c>
      <c r="L199" s="253">
        <f t="shared" si="114"/>
        <v>155.7307388240035</v>
      </c>
      <c r="M199" s="253">
        <f t="shared" si="115"/>
        <v>111.28045684722171</v>
      </c>
      <c r="N199" s="253">
        <f t="shared" si="116"/>
        <v>93.28444307454481</v>
      </c>
      <c r="O199" s="14"/>
      <c r="P199" s="14"/>
      <c r="Q199" s="14"/>
      <c r="R199" s="14"/>
      <c r="S199" s="14"/>
      <c r="T199" s="14"/>
      <c r="U199" s="14"/>
      <c r="V199" s="114"/>
      <c r="W199" s="114"/>
      <c r="X199" s="114"/>
      <c r="Y199" s="15"/>
      <c r="Z199" s="28"/>
      <c r="AA199" s="14"/>
      <c r="AB199" s="29"/>
      <c r="AC199" s="14"/>
      <c r="AD199" s="65"/>
      <c r="AE199" s="14"/>
      <c r="AF199" s="28"/>
      <c r="AG199" s="14"/>
      <c r="AH199" s="82"/>
      <c r="AI199" s="14"/>
      <c r="AJ199" s="84"/>
      <c r="AK199" s="14"/>
      <c r="AL199" s="28"/>
      <c r="AM199" s="14"/>
      <c r="AN199" s="30"/>
      <c r="AO199" s="14"/>
      <c r="AP199" s="116"/>
      <c r="AQ199" s="306"/>
      <c r="AS199" s="147"/>
      <c r="AT199" s="147"/>
      <c r="AU199" s="147"/>
      <c r="AV199" s="242"/>
      <c r="AW199" s="242"/>
      <c r="AX199" s="242"/>
      <c r="AY199" s="242"/>
      <c r="AZ199" s="279"/>
      <c r="BA199" s="242"/>
      <c r="BB199" s="245"/>
      <c r="BC199" s="87"/>
      <c r="BD199" s="16"/>
      <c r="BE199" s="148"/>
      <c r="BF199" s="16"/>
      <c r="BG199" s="16"/>
      <c r="BH199" s="16"/>
      <c r="BI199" s="16"/>
      <c r="BJ199" s="16"/>
    </row>
    <row r="200" spans="3:62" s="149" customFormat="1" ht="15">
      <c r="C200" s="7"/>
      <c r="D200" s="138"/>
      <c r="E200" s="143"/>
      <c r="F200" s="97"/>
      <c r="G200" s="6"/>
      <c r="H200" s="6"/>
      <c r="I200" s="28"/>
      <c r="J200" s="14"/>
      <c r="K200" s="252">
        <f t="shared" si="113"/>
        <v>99.82692786924262</v>
      </c>
      <c r="L200" s="253">
        <f t="shared" si="114"/>
        <v>155.7307388240035</v>
      </c>
      <c r="M200" s="253">
        <f t="shared" si="115"/>
        <v>111.28045684722171</v>
      </c>
      <c r="N200" s="253">
        <f t="shared" si="116"/>
        <v>93.28444307454481</v>
      </c>
      <c r="O200" s="14"/>
      <c r="P200" s="14"/>
      <c r="Q200" s="14"/>
      <c r="R200" s="14"/>
      <c r="S200" s="14"/>
      <c r="T200" s="14"/>
      <c r="U200" s="14"/>
      <c r="V200" s="114"/>
      <c r="W200" s="114"/>
      <c r="X200" s="114"/>
      <c r="Y200" s="15"/>
      <c r="Z200" s="28"/>
      <c r="AA200" s="14"/>
      <c r="AB200" s="29"/>
      <c r="AC200" s="14"/>
      <c r="AD200" s="65"/>
      <c r="AE200" s="14"/>
      <c r="AF200" s="28"/>
      <c r="AG200" s="14"/>
      <c r="AH200" s="82"/>
      <c r="AI200" s="14"/>
      <c r="AJ200" s="84"/>
      <c r="AK200" s="14"/>
      <c r="AL200" s="28"/>
      <c r="AM200" s="14"/>
      <c r="AN200" s="30"/>
      <c r="AO200" s="14"/>
      <c r="AP200" s="116"/>
      <c r="AQ200" s="306"/>
      <c r="AS200" s="147"/>
      <c r="AT200" s="147"/>
      <c r="AU200" s="147"/>
      <c r="AV200" s="242"/>
      <c r="AW200" s="242"/>
      <c r="AX200" s="242"/>
      <c r="AY200" s="242"/>
      <c r="AZ200" s="279"/>
      <c r="BA200" s="242"/>
      <c r="BB200" s="245"/>
      <c r="BC200" s="87"/>
      <c r="BD200" s="16"/>
      <c r="BE200" s="148"/>
      <c r="BF200" s="16"/>
      <c r="BG200" s="16"/>
      <c r="BH200" s="16"/>
      <c r="BI200" s="16"/>
      <c r="BJ200" s="16"/>
    </row>
    <row r="201" spans="3:62" s="149" customFormat="1" ht="15">
      <c r="C201" s="66"/>
      <c r="D201" s="138" t="s">
        <v>347</v>
      </c>
      <c r="E201" s="143" t="s">
        <v>348</v>
      </c>
      <c r="F201" s="97" t="s">
        <v>61</v>
      </c>
      <c r="G201" s="6">
        <v>4595.235271385372</v>
      </c>
      <c r="H201" s="296">
        <v>0.45716097931493005</v>
      </c>
      <c r="I201" s="28">
        <v>2016.1015378980283</v>
      </c>
      <c r="J201" s="14"/>
      <c r="K201" s="252">
        <f t="shared" si="113"/>
        <v>99.82692786924262</v>
      </c>
      <c r="L201" s="253">
        <f t="shared" si="114"/>
        <v>155.7307388240035</v>
      </c>
      <c r="M201" s="253">
        <f t="shared" si="115"/>
        <v>111.28045684722171</v>
      </c>
      <c r="N201" s="253">
        <f t="shared" si="116"/>
        <v>93.28444307454481</v>
      </c>
      <c r="O201" s="14">
        <f aca="true" t="shared" si="169" ref="O201:O231">I201*K201*12</f>
        <v>2415134.673609787</v>
      </c>
      <c r="P201" s="14">
        <f aca="true" t="shared" si="170" ref="P201:P231">I201*L201*12</f>
        <v>3767627.784492836</v>
      </c>
      <c r="Q201" s="14">
        <f aca="true" t="shared" si="171" ref="Q201:Q231">I201*M201*12</f>
        <v>2692232.402252146</v>
      </c>
      <c r="R201" s="14">
        <f aca="true" t="shared" si="172" ref="R201:R231">I201*N201*12</f>
        <v>2256850.9097346105</v>
      </c>
      <c r="S201" s="14">
        <v>1</v>
      </c>
      <c r="T201" s="14">
        <v>1</v>
      </c>
      <c r="U201" s="14">
        <v>1</v>
      </c>
      <c r="V201" s="114">
        <f aca="true" t="shared" si="173" ref="V201:V231">IF(S201=1,0,P201)</f>
        <v>0</v>
      </c>
      <c r="W201" s="114">
        <f aca="true" t="shared" si="174" ref="W201:W231">IF(T201=1,0,Q201)</f>
        <v>0</v>
      </c>
      <c r="X201" s="114">
        <f aca="true" t="shared" si="175" ref="X201:X230">IF(U201=1,0,R201)</f>
        <v>0</v>
      </c>
      <c r="Y201" s="15"/>
      <c r="Z201" s="28">
        <f t="shared" si="118"/>
        <v>11131845.77008938</v>
      </c>
      <c r="AA201" s="14"/>
      <c r="AB201" s="29">
        <f aca="true" t="shared" si="176" ref="AB201:AB231">$AB$5</f>
        <v>7723500.834123598</v>
      </c>
      <c r="AC201" s="14">
        <v>7</v>
      </c>
      <c r="AD201" s="65">
        <f t="shared" si="117"/>
        <v>910424.781446076</v>
      </c>
      <c r="AE201" s="14">
        <f aca="true" t="shared" si="177" ref="AE201:AE231">AC201*AD201</f>
        <v>6372973.470122532</v>
      </c>
      <c r="AF201" s="28">
        <f aca="true" t="shared" si="178" ref="AF201:AF231">AE201+AB201</f>
        <v>14096474.304246131</v>
      </c>
      <c r="AG201" s="14"/>
      <c r="AH201" s="82">
        <f aca="true" t="shared" si="179" ref="AH201:AH231">$AH$5</f>
        <v>10.81290116777304</v>
      </c>
      <c r="AI201" s="14">
        <f aca="true" t="shared" si="180" ref="AI201:AI231">IF(F201="B",0,G201*AH201*12)</f>
        <v>0</v>
      </c>
      <c r="AJ201" s="84">
        <f aca="true" t="shared" si="181" ref="AJ201:AJ231">$AJ$5</f>
        <v>127.1623479935181</v>
      </c>
      <c r="AK201" s="14">
        <f aca="true" t="shared" si="182" ref="AK201:AK231">IF(F201="C",0,G201*AJ201*12)</f>
        <v>7012090.880303943</v>
      </c>
      <c r="AL201" s="28">
        <f aca="true" t="shared" si="183" ref="AL201:AL231">IF(F201="A",AI201+AK201,IF(F201="B",AK201,AI201))</f>
        <v>7012090.880303943</v>
      </c>
      <c r="AM201" s="14"/>
      <c r="AN201" s="30">
        <v>0.3044557665639275</v>
      </c>
      <c r="AO201" s="14">
        <f aca="true" t="shared" si="184" ref="AO201:AO231">(AF201+AL201)*AN201</f>
        <v>6426624.394326824</v>
      </c>
      <c r="AP201" s="116"/>
      <c r="AQ201" s="306">
        <f aca="true" t="shared" si="185" ref="AQ201:AQ231">Z201+AO201</f>
        <v>17558470.164416205</v>
      </c>
      <c r="AS201" s="147">
        <v>12282300.000000002</v>
      </c>
      <c r="AT201" s="147">
        <v>15235492.455156092</v>
      </c>
      <c r="AU201" s="147">
        <v>15300029.255901543</v>
      </c>
      <c r="AV201" s="242">
        <f aca="true" t="shared" si="186" ref="AV201:AV231">(AU201-AT201)/AT201</f>
        <v>0.0042359510816869506</v>
      </c>
      <c r="AW201" s="242">
        <f aca="true" t="shared" si="187" ref="AW201:AW231">AV201+($AV$28*-1)</f>
        <v>0.16597495454829334</v>
      </c>
      <c r="AX201" s="242">
        <f aca="true" t="shared" si="188" ref="AX201:AX231">AW201/$AW$290</f>
        <v>0.003816118021984465</v>
      </c>
      <c r="AY201" s="242">
        <f aca="true" t="shared" si="189" ref="AY201:AY231">AU201/$AU$290</f>
        <v>0.0002462459182786553</v>
      </c>
      <c r="AZ201" s="279">
        <f aca="true" t="shared" si="190" ref="AZ201:AZ231">AX201*AY201</f>
        <v>9.397034865832902E-07</v>
      </c>
      <c r="BA201" s="242">
        <f aca="true" t="shared" si="191" ref="BA201:BA231">AZ201/$AZ$290</f>
        <v>0.00024748464208037993</v>
      </c>
      <c r="BB201" s="245">
        <f aca="true" t="shared" si="192" ref="BB201:BB231">($AQ$290-$AS$290)*BA201</f>
        <v>5169616.049196279</v>
      </c>
      <c r="BC201" s="87">
        <f aca="true" t="shared" si="193" ref="BC201:BC231">AS201+BB201</f>
        <v>17451916.04919628</v>
      </c>
      <c r="BD201" s="42"/>
      <c r="BE201" s="148"/>
      <c r="BF201" s="42"/>
      <c r="BG201" s="42"/>
      <c r="BH201" s="42"/>
      <c r="BI201" s="42"/>
      <c r="BJ201" s="42"/>
    </row>
    <row r="202" spans="3:62" s="149" customFormat="1" ht="15">
      <c r="C202" s="7"/>
      <c r="D202" s="138" t="s">
        <v>349</v>
      </c>
      <c r="E202" s="143" t="s">
        <v>350</v>
      </c>
      <c r="F202" s="97" t="s">
        <v>61</v>
      </c>
      <c r="G202" s="6">
        <v>15255.121472357154</v>
      </c>
      <c r="H202" s="296">
        <v>0.4942091271294435</v>
      </c>
      <c r="I202" s="28">
        <v>7235.389690342838</v>
      </c>
      <c r="J202" s="14"/>
      <c r="K202" s="252">
        <f aca="true" t="shared" si="194" ref="K202:K265">$K$5</f>
        <v>99.82692786924262</v>
      </c>
      <c r="L202" s="253">
        <f aca="true" t="shared" si="195" ref="L202:L265">$L$5</f>
        <v>155.7307388240035</v>
      </c>
      <c r="M202" s="253">
        <f aca="true" t="shared" si="196" ref="M202:M265">$M$5</f>
        <v>111.28045684722171</v>
      </c>
      <c r="N202" s="253">
        <f aca="true" t="shared" si="197" ref="N202:N265">$N$5</f>
        <v>93.28444307454481</v>
      </c>
      <c r="O202" s="14">
        <f t="shared" si="169"/>
        <v>8667440.696684593</v>
      </c>
      <c r="P202" s="14">
        <f t="shared" si="170"/>
        <v>13521270.985880017</v>
      </c>
      <c r="Q202" s="14">
        <f t="shared" si="171"/>
        <v>9661889.642508348</v>
      </c>
      <c r="R202" s="14">
        <f t="shared" si="172"/>
        <v>8099391.572291218</v>
      </c>
      <c r="S202" s="14">
        <v>1</v>
      </c>
      <c r="T202" s="14">
        <v>1</v>
      </c>
      <c r="U202" s="14">
        <v>1</v>
      </c>
      <c r="V202" s="114">
        <f t="shared" si="173"/>
        <v>0</v>
      </c>
      <c r="W202" s="114">
        <f t="shared" si="174"/>
        <v>0</v>
      </c>
      <c r="X202" s="114">
        <f t="shared" si="175"/>
        <v>0</v>
      </c>
      <c r="Y202" s="15"/>
      <c r="Z202" s="28">
        <f t="shared" si="118"/>
        <v>39949992.89736418</v>
      </c>
      <c r="AA202" s="14"/>
      <c r="AB202" s="29">
        <f t="shared" si="176"/>
        <v>7723500.834123598</v>
      </c>
      <c r="AC202" s="14">
        <v>17</v>
      </c>
      <c r="AD202" s="65">
        <f aca="true" t="shared" si="198" ref="AD202:AD265">$AD$5</f>
        <v>910424.781446076</v>
      </c>
      <c r="AE202" s="14">
        <f t="shared" si="177"/>
        <v>15477221.284583293</v>
      </c>
      <c r="AF202" s="28">
        <f t="shared" si="178"/>
        <v>23200722.11870689</v>
      </c>
      <c r="AG202" s="14"/>
      <c r="AH202" s="82">
        <f t="shared" si="179"/>
        <v>10.81290116777304</v>
      </c>
      <c r="AI202" s="14">
        <f t="shared" si="180"/>
        <v>0</v>
      </c>
      <c r="AJ202" s="84">
        <f t="shared" si="181"/>
        <v>127.1623479935181</v>
      </c>
      <c r="AK202" s="14">
        <f t="shared" si="182"/>
        <v>23278524.78421525</v>
      </c>
      <c r="AL202" s="28">
        <f t="shared" si="183"/>
        <v>23278524.78421525</v>
      </c>
      <c r="AM202" s="14"/>
      <c r="AN202" s="30">
        <v>0.1932008685497244</v>
      </c>
      <c r="AO202" s="14">
        <f t="shared" si="184"/>
        <v>8979830.871181644</v>
      </c>
      <c r="AP202" s="116"/>
      <c r="AQ202" s="306">
        <f t="shared" si="185"/>
        <v>48929823.76854582</v>
      </c>
      <c r="AS202" s="147">
        <v>35995500</v>
      </c>
      <c r="AT202" s="147">
        <v>44215724.12146149</v>
      </c>
      <c r="AU202" s="147">
        <v>43653496.20952331</v>
      </c>
      <c r="AV202" s="242">
        <f t="shared" si="186"/>
        <v>-0.012715564951367168</v>
      </c>
      <c r="AW202" s="242">
        <f t="shared" si="187"/>
        <v>0.14902343851523922</v>
      </c>
      <c r="AX202" s="242">
        <f t="shared" si="188"/>
        <v>0.0034263665320096687</v>
      </c>
      <c r="AY202" s="242">
        <f t="shared" si="189"/>
        <v>0.0007025800461160269</v>
      </c>
      <c r="AZ202" s="279">
        <f t="shared" si="190"/>
        <v>2.407296756069764E-06</v>
      </c>
      <c r="BA202" s="242">
        <f t="shared" si="191"/>
        <v>0.0006339967708573353</v>
      </c>
      <c r="BB202" s="245">
        <f t="shared" si="192"/>
        <v>13243326.35032035</v>
      </c>
      <c r="BC202" s="87">
        <f t="shared" si="193"/>
        <v>49238826.350320354</v>
      </c>
      <c r="BD202" s="16"/>
      <c r="BE202" s="148"/>
      <c r="BF202" s="16"/>
      <c r="BG202" s="16"/>
      <c r="BH202" s="16"/>
      <c r="BI202" s="16"/>
      <c r="BJ202" s="16"/>
    </row>
    <row r="203" spans="3:62" s="149" customFormat="1" ht="15">
      <c r="C203" s="7"/>
      <c r="D203" s="138" t="s">
        <v>351</v>
      </c>
      <c r="E203" s="143" t="s">
        <v>352</v>
      </c>
      <c r="F203" s="97" t="s">
        <v>61</v>
      </c>
      <c r="G203" s="6">
        <v>3395.4647726811672</v>
      </c>
      <c r="H203" s="296">
        <v>0.6036756255088928</v>
      </c>
      <c r="I203" s="28">
        <v>1967.1540199238827</v>
      </c>
      <c r="J203" s="14"/>
      <c r="K203" s="252">
        <f t="shared" si="194"/>
        <v>99.82692786924262</v>
      </c>
      <c r="L203" s="253">
        <f t="shared" si="195"/>
        <v>155.7307388240035</v>
      </c>
      <c r="M203" s="253">
        <f t="shared" si="196"/>
        <v>111.28045684722171</v>
      </c>
      <c r="N203" s="253">
        <f t="shared" si="197"/>
        <v>93.28444307454481</v>
      </c>
      <c r="O203" s="14">
        <f t="shared" si="169"/>
        <v>2356499.309455585</v>
      </c>
      <c r="P203" s="14">
        <f t="shared" si="170"/>
        <v>3676156.1868402576</v>
      </c>
      <c r="Q203" s="14">
        <f t="shared" si="171"/>
        <v>2626869.57631174</v>
      </c>
      <c r="R203" s="14">
        <f t="shared" si="172"/>
        <v>2202058.4062854173</v>
      </c>
      <c r="S203" s="14">
        <v>1</v>
      </c>
      <c r="T203" s="14">
        <v>1</v>
      </c>
      <c r="U203" s="14">
        <v>1</v>
      </c>
      <c r="V203" s="114">
        <f t="shared" si="173"/>
        <v>0</v>
      </c>
      <c r="W203" s="114">
        <f t="shared" si="174"/>
        <v>0</v>
      </c>
      <c r="X203" s="114">
        <f t="shared" si="175"/>
        <v>0</v>
      </c>
      <c r="Y203" s="15"/>
      <c r="Z203" s="28">
        <f t="shared" si="118"/>
        <v>10861583.478893</v>
      </c>
      <c r="AA203" s="14"/>
      <c r="AB203" s="29">
        <f t="shared" si="176"/>
        <v>7723500.834123598</v>
      </c>
      <c r="AC203" s="14">
        <v>7</v>
      </c>
      <c r="AD203" s="65">
        <f t="shared" si="198"/>
        <v>910424.781446076</v>
      </c>
      <c r="AE203" s="14">
        <f t="shared" si="177"/>
        <v>6372973.470122532</v>
      </c>
      <c r="AF203" s="28">
        <f t="shared" si="178"/>
        <v>14096474.304246131</v>
      </c>
      <c r="AG203" s="14"/>
      <c r="AH203" s="82">
        <f t="shared" si="179"/>
        <v>10.81290116777304</v>
      </c>
      <c r="AI203" s="14">
        <f t="shared" si="180"/>
        <v>0</v>
      </c>
      <c r="AJ203" s="84">
        <f t="shared" si="181"/>
        <v>127.1623479935181</v>
      </c>
      <c r="AK203" s="14">
        <f t="shared" si="182"/>
        <v>5181303.276280973</v>
      </c>
      <c r="AL203" s="28">
        <f t="shared" si="183"/>
        <v>5181303.276280973</v>
      </c>
      <c r="AM203" s="14"/>
      <c r="AN203" s="30">
        <v>0.6474881509483242</v>
      </c>
      <c r="AO203" s="14">
        <f t="shared" si="184"/>
        <v>12482132.560008554</v>
      </c>
      <c r="AP203" s="116"/>
      <c r="AQ203" s="306">
        <f t="shared" si="185"/>
        <v>23343716.038901553</v>
      </c>
      <c r="AS203" s="147">
        <v>17076600.000000004</v>
      </c>
      <c r="AT203" s="147">
        <v>20923256.145045504</v>
      </c>
      <c r="AU203" s="147">
        <v>20867725.09571875</v>
      </c>
      <c r="AV203" s="242">
        <f t="shared" si="186"/>
        <v>-0.002654034770773693</v>
      </c>
      <c r="AW203" s="242">
        <f t="shared" si="187"/>
        <v>0.1590849686958327</v>
      </c>
      <c r="AX203" s="242">
        <f t="shared" si="188"/>
        <v>0.0036577025595169476</v>
      </c>
      <c r="AY203" s="242">
        <f t="shared" si="189"/>
        <v>0.000335855052473167</v>
      </c>
      <c r="AZ203" s="279">
        <f t="shared" si="190"/>
        <v>1.2284578850578017E-06</v>
      </c>
      <c r="BA203" s="242">
        <f t="shared" si="191"/>
        <v>0.0003235323315653182</v>
      </c>
      <c r="BB203" s="245">
        <f t="shared" si="192"/>
        <v>6758148.383004474</v>
      </c>
      <c r="BC203" s="87">
        <f t="shared" si="193"/>
        <v>23834748.38300448</v>
      </c>
      <c r="BD203" s="16"/>
      <c r="BE203" s="148"/>
      <c r="BF203" s="16"/>
      <c r="BG203" s="16"/>
      <c r="BH203" s="16"/>
      <c r="BI203" s="16"/>
      <c r="BJ203" s="16"/>
    </row>
    <row r="204" spans="3:62" s="149" customFormat="1" ht="15">
      <c r="C204" s="7"/>
      <c r="D204" s="138" t="s">
        <v>353</v>
      </c>
      <c r="E204" s="143" t="s">
        <v>354</v>
      </c>
      <c r="F204" s="97" t="s">
        <v>61</v>
      </c>
      <c r="G204" s="6">
        <v>7118.888773575003</v>
      </c>
      <c r="H204" s="296">
        <v>0.5263624733050564</v>
      </c>
      <c r="I204" s="28">
        <v>3596.1071311902238</v>
      </c>
      <c r="J204" s="14"/>
      <c r="K204" s="252">
        <f t="shared" si="194"/>
        <v>99.82692786924262</v>
      </c>
      <c r="L204" s="253">
        <f t="shared" si="195"/>
        <v>155.7307388240035</v>
      </c>
      <c r="M204" s="253">
        <f t="shared" si="196"/>
        <v>111.28045684722171</v>
      </c>
      <c r="N204" s="253">
        <f t="shared" si="197"/>
        <v>93.28444307454481</v>
      </c>
      <c r="O204" s="14">
        <f t="shared" si="169"/>
        <v>4307859.926344746</v>
      </c>
      <c r="P204" s="14">
        <f t="shared" si="170"/>
        <v>6720293.045166255</v>
      </c>
      <c r="Q204" s="14">
        <f t="shared" si="171"/>
        <v>4802117.3331648</v>
      </c>
      <c r="R204" s="14">
        <f t="shared" si="172"/>
        <v>4025530.211633749</v>
      </c>
      <c r="S204" s="14">
        <v>1</v>
      </c>
      <c r="T204" s="14">
        <v>1</v>
      </c>
      <c r="U204" s="14">
        <v>1</v>
      </c>
      <c r="V204" s="114">
        <f t="shared" si="173"/>
        <v>0</v>
      </c>
      <c r="W204" s="114">
        <f t="shared" si="174"/>
        <v>0</v>
      </c>
      <c r="X204" s="114">
        <f t="shared" si="175"/>
        <v>0</v>
      </c>
      <c r="Y204" s="15"/>
      <c r="Z204" s="28">
        <f t="shared" si="118"/>
        <v>19855800.51630955</v>
      </c>
      <c r="AA204" s="14"/>
      <c r="AB204" s="29">
        <f t="shared" si="176"/>
        <v>7723500.834123598</v>
      </c>
      <c r="AC204" s="14">
        <v>9</v>
      </c>
      <c r="AD204" s="65">
        <f t="shared" si="198"/>
        <v>910424.781446076</v>
      </c>
      <c r="AE204" s="14">
        <f t="shared" si="177"/>
        <v>8193823.033014684</v>
      </c>
      <c r="AF204" s="28">
        <f t="shared" si="178"/>
        <v>15917323.867138281</v>
      </c>
      <c r="AG204" s="14"/>
      <c r="AH204" s="82">
        <f t="shared" si="179"/>
        <v>10.81290116777304</v>
      </c>
      <c r="AI204" s="14">
        <f t="shared" si="180"/>
        <v>0</v>
      </c>
      <c r="AJ204" s="84">
        <f t="shared" si="181"/>
        <v>127.1623479935181</v>
      </c>
      <c r="AK204" s="14">
        <f t="shared" si="182"/>
        <v>10863055.338629926</v>
      </c>
      <c r="AL204" s="28">
        <f t="shared" si="183"/>
        <v>10863055.338629926</v>
      </c>
      <c r="AM204" s="14"/>
      <c r="AN204" s="30">
        <v>0.1924426943763059</v>
      </c>
      <c r="AO204" s="14">
        <f t="shared" si="184"/>
        <v>5153688.330777229</v>
      </c>
      <c r="AP204" s="116"/>
      <c r="AQ204" s="306">
        <f t="shared" si="185"/>
        <v>25009488.847086776</v>
      </c>
      <c r="AS204" s="147">
        <v>18568800</v>
      </c>
      <c r="AT204" s="147">
        <v>22667260.525990773</v>
      </c>
      <c r="AU204" s="147">
        <v>22530986.105852675</v>
      </c>
      <c r="AV204" s="242">
        <f t="shared" si="186"/>
        <v>-0.00601194925967534</v>
      </c>
      <c r="AW204" s="242">
        <f t="shared" si="187"/>
        <v>0.15572705420693103</v>
      </c>
      <c r="AX204" s="242">
        <f t="shared" si="188"/>
        <v>0.003580496947186734</v>
      </c>
      <c r="AY204" s="242">
        <f t="shared" si="189"/>
        <v>0.00036262436303638256</v>
      </c>
      <c r="AZ204" s="279">
        <f t="shared" si="190"/>
        <v>1.2983754248273017E-06</v>
      </c>
      <c r="BA204" s="242">
        <f t="shared" si="191"/>
        <v>0.0003419461371455338</v>
      </c>
      <c r="BB204" s="245">
        <f t="shared" si="192"/>
        <v>7142787.623864299</v>
      </c>
      <c r="BC204" s="87">
        <f t="shared" si="193"/>
        <v>25711587.6238643</v>
      </c>
      <c r="BD204" s="16"/>
      <c r="BE204" s="148"/>
      <c r="BF204" s="16"/>
      <c r="BG204" s="16"/>
      <c r="BH204" s="16"/>
      <c r="BI204" s="16"/>
      <c r="BJ204" s="16"/>
    </row>
    <row r="205" spans="3:62" s="149" customFormat="1" ht="15">
      <c r="C205" s="7"/>
      <c r="D205" s="138" t="s">
        <v>355</v>
      </c>
      <c r="E205" s="143" t="s">
        <v>356</v>
      </c>
      <c r="F205" s="97" t="s">
        <v>61</v>
      </c>
      <c r="G205" s="6">
        <v>5012.145597597576</v>
      </c>
      <c r="H205" s="296">
        <v>0.5759110238881169</v>
      </c>
      <c r="I205" s="28">
        <v>2770.2219418982913</v>
      </c>
      <c r="J205" s="14"/>
      <c r="K205" s="252">
        <f t="shared" si="194"/>
        <v>99.82692786924262</v>
      </c>
      <c r="L205" s="253">
        <f t="shared" si="195"/>
        <v>155.7307388240035</v>
      </c>
      <c r="M205" s="253">
        <f t="shared" si="196"/>
        <v>111.28045684722171</v>
      </c>
      <c r="N205" s="253">
        <f t="shared" si="197"/>
        <v>93.28444307454481</v>
      </c>
      <c r="O205" s="14">
        <f t="shared" si="169"/>
        <v>3318512.9517080877</v>
      </c>
      <c r="P205" s="14">
        <f t="shared" si="170"/>
        <v>5176904.51661944</v>
      </c>
      <c r="Q205" s="14">
        <f t="shared" si="171"/>
        <v>3699258.759151675</v>
      </c>
      <c r="R205" s="14">
        <f t="shared" si="172"/>
        <v>3101023.3325143936</v>
      </c>
      <c r="S205" s="14">
        <v>1</v>
      </c>
      <c r="T205" s="14">
        <v>1</v>
      </c>
      <c r="U205" s="14">
        <v>1</v>
      </c>
      <c r="V205" s="114">
        <f t="shared" si="173"/>
        <v>0</v>
      </c>
      <c r="W205" s="114">
        <f t="shared" si="174"/>
        <v>0</v>
      </c>
      <c r="X205" s="114">
        <f t="shared" si="175"/>
        <v>0</v>
      </c>
      <c r="Y205" s="15"/>
      <c r="Z205" s="28">
        <f aca="true" t="shared" si="199" ref="Z205:Z268">IF(F205="C",V205+W205+X205,O205+P205+Q205+R205-V205-W205-X205)</f>
        <v>15295699.559993597</v>
      </c>
      <c r="AA205" s="14"/>
      <c r="AB205" s="29">
        <f t="shared" si="176"/>
        <v>7723500.834123598</v>
      </c>
      <c r="AC205" s="14">
        <v>7</v>
      </c>
      <c r="AD205" s="65">
        <f t="shared" si="198"/>
        <v>910424.781446076</v>
      </c>
      <c r="AE205" s="14">
        <f t="shared" si="177"/>
        <v>6372973.470122532</v>
      </c>
      <c r="AF205" s="28">
        <f t="shared" si="178"/>
        <v>14096474.304246131</v>
      </c>
      <c r="AG205" s="14"/>
      <c r="AH205" s="82">
        <f t="shared" si="179"/>
        <v>10.81290116777304</v>
      </c>
      <c r="AI205" s="14">
        <f t="shared" si="180"/>
        <v>0</v>
      </c>
      <c r="AJ205" s="84">
        <f t="shared" si="181"/>
        <v>127.1623479935181</v>
      </c>
      <c r="AK205" s="14">
        <f t="shared" si="182"/>
        <v>7648274.432110593</v>
      </c>
      <c r="AL205" s="28">
        <f t="shared" si="183"/>
        <v>7648274.432110593</v>
      </c>
      <c r="AM205" s="14"/>
      <c r="AN205" s="30">
        <v>0.37365893964606667</v>
      </c>
      <c r="AO205" s="14">
        <f t="shared" si="184"/>
        <v>8125119.755697202</v>
      </c>
      <c r="AP205" s="116"/>
      <c r="AQ205" s="306">
        <f t="shared" si="185"/>
        <v>23420819.3156908</v>
      </c>
      <c r="AS205" s="147">
        <v>15875100</v>
      </c>
      <c r="AT205" s="147">
        <v>19616394.91477303</v>
      </c>
      <c r="AU205" s="147">
        <v>20468511.35688106</v>
      </c>
      <c r="AV205" s="242">
        <f t="shared" si="186"/>
        <v>0.04343899303670247</v>
      </c>
      <c r="AW205" s="242">
        <f t="shared" si="187"/>
        <v>0.20517799650330887</v>
      </c>
      <c r="AX205" s="242">
        <f t="shared" si="188"/>
        <v>0.004717479527570045</v>
      </c>
      <c r="AY205" s="242">
        <f t="shared" si="189"/>
        <v>0.0003294299174577144</v>
      </c>
      <c r="AZ205" s="279">
        <f t="shared" si="190"/>
        <v>1.5540788913758576E-06</v>
      </c>
      <c r="BA205" s="242">
        <f t="shared" si="191"/>
        <v>0.00040928938083996136</v>
      </c>
      <c r="BB205" s="245">
        <f t="shared" si="192"/>
        <v>8549495.977486411</v>
      </c>
      <c r="BC205" s="87">
        <f t="shared" si="193"/>
        <v>24424595.97748641</v>
      </c>
      <c r="BD205" s="16"/>
      <c r="BE205" s="148"/>
      <c r="BF205" s="16"/>
      <c r="BG205" s="16"/>
      <c r="BH205" s="16"/>
      <c r="BI205" s="16"/>
      <c r="BJ205" s="16"/>
    </row>
    <row r="206" spans="3:62" s="149" customFormat="1" ht="15">
      <c r="C206" s="7"/>
      <c r="D206" s="138" t="s">
        <v>357</v>
      </c>
      <c r="E206" s="143" t="s">
        <v>358</v>
      </c>
      <c r="F206" s="97" t="s">
        <v>61</v>
      </c>
      <c r="G206" s="6">
        <v>4358.209682193374</v>
      </c>
      <c r="H206" s="296">
        <v>0.5074165401439212</v>
      </c>
      <c r="I206" s="28">
        <v>2122.3071427304403</v>
      </c>
      <c r="J206" s="14"/>
      <c r="K206" s="252">
        <f t="shared" si="194"/>
        <v>99.82692786924262</v>
      </c>
      <c r="L206" s="253">
        <f t="shared" si="195"/>
        <v>155.7307388240035</v>
      </c>
      <c r="M206" s="253">
        <f t="shared" si="196"/>
        <v>111.28045684722171</v>
      </c>
      <c r="N206" s="253">
        <f t="shared" si="197"/>
        <v>93.28444307454481</v>
      </c>
      <c r="O206" s="14">
        <f t="shared" si="169"/>
        <v>2542360.8246447607</v>
      </c>
      <c r="P206" s="14">
        <f t="shared" si="170"/>
        <v>3966101.5121864555</v>
      </c>
      <c r="Q206" s="14">
        <f t="shared" si="171"/>
        <v>2834055.7009579823</v>
      </c>
      <c r="R206" s="14">
        <f t="shared" si="172"/>
        <v>2375738.8781128516</v>
      </c>
      <c r="S206" s="14">
        <v>1</v>
      </c>
      <c r="T206" s="14">
        <v>1</v>
      </c>
      <c r="U206" s="14">
        <v>1</v>
      </c>
      <c r="V206" s="114">
        <f t="shared" si="173"/>
        <v>0</v>
      </c>
      <c r="W206" s="114">
        <f t="shared" si="174"/>
        <v>0</v>
      </c>
      <c r="X206" s="114">
        <f t="shared" si="175"/>
        <v>0</v>
      </c>
      <c r="Y206" s="15"/>
      <c r="Z206" s="28">
        <f t="shared" si="199"/>
        <v>11718256.915902048</v>
      </c>
      <c r="AA206" s="14"/>
      <c r="AB206" s="29">
        <f t="shared" si="176"/>
        <v>7723500.834123598</v>
      </c>
      <c r="AC206" s="14">
        <v>7</v>
      </c>
      <c r="AD206" s="65">
        <f t="shared" si="198"/>
        <v>910424.781446076</v>
      </c>
      <c r="AE206" s="14">
        <f t="shared" si="177"/>
        <v>6372973.470122532</v>
      </c>
      <c r="AF206" s="28">
        <f t="shared" si="178"/>
        <v>14096474.304246131</v>
      </c>
      <c r="AG206" s="14"/>
      <c r="AH206" s="82">
        <f t="shared" si="179"/>
        <v>10.81290116777304</v>
      </c>
      <c r="AI206" s="14">
        <f t="shared" si="180"/>
        <v>0</v>
      </c>
      <c r="AJ206" s="84">
        <f t="shared" si="181"/>
        <v>127.1623479935181</v>
      </c>
      <c r="AK206" s="14">
        <f t="shared" si="182"/>
        <v>6650402.114829525</v>
      </c>
      <c r="AL206" s="28">
        <f t="shared" si="183"/>
        <v>6650402.114829525</v>
      </c>
      <c r="AM206" s="14"/>
      <c r="AN206" s="30">
        <v>0.37395851336481145</v>
      </c>
      <c r="AO206" s="14">
        <f t="shared" si="184"/>
        <v>7758471.062640996</v>
      </c>
      <c r="AP206" s="116"/>
      <c r="AQ206" s="306">
        <f t="shared" si="185"/>
        <v>19476727.978543043</v>
      </c>
      <c r="AS206" s="147">
        <v>14824800.000000002</v>
      </c>
      <c r="AT206" s="147">
        <v>18387409.6473199</v>
      </c>
      <c r="AU206" s="147">
        <v>17142404.84576267</v>
      </c>
      <c r="AV206" s="242">
        <f t="shared" si="186"/>
        <v>-0.0677096353122638</v>
      </c>
      <c r="AW206" s="242">
        <f t="shared" si="187"/>
        <v>0.09402936815434258</v>
      </c>
      <c r="AX206" s="242">
        <f t="shared" si="188"/>
        <v>0.00216193562086617</v>
      </c>
      <c r="AY206" s="242">
        <f t="shared" si="189"/>
        <v>0.00027589798373235625</v>
      </c>
      <c r="AZ206" s="279">
        <f t="shared" si="190"/>
        <v>5.964736787561361E-07</v>
      </c>
      <c r="BA206" s="242">
        <f t="shared" si="191"/>
        <v>0.00015709005766708498</v>
      </c>
      <c r="BB206" s="245">
        <f t="shared" si="192"/>
        <v>3281396.681662263</v>
      </c>
      <c r="BC206" s="87">
        <f t="shared" si="193"/>
        <v>18106196.681662265</v>
      </c>
      <c r="BD206" s="16"/>
      <c r="BE206" s="148"/>
      <c r="BF206" s="16"/>
      <c r="BG206" s="16"/>
      <c r="BH206" s="16"/>
      <c r="BI206" s="16"/>
      <c r="BJ206" s="16"/>
    </row>
    <row r="207" spans="3:62" s="41" customFormat="1" ht="15">
      <c r="C207" s="66"/>
      <c r="D207" s="137" t="s">
        <v>359</v>
      </c>
      <c r="E207" s="8" t="s">
        <v>360</v>
      </c>
      <c r="F207" s="99" t="s">
        <v>75</v>
      </c>
      <c r="G207" s="10">
        <v>39735.06556978964</v>
      </c>
      <c r="H207" s="11">
        <v>0</v>
      </c>
      <c r="I207" s="13">
        <v>0</v>
      </c>
      <c r="J207" s="11"/>
      <c r="K207" s="250">
        <f t="shared" si="194"/>
        <v>99.82692786924262</v>
      </c>
      <c r="L207" s="251">
        <f t="shared" si="195"/>
        <v>155.7307388240035</v>
      </c>
      <c r="M207" s="251">
        <f t="shared" si="196"/>
        <v>111.28045684722171</v>
      </c>
      <c r="N207" s="251">
        <f t="shared" si="197"/>
        <v>93.28444307454481</v>
      </c>
      <c r="O207" s="11">
        <f t="shared" si="169"/>
        <v>0</v>
      </c>
      <c r="P207" s="11">
        <f t="shared" si="170"/>
        <v>0</v>
      </c>
      <c r="Q207" s="11">
        <f t="shared" si="171"/>
        <v>0</v>
      </c>
      <c r="R207" s="11">
        <f t="shared" si="172"/>
        <v>0</v>
      </c>
      <c r="S207" s="11">
        <v>0</v>
      </c>
      <c r="T207" s="11">
        <v>0</v>
      </c>
      <c r="U207" s="11">
        <v>0</v>
      </c>
      <c r="V207" s="114">
        <f t="shared" si="173"/>
        <v>0</v>
      </c>
      <c r="W207" s="114">
        <f t="shared" si="174"/>
        <v>0</v>
      </c>
      <c r="X207" s="114">
        <f t="shared" si="175"/>
        <v>0</v>
      </c>
      <c r="Y207" s="12"/>
      <c r="Z207" s="13">
        <f t="shared" si="199"/>
        <v>0</v>
      </c>
      <c r="AA207" s="11"/>
      <c r="AB207" s="60">
        <f t="shared" si="176"/>
        <v>7723500.834123598</v>
      </c>
      <c r="AC207" s="11">
        <v>15</v>
      </c>
      <c r="AD207" s="121">
        <f t="shared" si="198"/>
        <v>910424.781446076</v>
      </c>
      <c r="AE207" s="11">
        <f t="shared" si="177"/>
        <v>13656371.721691139</v>
      </c>
      <c r="AF207" s="13">
        <f t="shared" si="178"/>
        <v>21379872.555814736</v>
      </c>
      <c r="AG207" s="11"/>
      <c r="AH207" s="119">
        <f t="shared" si="179"/>
        <v>10.81290116777304</v>
      </c>
      <c r="AI207" s="11">
        <f t="shared" si="180"/>
        <v>5155816.042813402</v>
      </c>
      <c r="AJ207" s="141">
        <f t="shared" si="181"/>
        <v>127.1623479935181</v>
      </c>
      <c r="AK207" s="11">
        <f t="shared" si="182"/>
        <v>0</v>
      </c>
      <c r="AL207" s="13">
        <f t="shared" si="183"/>
        <v>5155816.042813402</v>
      </c>
      <c r="AM207" s="11"/>
      <c r="AN207" s="61">
        <v>0.2944773654665911</v>
      </c>
      <c r="AO207" s="11">
        <f t="shared" si="184"/>
        <v>7814159.669365873</v>
      </c>
      <c r="AP207" s="115"/>
      <c r="AQ207" s="307">
        <f t="shared" si="185"/>
        <v>7814159.669365873</v>
      </c>
      <c r="AS207" s="146">
        <v>5411700</v>
      </c>
      <c r="AT207" s="146">
        <v>6729060.241951903</v>
      </c>
      <c r="AU207" s="146">
        <v>6785597.1209137</v>
      </c>
      <c r="AV207" s="241">
        <f t="shared" si="186"/>
        <v>0.00840189817432771</v>
      </c>
      <c r="AW207" s="241">
        <f t="shared" si="187"/>
        <v>0.1701409016409341</v>
      </c>
      <c r="AX207" s="241">
        <f t="shared" si="188"/>
        <v>0.003911902026397218</v>
      </c>
      <c r="AY207" s="241">
        <f t="shared" si="189"/>
        <v>0.00010921061431721658</v>
      </c>
      <c r="AZ207" s="278">
        <f t="shared" si="190"/>
        <v>4.2722122345160454E-07</v>
      </c>
      <c r="BA207" s="241">
        <f t="shared" si="191"/>
        <v>0.00011251495081655311</v>
      </c>
      <c r="BB207" s="244">
        <f t="shared" si="192"/>
        <v>2350283.599928869</v>
      </c>
      <c r="BC207" s="86">
        <f t="shared" si="193"/>
        <v>7761983.599928869</v>
      </c>
      <c r="BD207" s="42"/>
      <c r="BE207" s="148"/>
      <c r="BF207" s="42"/>
      <c r="BG207" s="42"/>
      <c r="BH207" s="42"/>
      <c r="BI207" s="42"/>
      <c r="BJ207" s="42"/>
    </row>
    <row r="208" spans="3:62" s="149" customFormat="1" ht="15">
      <c r="C208" s="66"/>
      <c r="D208" s="96" t="s">
        <v>361</v>
      </c>
      <c r="E208" s="143" t="s">
        <v>362</v>
      </c>
      <c r="F208" s="97" t="s">
        <v>61</v>
      </c>
      <c r="G208" s="6">
        <v>6441.972452429859</v>
      </c>
      <c r="H208" s="296">
        <v>0.6336570178458121</v>
      </c>
      <c r="I208" s="28">
        <v>3917.4964108055387</v>
      </c>
      <c r="J208" s="14"/>
      <c r="K208" s="252">
        <f t="shared" si="194"/>
        <v>99.82692786924262</v>
      </c>
      <c r="L208" s="253">
        <f t="shared" si="195"/>
        <v>155.7307388240035</v>
      </c>
      <c r="M208" s="253">
        <f t="shared" si="196"/>
        <v>111.28045684722171</v>
      </c>
      <c r="N208" s="253">
        <f t="shared" si="197"/>
        <v>93.28444307454481</v>
      </c>
      <c r="O208" s="14">
        <f t="shared" si="169"/>
        <v>4692859.579554017</v>
      </c>
      <c r="P208" s="14">
        <f t="shared" si="170"/>
        <v>7320895.324741542</v>
      </c>
      <c r="Q208" s="14">
        <f t="shared" si="171"/>
        <v>5231289.4835015</v>
      </c>
      <c r="R208" s="14">
        <f t="shared" si="172"/>
        <v>4385297.651142275</v>
      </c>
      <c r="S208" s="14">
        <v>1</v>
      </c>
      <c r="T208" s="14">
        <v>1</v>
      </c>
      <c r="U208" s="14">
        <v>1</v>
      </c>
      <c r="V208" s="114">
        <f t="shared" si="173"/>
        <v>0</v>
      </c>
      <c r="W208" s="114">
        <f t="shared" si="174"/>
        <v>0</v>
      </c>
      <c r="X208" s="114">
        <f t="shared" si="175"/>
        <v>0</v>
      </c>
      <c r="Y208" s="15"/>
      <c r="Z208" s="28">
        <f t="shared" si="199"/>
        <v>21630342.038939334</v>
      </c>
      <c r="AA208" s="14"/>
      <c r="AB208" s="29">
        <f t="shared" si="176"/>
        <v>7723500.834123598</v>
      </c>
      <c r="AC208" s="14">
        <v>7</v>
      </c>
      <c r="AD208" s="65">
        <f t="shared" si="198"/>
        <v>910424.781446076</v>
      </c>
      <c r="AE208" s="14">
        <f t="shared" si="177"/>
        <v>6372973.470122532</v>
      </c>
      <c r="AF208" s="28">
        <f t="shared" si="178"/>
        <v>14096474.304246131</v>
      </c>
      <c r="AG208" s="14"/>
      <c r="AH208" s="82">
        <f t="shared" si="179"/>
        <v>10.81290116777304</v>
      </c>
      <c r="AI208" s="14">
        <f t="shared" si="180"/>
        <v>0</v>
      </c>
      <c r="AJ208" s="84">
        <f t="shared" si="181"/>
        <v>127.1623479935181</v>
      </c>
      <c r="AK208" s="14">
        <f t="shared" si="182"/>
        <v>9830116.113126516</v>
      </c>
      <c r="AL208" s="28">
        <f t="shared" si="183"/>
        <v>9830116.113126516</v>
      </c>
      <c r="AM208" s="14"/>
      <c r="AN208" s="30">
        <v>0.6449768218093699</v>
      </c>
      <c r="AO208" s="14">
        <f t="shared" si="184"/>
        <v>15432096.244131535</v>
      </c>
      <c r="AP208" s="116"/>
      <c r="AQ208" s="306">
        <f t="shared" si="185"/>
        <v>37062438.28307087</v>
      </c>
      <c r="AS208" s="147">
        <v>25403400</v>
      </c>
      <c r="AT208" s="147">
        <v>31341692.743509978</v>
      </c>
      <c r="AU208" s="147">
        <v>32571806.230452962</v>
      </c>
      <c r="AV208" s="242">
        <f t="shared" si="186"/>
        <v>0.0392484699856458</v>
      </c>
      <c r="AW208" s="242">
        <f t="shared" si="187"/>
        <v>0.20098747345225218</v>
      </c>
      <c r="AX208" s="242">
        <f t="shared" si="188"/>
        <v>0.004621130469483538</v>
      </c>
      <c r="AY208" s="242">
        <f t="shared" si="189"/>
        <v>0.0005242260783337112</v>
      </c>
      <c r="AZ208" s="279">
        <f t="shared" si="190"/>
        <v>2.4225171034857768E-06</v>
      </c>
      <c r="BA208" s="242">
        <f t="shared" si="191"/>
        <v>0.0006380052717157144</v>
      </c>
      <c r="BB208" s="245">
        <f t="shared" si="192"/>
        <v>13327058.456670461</v>
      </c>
      <c r="BC208" s="87">
        <f t="shared" si="193"/>
        <v>38730458.45667046</v>
      </c>
      <c r="BD208" s="42"/>
      <c r="BE208" s="148"/>
      <c r="BF208" s="42"/>
      <c r="BG208" s="42"/>
      <c r="BH208" s="42"/>
      <c r="BI208" s="42"/>
      <c r="BJ208" s="42"/>
    </row>
    <row r="209" spans="3:62" s="149" customFormat="1" ht="15">
      <c r="C209" s="41"/>
      <c r="D209" s="138" t="s">
        <v>363</v>
      </c>
      <c r="E209" s="143" t="s">
        <v>364</v>
      </c>
      <c r="F209" s="97" t="s">
        <v>61</v>
      </c>
      <c r="G209" s="6">
        <v>10475.026676355392</v>
      </c>
      <c r="H209" s="296">
        <v>0.6084378544700821</v>
      </c>
      <c r="I209" s="28">
        <v>6116.554625392465</v>
      </c>
      <c r="J209" s="14"/>
      <c r="K209" s="252">
        <f t="shared" si="194"/>
        <v>99.82692786924262</v>
      </c>
      <c r="L209" s="253">
        <f t="shared" si="195"/>
        <v>155.7307388240035</v>
      </c>
      <c r="M209" s="253">
        <f t="shared" si="196"/>
        <v>111.28045684722171</v>
      </c>
      <c r="N209" s="253">
        <f t="shared" si="197"/>
        <v>93.28444307454481</v>
      </c>
      <c r="O209" s="14">
        <f t="shared" si="169"/>
        <v>7327162.288768031</v>
      </c>
      <c r="P209" s="14">
        <f t="shared" si="170"/>
        <v>11430426.850436933</v>
      </c>
      <c r="Q209" s="14">
        <f t="shared" si="171"/>
        <v>8167835.916535927</v>
      </c>
      <c r="R209" s="14">
        <f t="shared" si="172"/>
        <v>6846952.701177206</v>
      </c>
      <c r="S209" s="14">
        <v>1</v>
      </c>
      <c r="T209" s="14">
        <v>1</v>
      </c>
      <c r="U209" s="14">
        <v>1</v>
      </c>
      <c r="V209" s="114">
        <f t="shared" si="173"/>
        <v>0</v>
      </c>
      <c r="W209" s="114">
        <f t="shared" si="174"/>
        <v>0</v>
      </c>
      <c r="X209" s="114">
        <f t="shared" si="175"/>
        <v>0</v>
      </c>
      <c r="Y209" s="15"/>
      <c r="Z209" s="28">
        <f t="shared" si="199"/>
        <v>33772377.7569181</v>
      </c>
      <c r="AA209" s="14"/>
      <c r="AB209" s="29">
        <f t="shared" si="176"/>
        <v>7723500.834123598</v>
      </c>
      <c r="AC209" s="14">
        <v>11</v>
      </c>
      <c r="AD209" s="65">
        <f t="shared" si="198"/>
        <v>910424.781446076</v>
      </c>
      <c r="AE209" s="14">
        <f t="shared" si="177"/>
        <v>10014672.595906835</v>
      </c>
      <c r="AF209" s="28">
        <f t="shared" si="178"/>
        <v>17738173.430030435</v>
      </c>
      <c r="AG209" s="14"/>
      <c r="AH209" s="82">
        <f t="shared" si="179"/>
        <v>10.81290116777304</v>
      </c>
      <c r="AI209" s="14">
        <f t="shared" si="180"/>
        <v>0</v>
      </c>
      <c r="AJ209" s="84">
        <f t="shared" si="181"/>
        <v>127.1623479935181</v>
      </c>
      <c r="AK209" s="14">
        <f t="shared" si="182"/>
        <v>15984347.849521074</v>
      </c>
      <c r="AL209" s="28">
        <f t="shared" si="183"/>
        <v>15984347.849521074</v>
      </c>
      <c r="AM209" s="14"/>
      <c r="AN209" s="30">
        <v>0.5855365204323209</v>
      </c>
      <c r="AO209" s="14">
        <f t="shared" si="184"/>
        <v>19745767.770233486</v>
      </c>
      <c r="AP209" s="116"/>
      <c r="AQ209" s="306">
        <f t="shared" si="185"/>
        <v>53518145.527151585</v>
      </c>
      <c r="AS209" s="147">
        <v>35918100</v>
      </c>
      <c r="AT209" s="147">
        <v>44712359.12022325</v>
      </c>
      <c r="AU209" s="147">
        <v>46358298.566028744</v>
      </c>
      <c r="AV209" s="242">
        <f t="shared" si="186"/>
        <v>0.03681173344890775</v>
      </c>
      <c r="AW209" s="242">
        <f t="shared" si="187"/>
        <v>0.19855073691551414</v>
      </c>
      <c r="AX209" s="242">
        <f t="shared" si="188"/>
        <v>0.00456510470199361</v>
      </c>
      <c r="AY209" s="242">
        <f t="shared" si="189"/>
        <v>0.0007461124164729686</v>
      </c>
      <c r="AZ209" s="279">
        <f t="shared" si="190"/>
        <v>3.406081300656564E-06</v>
      </c>
      <c r="BA209" s="242">
        <f t="shared" si="191"/>
        <v>0.0008970412727259259</v>
      </c>
      <c r="BB209" s="245">
        <f t="shared" si="192"/>
        <v>18737966.611961506</v>
      </c>
      <c r="BC209" s="87">
        <f t="shared" si="193"/>
        <v>54656066.61196151</v>
      </c>
      <c r="BD209" s="42"/>
      <c r="BE209" s="148"/>
      <c r="BF209" s="42"/>
      <c r="BG209" s="42"/>
      <c r="BH209" s="42"/>
      <c r="BI209" s="42"/>
      <c r="BJ209" s="42"/>
    </row>
    <row r="210" spans="3:62" s="149" customFormat="1" ht="15">
      <c r="C210" s="66"/>
      <c r="D210" s="138" t="s">
        <v>365</v>
      </c>
      <c r="E210" s="143" t="s">
        <v>366</v>
      </c>
      <c r="F210" s="97" t="s">
        <v>61</v>
      </c>
      <c r="G210" s="6">
        <v>12585.938369262234</v>
      </c>
      <c r="H210" s="296">
        <v>0.5106637203381955</v>
      </c>
      <c r="I210" s="28">
        <v>6168.1666724974275</v>
      </c>
      <c r="J210" s="14"/>
      <c r="K210" s="252">
        <f t="shared" si="194"/>
        <v>99.82692786924262</v>
      </c>
      <c r="L210" s="253">
        <f t="shared" si="195"/>
        <v>155.7307388240035</v>
      </c>
      <c r="M210" s="253">
        <f t="shared" si="196"/>
        <v>111.28045684722171</v>
      </c>
      <c r="N210" s="253">
        <f t="shared" si="197"/>
        <v>93.28444307454481</v>
      </c>
      <c r="O210" s="14">
        <f t="shared" si="169"/>
        <v>7388989.554010404</v>
      </c>
      <c r="P210" s="14">
        <f t="shared" si="170"/>
        <v>11526877.837171435</v>
      </c>
      <c r="Q210" s="14">
        <f t="shared" si="171"/>
        <v>8236756.862703854</v>
      </c>
      <c r="R210" s="14">
        <f t="shared" si="172"/>
        <v>6904727.914018689</v>
      </c>
      <c r="S210" s="14">
        <v>1</v>
      </c>
      <c r="T210" s="14">
        <v>1</v>
      </c>
      <c r="U210" s="14">
        <v>1</v>
      </c>
      <c r="V210" s="114">
        <f t="shared" si="173"/>
        <v>0</v>
      </c>
      <c r="W210" s="114">
        <f t="shared" si="174"/>
        <v>0</v>
      </c>
      <c r="X210" s="114">
        <f t="shared" si="175"/>
        <v>0</v>
      </c>
      <c r="Y210" s="15"/>
      <c r="Z210" s="28">
        <f t="shared" si="199"/>
        <v>34057352.167904384</v>
      </c>
      <c r="AA210" s="14"/>
      <c r="AB210" s="29">
        <f t="shared" si="176"/>
        <v>7723500.834123598</v>
      </c>
      <c r="AC210" s="14">
        <v>15</v>
      </c>
      <c r="AD210" s="65">
        <f t="shared" si="198"/>
        <v>910424.781446076</v>
      </c>
      <c r="AE210" s="14">
        <f t="shared" si="177"/>
        <v>13656371.721691139</v>
      </c>
      <c r="AF210" s="28">
        <f t="shared" si="178"/>
        <v>21379872.555814736</v>
      </c>
      <c r="AG210" s="14"/>
      <c r="AH210" s="82">
        <f t="shared" si="179"/>
        <v>10.81290116777304</v>
      </c>
      <c r="AI210" s="14">
        <f t="shared" si="180"/>
        <v>0</v>
      </c>
      <c r="AJ210" s="84">
        <f t="shared" si="181"/>
        <v>127.1623479935181</v>
      </c>
      <c r="AK210" s="14">
        <f t="shared" si="182"/>
        <v>19205489.69684515</v>
      </c>
      <c r="AL210" s="28">
        <f t="shared" si="183"/>
        <v>19205489.69684515</v>
      </c>
      <c r="AM210" s="14"/>
      <c r="AN210" s="30">
        <v>0.30338346657565485</v>
      </c>
      <c r="AO210" s="14">
        <f t="shared" si="184"/>
        <v>12312927.892440684</v>
      </c>
      <c r="AP210" s="116"/>
      <c r="AQ210" s="306">
        <f t="shared" si="185"/>
        <v>46370280.06034507</v>
      </c>
      <c r="AS210" s="147">
        <v>32627700</v>
      </c>
      <c r="AT210" s="147">
        <v>40173617.227111876</v>
      </c>
      <c r="AU210" s="147">
        <v>41077109.008484125</v>
      </c>
      <c r="AV210" s="242">
        <f t="shared" si="186"/>
        <v>0.022489679638867863</v>
      </c>
      <c r="AW210" s="242">
        <f t="shared" si="187"/>
        <v>0.18422868310547424</v>
      </c>
      <c r="AX210" s="242">
        <f t="shared" si="188"/>
        <v>0.0042358101538789925</v>
      </c>
      <c r="AY210" s="242">
        <f t="shared" si="189"/>
        <v>0.0006611144500998259</v>
      </c>
      <c r="AZ210" s="279">
        <f t="shared" si="190"/>
        <v>2.800355300608969E-06</v>
      </c>
      <c r="BA210" s="242">
        <f t="shared" si="191"/>
        <v>0.0007375144810720862</v>
      </c>
      <c r="BB210" s="245">
        <f t="shared" si="192"/>
        <v>15405669.886483766</v>
      </c>
      <c r="BC210" s="87">
        <f t="shared" si="193"/>
        <v>48033369.886483766</v>
      </c>
      <c r="BD210" s="42"/>
      <c r="BE210" s="148"/>
      <c r="BF210" s="42"/>
      <c r="BG210" s="42"/>
      <c r="BH210" s="42"/>
      <c r="BI210" s="42"/>
      <c r="BJ210" s="42"/>
    </row>
    <row r="211" spans="3:62" s="149" customFormat="1" ht="15">
      <c r="C211" s="7"/>
      <c r="D211" s="138" t="s">
        <v>367</v>
      </c>
      <c r="E211" s="143" t="s">
        <v>368</v>
      </c>
      <c r="F211" s="97" t="s">
        <v>61</v>
      </c>
      <c r="G211" s="6">
        <v>3961.4965123940333</v>
      </c>
      <c r="H211" s="296">
        <v>0.60550985306859</v>
      </c>
      <c r="I211" s="28">
        <v>2302.0565467540396</v>
      </c>
      <c r="J211" s="14"/>
      <c r="K211" s="252">
        <f t="shared" si="194"/>
        <v>99.82692786924262</v>
      </c>
      <c r="L211" s="253">
        <f t="shared" si="195"/>
        <v>155.7307388240035</v>
      </c>
      <c r="M211" s="253">
        <f t="shared" si="196"/>
        <v>111.28045684722171</v>
      </c>
      <c r="N211" s="253">
        <f t="shared" si="197"/>
        <v>93.28444307454481</v>
      </c>
      <c r="O211" s="14">
        <f t="shared" si="169"/>
        <v>2757686.7941247993</v>
      </c>
      <c r="P211" s="14">
        <f t="shared" si="170"/>
        <v>4302011.60208769</v>
      </c>
      <c r="Q211" s="14">
        <f t="shared" si="171"/>
        <v>3074086.8505311254</v>
      </c>
      <c r="R211" s="14">
        <f t="shared" si="172"/>
        <v>2576952.754680725</v>
      </c>
      <c r="S211" s="14">
        <v>1</v>
      </c>
      <c r="T211" s="14">
        <v>1</v>
      </c>
      <c r="U211" s="14">
        <v>1</v>
      </c>
      <c r="V211" s="114">
        <f t="shared" si="173"/>
        <v>0</v>
      </c>
      <c r="W211" s="114">
        <f t="shared" si="174"/>
        <v>0</v>
      </c>
      <c r="X211" s="114">
        <f t="shared" si="175"/>
        <v>0</v>
      </c>
      <c r="Y211" s="15"/>
      <c r="Z211" s="28">
        <f t="shared" si="199"/>
        <v>12710738.001424339</v>
      </c>
      <c r="AA211" s="14"/>
      <c r="AB211" s="29">
        <f t="shared" si="176"/>
        <v>7723500.834123598</v>
      </c>
      <c r="AC211" s="14">
        <v>7</v>
      </c>
      <c r="AD211" s="65">
        <f t="shared" si="198"/>
        <v>910424.781446076</v>
      </c>
      <c r="AE211" s="14">
        <f t="shared" si="177"/>
        <v>6372973.470122532</v>
      </c>
      <c r="AF211" s="28">
        <f t="shared" si="178"/>
        <v>14096474.304246131</v>
      </c>
      <c r="AG211" s="14"/>
      <c r="AH211" s="82">
        <f t="shared" si="179"/>
        <v>10.81290116777304</v>
      </c>
      <c r="AI211" s="14">
        <f t="shared" si="180"/>
        <v>0</v>
      </c>
      <c r="AJ211" s="84">
        <f t="shared" si="181"/>
        <v>127.1623479935181</v>
      </c>
      <c r="AK211" s="14">
        <f t="shared" si="182"/>
        <v>6045038.3770099</v>
      </c>
      <c r="AL211" s="28">
        <f t="shared" si="183"/>
        <v>6045038.3770099</v>
      </c>
      <c r="AM211" s="14"/>
      <c r="AN211" s="30">
        <v>0.6413597238350994</v>
      </c>
      <c r="AO211" s="14">
        <f t="shared" si="184"/>
        <v>12917955.010871522</v>
      </c>
      <c r="AP211" s="116"/>
      <c r="AQ211" s="306">
        <f t="shared" si="185"/>
        <v>25628693.01229586</v>
      </c>
      <c r="AS211" s="147">
        <v>18378900</v>
      </c>
      <c r="AT211" s="147">
        <v>22796060.363630705</v>
      </c>
      <c r="AU211" s="147">
        <v>22412762.45134791</v>
      </c>
      <c r="AV211" s="242">
        <f t="shared" si="186"/>
        <v>-0.01681421728880469</v>
      </c>
      <c r="AW211" s="242">
        <f t="shared" si="187"/>
        <v>0.1449247861778017</v>
      </c>
      <c r="AX211" s="242">
        <f t="shared" si="188"/>
        <v>0.0033321297774745553</v>
      </c>
      <c r="AY211" s="242">
        <f t="shared" si="189"/>
        <v>0.0003607216155397034</v>
      </c>
      <c r="AZ211" s="279">
        <f t="shared" si="190"/>
        <v>1.201971236518574E-06</v>
      </c>
      <c r="BA211" s="242">
        <f t="shared" si="191"/>
        <v>0.00031655668570763033</v>
      </c>
      <c r="BB211" s="245">
        <f t="shared" si="192"/>
        <v>6612436.671456328</v>
      </c>
      <c r="BC211" s="87">
        <f t="shared" si="193"/>
        <v>24991336.67145633</v>
      </c>
      <c r="BD211" s="16"/>
      <c r="BE211" s="148"/>
      <c r="BF211" s="16"/>
      <c r="BG211" s="16"/>
      <c r="BH211" s="16"/>
      <c r="BI211" s="16"/>
      <c r="BJ211" s="16"/>
    </row>
    <row r="212" spans="3:62" s="149" customFormat="1" ht="15">
      <c r="C212" s="7"/>
      <c r="D212" s="138" t="s">
        <v>369</v>
      </c>
      <c r="E212" s="143" t="s">
        <v>370</v>
      </c>
      <c r="F212" s="97" t="s">
        <v>61</v>
      </c>
      <c r="G212" s="6">
        <v>3807.230728115838</v>
      </c>
      <c r="H212" s="296">
        <v>0.6159324423735508</v>
      </c>
      <c r="I212" s="28">
        <v>2250.493545129785</v>
      </c>
      <c r="J212" s="14"/>
      <c r="K212" s="252">
        <f t="shared" si="194"/>
        <v>99.82692786924262</v>
      </c>
      <c r="L212" s="253">
        <f t="shared" si="195"/>
        <v>155.7307388240035</v>
      </c>
      <c r="M212" s="253">
        <f t="shared" si="196"/>
        <v>111.28045684722171</v>
      </c>
      <c r="N212" s="253">
        <f t="shared" si="197"/>
        <v>93.28444307454481</v>
      </c>
      <c r="O212" s="14">
        <f t="shared" si="169"/>
        <v>2695918.281598406</v>
      </c>
      <c r="P212" s="14">
        <f t="shared" si="170"/>
        <v>4205652.270020548</v>
      </c>
      <c r="Q212" s="14">
        <f t="shared" si="171"/>
        <v>3005231.3980051926</v>
      </c>
      <c r="R212" s="14">
        <f t="shared" si="172"/>
        <v>2519232.4440034796</v>
      </c>
      <c r="S212" s="14">
        <v>1</v>
      </c>
      <c r="T212" s="14">
        <v>1</v>
      </c>
      <c r="U212" s="14">
        <v>1</v>
      </c>
      <c r="V212" s="114">
        <f t="shared" si="173"/>
        <v>0</v>
      </c>
      <c r="W212" s="114">
        <f t="shared" si="174"/>
        <v>0</v>
      </c>
      <c r="X212" s="114">
        <f t="shared" si="175"/>
        <v>0</v>
      </c>
      <c r="Y212" s="15"/>
      <c r="Z212" s="28">
        <f t="shared" si="199"/>
        <v>12426034.393627627</v>
      </c>
      <c r="AA212" s="14"/>
      <c r="AB212" s="29">
        <f t="shared" si="176"/>
        <v>7723500.834123598</v>
      </c>
      <c r="AC212" s="14">
        <v>7</v>
      </c>
      <c r="AD212" s="65">
        <f t="shared" si="198"/>
        <v>910424.781446076</v>
      </c>
      <c r="AE212" s="14">
        <f t="shared" si="177"/>
        <v>6372973.470122532</v>
      </c>
      <c r="AF212" s="28">
        <f t="shared" si="178"/>
        <v>14096474.304246131</v>
      </c>
      <c r="AG212" s="14"/>
      <c r="AH212" s="82">
        <f t="shared" si="179"/>
        <v>10.81290116777304</v>
      </c>
      <c r="AI212" s="14">
        <f t="shared" si="180"/>
        <v>0</v>
      </c>
      <c r="AJ212" s="84">
        <f t="shared" si="181"/>
        <v>127.1623479935181</v>
      </c>
      <c r="AK212" s="14">
        <f t="shared" si="182"/>
        <v>5809636.784883378</v>
      </c>
      <c r="AL212" s="28">
        <f t="shared" si="183"/>
        <v>5809636.784883378</v>
      </c>
      <c r="AM212" s="14"/>
      <c r="AN212" s="30">
        <v>0.6697304604986035</v>
      </c>
      <c r="AO212" s="14">
        <f t="shared" si="184"/>
        <v>13331728.946459062</v>
      </c>
      <c r="AP212" s="116"/>
      <c r="AQ212" s="306">
        <f t="shared" si="185"/>
        <v>25757763.34008669</v>
      </c>
      <c r="AS212" s="147">
        <v>17558100.000000004</v>
      </c>
      <c r="AT212" s="147">
        <v>21647070.45866301</v>
      </c>
      <c r="AU212" s="147">
        <v>22618224.042112365</v>
      </c>
      <c r="AV212" s="242">
        <f t="shared" si="186"/>
        <v>0.044863049034919514</v>
      </c>
      <c r="AW212" s="242">
        <f t="shared" si="187"/>
        <v>0.2066020525015259</v>
      </c>
      <c r="AX212" s="242">
        <f t="shared" si="188"/>
        <v>0.004750221610698798</v>
      </c>
      <c r="AY212" s="242">
        <f t="shared" si="189"/>
        <v>0.0003640284117060749</v>
      </c>
      <c r="AZ212" s="279">
        <f t="shared" si="190"/>
        <v>1.7292156281945563E-06</v>
      </c>
      <c r="BA212" s="242">
        <f t="shared" si="191"/>
        <v>0.0004554141991954795</v>
      </c>
      <c r="BB212" s="245">
        <f t="shared" si="192"/>
        <v>9512980.415278332</v>
      </c>
      <c r="BC212" s="87">
        <f t="shared" si="193"/>
        <v>27071080.415278338</v>
      </c>
      <c r="BD212" s="16"/>
      <c r="BE212" s="148"/>
      <c r="BF212" s="16"/>
      <c r="BG212" s="16"/>
      <c r="BH212" s="16"/>
      <c r="BI212" s="16"/>
      <c r="BJ212" s="16"/>
    </row>
    <row r="213" spans="3:62" s="149" customFormat="1" ht="15">
      <c r="C213" s="7"/>
      <c r="D213" s="138" t="s">
        <v>371</v>
      </c>
      <c r="E213" s="143" t="s">
        <v>372</v>
      </c>
      <c r="F213" s="97" t="s">
        <v>61</v>
      </c>
      <c r="G213" s="6">
        <v>4960.464260035308</v>
      </c>
      <c r="H213" s="296">
        <v>0.5515645276690372</v>
      </c>
      <c r="I213" s="28">
        <v>2625.7546767033123</v>
      </c>
      <c r="J213" s="14"/>
      <c r="K213" s="252">
        <f t="shared" si="194"/>
        <v>99.82692786924262</v>
      </c>
      <c r="L213" s="253">
        <f t="shared" si="195"/>
        <v>155.7307388240035</v>
      </c>
      <c r="M213" s="253">
        <f t="shared" si="196"/>
        <v>111.28045684722171</v>
      </c>
      <c r="N213" s="253">
        <f t="shared" si="197"/>
        <v>93.28444307454481</v>
      </c>
      <c r="O213" s="14">
        <f t="shared" si="169"/>
        <v>3145452.272563056</v>
      </c>
      <c r="P213" s="14">
        <f t="shared" si="170"/>
        <v>4906928.589283071</v>
      </c>
      <c r="Q213" s="14">
        <f t="shared" si="171"/>
        <v>3506342.159907283</v>
      </c>
      <c r="R213" s="14">
        <f t="shared" si="172"/>
        <v>2939304.7519997996</v>
      </c>
      <c r="S213" s="14">
        <v>1</v>
      </c>
      <c r="T213" s="14">
        <v>1</v>
      </c>
      <c r="U213" s="14">
        <v>1</v>
      </c>
      <c r="V213" s="114">
        <f t="shared" si="173"/>
        <v>0</v>
      </c>
      <c r="W213" s="114">
        <f t="shared" si="174"/>
        <v>0</v>
      </c>
      <c r="X213" s="114">
        <f t="shared" si="175"/>
        <v>0</v>
      </c>
      <c r="Y213" s="15"/>
      <c r="Z213" s="28">
        <f t="shared" si="199"/>
        <v>14498027.773753209</v>
      </c>
      <c r="AA213" s="14"/>
      <c r="AB213" s="29">
        <f t="shared" si="176"/>
        <v>7723500.834123598</v>
      </c>
      <c r="AC213" s="14">
        <v>7</v>
      </c>
      <c r="AD213" s="65">
        <f t="shared" si="198"/>
        <v>910424.781446076</v>
      </c>
      <c r="AE213" s="14">
        <f t="shared" si="177"/>
        <v>6372973.470122532</v>
      </c>
      <c r="AF213" s="28">
        <f t="shared" si="178"/>
        <v>14096474.304246131</v>
      </c>
      <c r="AG213" s="14"/>
      <c r="AH213" s="82">
        <f t="shared" si="179"/>
        <v>10.81290116777304</v>
      </c>
      <c r="AI213" s="14">
        <f t="shared" si="180"/>
        <v>0</v>
      </c>
      <c r="AJ213" s="84">
        <f t="shared" si="181"/>
        <v>127.1623479935181</v>
      </c>
      <c r="AK213" s="14">
        <f t="shared" si="182"/>
        <v>7569411.389328229</v>
      </c>
      <c r="AL213" s="28">
        <f t="shared" si="183"/>
        <v>7569411.389328229</v>
      </c>
      <c r="AM213" s="14"/>
      <c r="AN213" s="30">
        <v>0.5458852970309276</v>
      </c>
      <c r="AO213" s="14">
        <f t="shared" si="184"/>
        <v>11827088.447274964</v>
      </c>
      <c r="AP213" s="116"/>
      <c r="AQ213" s="306">
        <f t="shared" si="185"/>
        <v>26325116.22102817</v>
      </c>
      <c r="AS213" s="147">
        <v>18251100.000000004</v>
      </c>
      <c r="AT213" s="147">
        <v>22402232.50373</v>
      </c>
      <c r="AU213" s="147">
        <v>23348872.32487706</v>
      </c>
      <c r="AV213" s="242">
        <f t="shared" si="186"/>
        <v>0.04225649479307231</v>
      </c>
      <c r="AW213" s="242">
        <f t="shared" si="187"/>
        <v>0.2039954982596787</v>
      </c>
      <c r="AX213" s="242">
        <f t="shared" si="188"/>
        <v>0.004690291372159711</v>
      </c>
      <c r="AY213" s="242">
        <f t="shared" si="189"/>
        <v>0.0003757878112679232</v>
      </c>
      <c r="AZ213" s="279">
        <f t="shared" si="190"/>
        <v>1.7625543289527221E-06</v>
      </c>
      <c r="BA213" s="242">
        <f t="shared" si="191"/>
        <v>0.0004641944331122005</v>
      </c>
      <c r="BB213" s="245">
        <f t="shared" si="192"/>
        <v>9696387.505876042</v>
      </c>
      <c r="BC213" s="87">
        <f t="shared" si="193"/>
        <v>27947487.505876046</v>
      </c>
      <c r="BD213" s="16"/>
      <c r="BE213" s="148"/>
      <c r="BF213" s="16"/>
      <c r="BG213" s="16"/>
      <c r="BH213" s="16"/>
      <c r="BI213" s="16"/>
      <c r="BJ213" s="16"/>
    </row>
    <row r="214" spans="3:62" s="149" customFormat="1" ht="15">
      <c r="C214" s="7"/>
      <c r="D214" s="138" t="s">
        <v>373</v>
      </c>
      <c r="E214" s="143" t="s">
        <v>374</v>
      </c>
      <c r="F214" s="97" t="s">
        <v>61</v>
      </c>
      <c r="G214" s="6">
        <v>7096.543644789421</v>
      </c>
      <c r="H214" s="296">
        <v>0.5777367422109648</v>
      </c>
      <c r="I214" s="28">
        <v>3934.7066658447343</v>
      </c>
      <c r="J214" s="14"/>
      <c r="K214" s="252">
        <f t="shared" si="194"/>
        <v>99.82692786924262</v>
      </c>
      <c r="L214" s="253">
        <f t="shared" si="195"/>
        <v>155.7307388240035</v>
      </c>
      <c r="M214" s="253">
        <f t="shared" si="196"/>
        <v>111.28045684722171</v>
      </c>
      <c r="N214" s="253">
        <f t="shared" si="197"/>
        <v>93.28444307454481</v>
      </c>
      <c r="O214" s="14">
        <f t="shared" si="169"/>
        <v>4713476.142214925</v>
      </c>
      <c r="P214" s="14">
        <f t="shared" si="170"/>
        <v>7353057.313532785</v>
      </c>
      <c r="Q214" s="14">
        <f t="shared" si="171"/>
        <v>5254271.464020127</v>
      </c>
      <c r="R214" s="14">
        <f t="shared" si="172"/>
        <v>4404563.039820301</v>
      </c>
      <c r="S214" s="14">
        <v>1</v>
      </c>
      <c r="T214" s="14">
        <v>1</v>
      </c>
      <c r="U214" s="14">
        <v>1</v>
      </c>
      <c r="V214" s="114">
        <f t="shared" si="173"/>
        <v>0</v>
      </c>
      <c r="W214" s="114">
        <f t="shared" si="174"/>
        <v>0</v>
      </c>
      <c r="X214" s="114">
        <f t="shared" si="175"/>
        <v>0</v>
      </c>
      <c r="Y214" s="15"/>
      <c r="Z214" s="28">
        <f t="shared" si="199"/>
        <v>21725367.959588137</v>
      </c>
      <c r="AA214" s="14"/>
      <c r="AB214" s="29">
        <f t="shared" si="176"/>
        <v>7723500.834123598</v>
      </c>
      <c r="AC214" s="14">
        <v>9</v>
      </c>
      <c r="AD214" s="65">
        <f t="shared" si="198"/>
        <v>910424.781446076</v>
      </c>
      <c r="AE214" s="14">
        <f t="shared" si="177"/>
        <v>8193823.033014684</v>
      </c>
      <c r="AF214" s="28">
        <f t="shared" si="178"/>
        <v>15917323.867138281</v>
      </c>
      <c r="AG214" s="14"/>
      <c r="AH214" s="82">
        <f t="shared" si="179"/>
        <v>10.81290116777304</v>
      </c>
      <c r="AI214" s="14">
        <f t="shared" si="180"/>
        <v>0</v>
      </c>
      <c r="AJ214" s="84">
        <f t="shared" si="181"/>
        <v>127.1623479935181</v>
      </c>
      <c r="AK214" s="14">
        <f t="shared" si="182"/>
        <v>10828957.830118818</v>
      </c>
      <c r="AL214" s="28">
        <f t="shared" si="183"/>
        <v>10828957.830118818</v>
      </c>
      <c r="AM214" s="14"/>
      <c r="AN214" s="30">
        <v>0.48849218902989666</v>
      </c>
      <c r="AO214" s="14">
        <f t="shared" si="184"/>
        <v>13065349.694703382</v>
      </c>
      <c r="AP214" s="116"/>
      <c r="AQ214" s="306">
        <f t="shared" si="185"/>
        <v>34790717.65429152</v>
      </c>
      <c r="AS214" s="147">
        <v>25014600.000000004</v>
      </c>
      <c r="AT214" s="147">
        <v>31024051.249494635</v>
      </c>
      <c r="AU214" s="147">
        <v>30501303.457658403</v>
      </c>
      <c r="AV214" s="242">
        <f t="shared" si="186"/>
        <v>-0.01684975916369875</v>
      </c>
      <c r="AW214" s="242">
        <f t="shared" si="187"/>
        <v>0.14488924430290764</v>
      </c>
      <c r="AX214" s="242">
        <f t="shared" si="188"/>
        <v>0.0033313125940043903</v>
      </c>
      <c r="AY214" s="242">
        <f t="shared" si="189"/>
        <v>0.0004909024259368612</v>
      </c>
      <c r="AZ214" s="279">
        <f t="shared" si="190"/>
        <v>1.635349433950773E-06</v>
      </c>
      <c r="BA214" s="242">
        <f t="shared" si="191"/>
        <v>0.00043069316557418826</v>
      </c>
      <c r="BB214" s="245">
        <f t="shared" si="192"/>
        <v>8996591.797839029</v>
      </c>
      <c r="BC214" s="87">
        <f t="shared" si="193"/>
        <v>34011191.79783903</v>
      </c>
      <c r="BD214" s="16"/>
      <c r="BE214" s="148"/>
      <c r="BF214" s="16"/>
      <c r="BG214" s="16"/>
      <c r="BH214" s="16"/>
      <c r="BI214" s="16"/>
      <c r="BJ214" s="16"/>
    </row>
    <row r="215" spans="3:62" s="149" customFormat="1" ht="15">
      <c r="C215" s="7"/>
      <c r="D215" s="138" t="s">
        <v>375</v>
      </c>
      <c r="E215" s="143" t="s">
        <v>376</v>
      </c>
      <c r="F215" s="97" t="s">
        <v>61</v>
      </c>
      <c r="G215" s="6">
        <v>10203.941347183896</v>
      </c>
      <c r="H215" s="296">
        <v>0.6066776770807119</v>
      </c>
      <c r="I215" s="28">
        <v>5941.026145204188</v>
      </c>
      <c r="J215" s="14"/>
      <c r="K215" s="252">
        <f t="shared" si="194"/>
        <v>99.82692786924262</v>
      </c>
      <c r="L215" s="253">
        <f t="shared" si="195"/>
        <v>155.7307388240035</v>
      </c>
      <c r="M215" s="253">
        <f t="shared" si="196"/>
        <v>111.28045684722171</v>
      </c>
      <c r="N215" s="253">
        <f t="shared" si="197"/>
        <v>93.28444307454481</v>
      </c>
      <c r="O215" s="14">
        <f t="shared" si="169"/>
        <v>7116892.661598995</v>
      </c>
      <c r="P215" s="14">
        <f t="shared" si="170"/>
        <v>11102404.691584438</v>
      </c>
      <c r="Q215" s="14">
        <f t="shared" si="171"/>
        <v>7933441.242955327</v>
      </c>
      <c r="R215" s="14">
        <f t="shared" si="172"/>
        <v>6650463.7829601895</v>
      </c>
      <c r="S215" s="14">
        <v>1</v>
      </c>
      <c r="T215" s="14">
        <v>1</v>
      </c>
      <c r="U215" s="14">
        <v>1</v>
      </c>
      <c r="V215" s="114">
        <f t="shared" si="173"/>
        <v>0</v>
      </c>
      <c r="W215" s="114">
        <f t="shared" si="174"/>
        <v>0</v>
      </c>
      <c r="X215" s="114">
        <f t="shared" si="175"/>
        <v>0</v>
      </c>
      <c r="Y215" s="15"/>
      <c r="Z215" s="28">
        <f t="shared" si="199"/>
        <v>32803202.37909895</v>
      </c>
      <c r="AA215" s="14"/>
      <c r="AB215" s="29">
        <f t="shared" si="176"/>
        <v>7723500.834123598</v>
      </c>
      <c r="AC215" s="14">
        <v>13</v>
      </c>
      <c r="AD215" s="65">
        <f t="shared" si="198"/>
        <v>910424.781446076</v>
      </c>
      <c r="AE215" s="14">
        <f t="shared" si="177"/>
        <v>11835522.158798989</v>
      </c>
      <c r="AF215" s="28">
        <f t="shared" si="178"/>
        <v>19559022.99292259</v>
      </c>
      <c r="AG215" s="14"/>
      <c r="AH215" s="82">
        <f t="shared" si="179"/>
        <v>10.81290116777304</v>
      </c>
      <c r="AI215" s="14">
        <f t="shared" si="180"/>
        <v>0</v>
      </c>
      <c r="AJ215" s="84">
        <f t="shared" si="181"/>
        <v>127.1623479935181</v>
      </c>
      <c r="AK215" s="14">
        <f t="shared" si="182"/>
        <v>15570685.68595256</v>
      </c>
      <c r="AL215" s="28">
        <f t="shared" si="183"/>
        <v>15570685.68595256</v>
      </c>
      <c r="AM215" s="14"/>
      <c r="AN215" s="30">
        <v>0.5156752516785805</v>
      </c>
      <c r="AO215" s="14">
        <f t="shared" si="184"/>
        <v>18115521.364374157</v>
      </c>
      <c r="AP215" s="116"/>
      <c r="AQ215" s="306">
        <f t="shared" si="185"/>
        <v>50918723.74347311</v>
      </c>
      <c r="AS215" s="147">
        <v>35831700.00000001</v>
      </c>
      <c r="AT215" s="147">
        <v>43372579.197264135</v>
      </c>
      <c r="AU215" s="147">
        <v>46164885.678353876</v>
      </c>
      <c r="AV215" s="242">
        <f t="shared" si="186"/>
        <v>0.06437953501427636</v>
      </c>
      <c r="AW215" s="242">
        <f t="shared" si="187"/>
        <v>0.22611853848088276</v>
      </c>
      <c r="AX215" s="242">
        <f t="shared" si="188"/>
        <v>0.005198947227610838</v>
      </c>
      <c r="AY215" s="242">
        <f t="shared" si="189"/>
        <v>0.0007429995378414422</v>
      </c>
      <c r="AZ215" s="279">
        <f t="shared" si="190"/>
        <v>3.8628153873769E-06</v>
      </c>
      <c r="BA215" s="242">
        <f t="shared" si="191"/>
        <v>0.0010173288672616016</v>
      </c>
      <c r="BB215" s="245">
        <f t="shared" si="192"/>
        <v>21250610.1198721</v>
      </c>
      <c r="BC215" s="87">
        <f t="shared" si="193"/>
        <v>57082310.11987211</v>
      </c>
      <c r="BD215" s="16"/>
      <c r="BE215" s="148"/>
      <c r="BF215" s="16"/>
      <c r="BG215" s="16"/>
      <c r="BH215" s="16"/>
      <c r="BI215" s="16"/>
      <c r="BJ215" s="16"/>
    </row>
    <row r="216" spans="3:62" s="41" customFormat="1" ht="15">
      <c r="C216" s="66"/>
      <c r="D216" s="137" t="s">
        <v>377</v>
      </c>
      <c r="E216" s="8" t="s">
        <v>378</v>
      </c>
      <c r="F216" s="99" t="s">
        <v>75</v>
      </c>
      <c r="G216" s="10">
        <v>59532.61399056598</v>
      </c>
      <c r="H216" s="11">
        <v>0</v>
      </c>
      <c r="I216" s="13">
        <v>0</v>
      </c>
      <c r="J216" s="11"/>
      <c r="K216" s="250">
        <f t="shared" si="194"/>
        <v>99.82692786924262</v>
      </c>
      <c r="L216" s="251">
        <f t="shared" si="195"/>
        <v>155.7307388240035</v>
      </c>
      <c r="M216" s="251">
        <f t="shared" si="196"/>
        <v>111.28045684722171</v>
      </c>
      <c r="N216" s="251">
        <f t="shared" si="197"/>
        <v>93.28444307454481</v>
      </c>
      <c r="O216" s="11">
        <f t="shared" si="169"/>
        <v>0</v>
      </c>
      <c r="P216" s="11">
        <f t="shared" si="170"/>
        <v>0</v>
      </c>
      <c r="Q216" s="11">
        <f t="shared" si="171"/>
        <v>0</v>
      </c>
      <c r="R216" s="11">
        <f t="shared" si="172"/>
        <v>0</v>
      </c>
      <c r="S216" s="11">
        <v>0</v>
      </c>
      <c r="T216" s="11">
        <v>0</v>
      </c>
      <c r="U216" s="11">
        <v>0</v>
      </c>
      <c r="V216" s="114">
        <f t="shared" si="173"/>
        <v>0</v>
      </c>
      <c r="W216" s="114">
        <f t="shared" si="174"/>
        <v>0</v>
      </c>
      <c r="X216" s="114">
        <f t="shared" si="175"/>
        <v>0</v>
      </c>
      <c r="Y216" s="12"/>
      <c r="Z216" s="13">
        <f t="shared" si="199"/>
        <v>0</v>
      </c>
      <c r="AA216" s="11"/>
      <c r="AB216" s="60">
        <f t="shared" si="176"/>
        <v>7723500.834123598</v>
      </c>
      <c r="AC216" s="11">
        <v>18</v>
      </c>
      <c r="AD216" s="121">
        <f t="shared" si="198"/>
        <v>910424.781446076</v>
      </c>
      <c r="AE216" s="11">
        <f t="shared" si="177"/>
        <v>16387646.066029368</v>
      </c>
      <c r="AF216" s="13">
        <f t="shared" si="178"/>
        <v>24111146.900152966</v>
      </c>
      <c r="AG216" s="11"/>
      <c r="AH216" s="119">
        <f t="shared" si="179"/>
        <v>10.81290116777304</v>
      </c>
      <c r="AI216" s="11">
        <f t="shared" si="180"/>
        <v>7724643.25607007</v>
      </c>
      <c r="AJ216" s="141">
        <f t="shared" si="181"/>
        <v>127.1623479935181</v>
      </c>
      <c r="AK216" s="11">
        <f t="shared" si="182"/>
        <v>0</v>
      </c>
      <c r="AL216" s="13">
        <f t="shared" si="183"/>
        <v>7724643.25607007</v>
      </c>
      <c r="AM216" s="11"/>
      <c r="AN216" s="61">
        <v>0.6755849744445683</v>
      </c>
      <c r="AO216" s="11">
        <f t="shared" si="184"/>
        <v>21507781.47911458</v>
      </c>
      <c r="AP216" s="115"/>
      <c r="AQ216" s="307">
        <f t="shared" si="185"/>
        <v>21507781.47911458</v>
      </c>
      <c r="AS216" s="146">
        <v>14702400</v>
      </c>
      <c r="AT216" s="146">
        <v>18303482.66130967</v>
      </c>
      <c r="AU216" s="146">
        <v>18637254.800927185</v>
      </c>
      <c r="AV216" s="241">
        <f t="shared" si="186"/>
        <v>0.018235444357430908</v>
      </c>
      <c r="AW216" s="241">
        <f t="shared" si="187"/>
        <v>0.1799744478240373</v>
      </c>
      <c r="AX216" s="241">
        <f t="shared" si="188"/>
        <v>0.00413799621579757</v>
      </c>
      <c r="AY216" s="241">
        <f t="shared" si="189"/>
        <v>0.00029995680700266525</v>
      </c>
      <c r="AZ216" s="278">
        <f t="shared" si="190"/>
        <v>1.2412201322797507E-06</v>
      </c>
      <c r="BA216" s="241">
        <f t="shared" si="191"/>
        <v>0.0003268934558252157</v>
      </c>
      <c r="BB216" s="244">
        <f t="shared" si="192"/>
        <v>6828357.6766852755</v>
      </c>
      <c r="BC216" s="86">
        <f t="shared" si="193"/>
        <v>21530757.676685274</v>
      </c>
      <c r="BD216" s="42"/>
      <c r="BE216" s="148"/>
      <c r="BF216" s="42"/>
      <c r="BG216" s="42"/>
      <c r="BH216" s="42"/>
      <c r="BI216" s="42"/>
      <c r="BJ216" s="42"/>
    </row>
    <row r="217" spans="3:62" s="149" customFormat="1" ht="15">
      <c r="C217" s="7"/>
      <c r="D217" s="138" t="s">
        <v>379</v>
      </c>
      <c r="E217" s="143" t="s">
        <v>380</v>
      </c>
      <c r="F217" s="97" t="s">
        <v>61</v>
      </c>
      <c r="G217" s="6">
        <v>25189.404182601953</v>
      </c>
      <c r="H217" s="296">
        <v>0.5915293331404308</v>
      </c>
      <c r="I217" s="28">
        <v>14299.790518568236</v>
      </c>
      <c r="J217" s="14"/>
      <c r="K217" s="252">
        <f t="shared" si="194"/>
        <v>99.82692786924262</v>
      </c>
      <c r="L217" s="253">
        <f t="shared" si="195"/>
        <v>155.7307388240035</v>
      </c>
      <c r="M217" s="253">
        <f t="shared" si="196"/>
        <v>111.28045684722171</v>
      </c>
      <c r="N217" s="253">
        <f t="shared" si="197"/>
        <v>93.28444307454481</v>
      </c>
      <c r="O217" s="14">
        <f t="shared" si="169"/>
        <v>17130049.879708692</v>
      </c>
      <c r="P217" s="14">
        <f t="shared" si="170"/>
        <v>26723003.30982134</v>
      </c>
      <c r="Q217" s="14">
        <f t="shared" si="171"/>
        <v>19095446.66071011</v>
      </c>
      <c r="R217" s="14">
        <f t="shared" si="172"/>
        <v>16007375.935287531</v>
      </c>
      <c r="S217" s="14">
        <v>1</v>
      </c>
      <c r="T217" s="14">
        <v>1</v>
      </c>
      <c r="U217" s="14">
        <v>1</v>
      </c>
      <c r="V217" s="114">
        <f t="shared" si="173"/>
        <v>0</v>
      </c>
      <c r="W217" s="114">
        <f t="shared" si="174"/>
        <v>0</v>
      </c>
      <c r="X217" s="114">
        <f t="shared" si="175"/>
        <v>0</v>
      </c>
      <c r="Y217" s="15"/>
      <c r="Z217" s="28">
        <f t="shared" si="199"/>
        <v>78955875.78552768</v>
      </c>
      <c r="AA217" s="14"/>
      <c r="AB217" s="29">
        <f t="shared" si="176"/>
        <v>7723500.834123598</v>
      </c>
      <c r="AC217" s="14">
        <v>19</v>
      </c>
      <c r="AD217" s="65">
        <f t="shared" si="198"/>
        <v>910424.781446076</v>
      </c>
      <c r="AE217" s="14">
        <f t="shared" si="177"/>
        <v>17298070.847475443</v>
      </c>
      <c r="AF217" s="28">
        <f t="shared" si="178"/>
        <v>25021571.681599043</v>
      </c>
      <c r="AG217" s="14"/>
      <c r="AH217" s="82">
        <f t="shared" si="179"/>
        <v>10.81290116777304</v>
      </c>
      <c r="AI217" s="14">
        <f t="shared" si="180"/>
        <v>0</v>
      </c>
      <c r="AJ217" s="84">
        <f t="shared" si="181"/>
        <v>127.1623479935181</v>
      </c>
      <c r="AK217" s="14">
        <f t="shared" si="182"/>
        <v>38437725.36500892</v>
      </c>
      <c r="AL217" s="28">
        <f t="shared" si="183"/>
        <v>38437725.36500892</v>
      </c>
      <c r="AM217" s="14"/>
      <c r="AN217" s="30">
        <v>0.2002449551525316</v>
      </c>
      <c r="AO217" s="14">
        <f t="shared" si="184"/>
        <v>12707404.091109192</v>
      </c>
      <c r="AP217" s="116"/>
      <c r="AQ217" s="306">
        <f t="shared" si="185"/>
        <v>91663279.87663686</v>
      </c>
      <c r="AS217" s="147">
        <v>52487100</v>
      </c>
      <c r="AT217" s="147">
        <v>64361531.66242031</v>
      </c>
      <c r="AU217" s="147">
        <v>79753648.0461923</v>
      </c>
      <c r="AV217" s="242">
        <f t="shared" si="186"/>
        <v>0.23915087143209193</v>
      </c>
      <c r="AW217" s="242">
        <f t="shared" si="187"/>
        <v>0.4008898748986983</v>
      </c>
      <c r="AX217" s="242">
        <f t="shared" si="188"/>
        <v>0.009217312820452591</v>
      </c>
      <c r="AY217" s="242">
        <f t="shared" si="189"/>
        <v>0.0012835929899697497</v>
      </c>
      <c r="AZ217" s="279">
        <f t="shared" si="190"/>
        <v>1.1831278122691248E-05</v>
      </c>
      <c r="BA217" s="242">
        <f t="shared" si="191"/>
        <v>0.0031159399463270435</v>
      </c>
      <c r="BB217" s="245">
        <f t="shared" si="192"/>
        <v>65087728.35137111</v>
      </c>
      <c r="BC217" s="87">
        <f t="shared" si="193"/>
        <v>117574828.35137111</v>
      </c>
      <c r="BD217" s="16"/>
      <c r="BE217" s="148"/>
      <c r="BF217" s="16"/>
      <c r="BG217" s="16"/>
      <c r="BH217" s="16"/>
      <c r="BI217" s="16"/>
      <c r="BJ217" s="16"/>
    </row>
    <row r="218" spans="3:62" s="149" customFormat="1" ht="15">
      <c r="C218" s="66"/>
      <c r="D218" s="138" t="s">
        <v>381</v>
      </c>
      <c r="E218" s="143" t="s">
        <v>382</v>
      </c>
      <c r="F218" s="97" t="s">
        <v>61</v>
      </c>
      <c r="G218" s="6">
        <v>4364.882405916459</v>
      </c>
      <c r="H218" s="296">
        <v>0.5914665558241922</v>
      </c>
      <c r="I218" s="28">
        <v>2477.640180087859</v>
      </c>
      <c r="J218" s="14"/>
      <c r="K218" s="252">
        <f t="shared" si="194"/>
        <v>99.82692786924262</v>
      </c>
      <c r="L218" s="253">
        <f t="shared" si="195"/>
        <v>155.7307388240035</v>
      </c>
      <c r="M218" s="253">
        <f t="shared" si="196"/>
        <v>111.28045684722171</v>
      </c>
      <c r="N218" s="253">
        <f t="shared" si="197"/>
        <v>93.28444307454481</v>
      </c>
      <c r="O218" s="14">
        <f t="shared" si="169"/>
        <v>2968022.490522816</v>
      </c>
      <c r="P218" s="14">
        <f t="shared" si="170"/>
        <v>4630136.829421433</v>
      </c>
      <c r="Q218" s="14">
        <f t="shared" si="171"/>
        <v>3308555.173718516</v>
      </c>
      <c r="R218" s="14">
        <f t="shared" si="172"/>
        <v>2773503.41206333</v>
      </c>
      <c r="S218" s="14">
        <v>1</v>
      </c>
      <c r="T218" s="14">
        <v>1</v>
      </c>
      <c r="U218" s="14">
        <v>1</v>
      </c>
      <c r="V218" s="114">
        <f t="shared" si="173"/>
        <v>0</v>
      </c>
      <c r="W218" s="114">
        <f t="shared" si="174"/>
        <v>0</v>
      </c>
      <c r="X218" s="114">
        <f t="shared" si="175"/>
        <v>0</v>
      </c>
      <c r="Y218" s="15"/>
      <c r="Z218" s="28">
        <f t="shared" si="199"/>
        <v>13680217.905726094</v>
      </c>
      <c r="AA218" s="14"/>
      <c r="AB218" s="29">
        <f t="shared" si="176"/>
        <v>7723500.834123598</v>
      </c>
      <c r="AC218" s="14">
        <v>7</v>
      </c>
      <c r="AD218" s="65">
        <f t="shared" si="198"/>
        <v>910424.781446076</v>
      </c>
      <c r="AE218" s="14">
        <f t="shared" si="177"/>
        <v>6372973.470122532</v>
      </c>
      <c r="AF218" s="28">
        <f t="shared" si="178"/>
        <v>14096474.304246131</v>
      </c>
      <c r="AG218" s="14"/>
      <c r="AH218" s="82">
        <f t="shared" si="179"/>
        <v>10.81290116777304</v>
      </c>
      <c r="AI218" s="14">
        <f t="shared" si="180"/>
        <v>0</v>
      </c>
      <c r="AJ218" s="84">
        <f t="shared" si="181"/>
        <v>127.1623479935181</v>
      </c>
      <c r="AK218" s="14">
        <f t="shared" si="182"/>
        <v>6660584.345423199</v>
      </c>
      <c r="AL218" s="28">
        <f t="shared" si="183"/>
        <v>6660584.345423199</v>
      </c>
      <c r="AM218" s="14"/>
      <c r="AN218" s="30">
        <v>0.5834868029748563</v>
      </c>
      <c r="AO218" s="14">
        <f t="shared" si="184"/>
        <v>12111469.790657146</v>
      </c>
      <c r="AP218" s="116"/>
      <c r="AQ218" s="306">
        <f t="shared" si="185"/>
        <v>25791687.696383238</v>
      </c>
      <c r="AS218" s="147">
        <v>18738900</v>
      </c>
      <c r="AT218" s="147">
        <v>22804826.894585982</v>
      </c>
      <c r="AU218" s="147">
        <v>23301351.201695867</v>
      </c>
      <c r="AV218" s="242">
        <f t="shared" si="186"/>
        <v>0.02177277246633094</v>
      </c>
      <c r="AW218" s="242">
        <f t="shared" si="187"/>
        <v>0.18351177593293733</v>
      </c>
      <c r="AX218" s="242">
        <f t="shared" si="188"/>
        <v>0.004219326929716325</v>
      </c>
      <c r="AY218" s="242">
        <f t="shared" si="189"/>
        <v>0.00037502298380127816</v>
      </c>
      <c r="AZ218" s="279">
        <f t="shared" si="190"/>
        <v>1.5823445748153022E-06</v>
      </c>
      <c r="BA218" s="242">
        <f t="shared" si="191"/>
        <v>0.0004167335615299819</v>
      </c>
      <c r="BB218" s="245">
        <f t="shared" si="192"/>
        <v>8704994.741550114</v>
      </c>
      <c r="BC218" s="87">
        <f t="shared" si="193"/>
        <v>27443894.741550114</v>
      </c>
      <c r="BD218" s="42"/>
      <c r="BE218" s="148"/>
      <c r="BF218" s="42"/>
      <c r="BG218" s="42"/>
      <c r="BH218" s="42"/>
      <c r="BI218" s="42"/>
      <c r="BJ218" s="42"/>
    </row>
    <row r="219" spans="3:62" s="149" customFormat="1" ht="15">
      <c r="C219" s="7"/>
      <c r="D219" s="138" t="s">
        <v>383</v>
      </c>
      <c r="E219" s="143" t="s">
        <v>384</v>
      </c>
      <c r="F219" s="97" t="s">
        <v>61</v>
      </c>
      <c r="G219" s="6">
        <v>13145.215041313597</v>
      </c>
      <c r="H219" s="296">
        <v>0.4793648897557199</v>
      </c>
      <c r="I219" s="28">
        <v>6047.409970363014</v>
      </c>
      <c r="J219" s="14"/>
      <c r="K219" s="252">
        <f t="shared" si="194"/>
        <v>99.82692786924262</v>
      </c>
      <c r="L219" s="253">
        <f t="shared" si="195"/>
        <v>155.7307388240035</v>
      </c>
      <c r="M219" s="253">
        <f t="shared" si="196"/>
        <v>111.28045684722171</v>
      </c>
      <c r="N219" s="253">
        <f t="shared" si="197"/>
        <v>93.28444307454481</v>
      </c>
      <c r="O219" s="14">
        <f t="shared" si="169"/>
        <v>7244332.306886006</v>
      </c>
      <c r="P219" s="14">
        <f t="shared" si="170"/>
        <v>11301211.471875327</v>
      </c>
      <c r="Q219" s="14">
        <f t="shared" si="171"/>
        <v>8075502.530933276</v>
      </c>
      <c r="R219" s="14">
        <f t="shared" si="172"/>
        <v>6769551.253545159</v>
      </c>
      <c r="S219" s="14">
        <v>1</v>
      </c>
      <c r="T219" s="14">
        <v>1</v>
      </c>
      <c r="U219" s="14">
        <v>1</v>
      </c>
      <c r="V219" s="114">
        <f t="shared" si="173"/>
        <v>0</v>
      </c>
      <c r="W219" s="114">
        <f t="shared" si="174"/>
        <v>0</v>
      </c>
      <c r="X219" s="114">
        <f t="shared" si="175"/>
        <v>0</v>
      </c>
      <c r="Y219" s="15"/>
      <c r="Z219" s="28">
        <f t="shared" si="199"/>
        <v>33390597.56323977</v>
      </c>
      <c r="AA219" s="14"/>
      <c r="AB219" s="29">
        <f t="shared" si="176"/>
        <v>7723500.834123598</v>
      </c>
      <c r="AC219" s="14">
        <v>13</v>
      </c>
      <c r="AD219" s="65">
        <f t="shared" si="198"/>
        <v>910424.781446076</v>
      </c>
      <c r="AE219" s="14">
        <f t="shared" si="177"/>
        <v>11835522.158798989</v>
      </c>
      <c r="AF219" s="28">
        <f t="shared" si="178"/>
        <v>19559022.99292259</v>
      </c>
      <c r="AG219" s="14"/>
      <c r="AH219" s="82">
        <f t="shared" si="179"/>
        <v>10.81290116777304</v>
      </c>
      <c r="AI219" s="14">
        <f t="shared" si="180"/>
        <v>0</v>
      </c>
      <c r="AJ219" s="84">
        <f t="shared" si="181"/>
        <v>127.1623479935181</v>
      </c>
      <c r="AK219" s="14">
        <f t="shared" si="182"/>
        <v>20058916.914397776</v>
      </c>
      <c r="AL219" s="28">
        <f t="shared" si="183"/>
        <v>20058916.914397776</v>
      </c>
      <c r="AM219" s="14"/>
      <c r="AN219" s="30">
        <v>0.20679775898157204</v>
      </c>
      <c r="AO219" s="14">
        <f t="shared" si="184"/>
        <v>8192901.188300442</v>
      </c>
      <c r="AP219" s="116"/>
      <c r="AQ219" s="306">
        <f t="shared" si="185"/>
        <v>41583498.751540214</v>
      </c>
      <c r="AS219" s="147">
        <v>29455200</v>
      </c>
      <c r="AT219" s="147">
        <v>36865901.06278584</v>
      </c>
      <c r="AU219" s="147">
        <v>35807666.67195015</v>
      </c>
      <c r="AV219" s="242">
        <f t="shared" si="186"/>
        <v>-0.028704964759532926</v>
      </c>
      <c r="AW219" s="242">
        <f t="shared" si="187"/>
        <v>0.13303403870707345</v>
      </c>
      <c r="AX219" s="242">
        <f t="shared" si="188"/>
        <v>0.0030587361450352154</v>
      </c>
      <c r="AY219" s="242">
        <f t="shared" si="189"/>
        <v>0.0005763055490661413</v>
      </c>
      <c r="AZ219" s="279">
        <f t="shared" si="190"/>
        <v>1.7627666135129725E-06</v>
      </c>
      <c r="BA219" s="242">
        <f t="shared" si="191"/>
        <v>0.0004642503413525793</v>
      </c>
      <c r="BB219" s="245">
        <f t="shared" si="192"/>
        <v>9697555.352633381</v>
      </c>
      <c r="BC219" s="87">
        <f t="shared" si="193"/>
        <v>39152755.35263338</v>
      </c>
      <c r="BD219" s="16"/>
      <c r="BE219" s="148"/>
      <c r="BF219" s="16"/>
      <c r="BG219" s="16"/>
      <c r="BH219" s="16"/>
      <c r="BI219" s="16"/>
      <c r="BJ219" s="16"/>
    </row>
    <row r="220" spans="3:62" s="149" customFormat="1" ht="15">
      <c r="C220" s="7"/>
      <c r="D220" s="138" t="s">
        <v>385</v>
      </c>
      <c r="E220" s="143" t="s">
        <v>386</v>
      </c>
      <c r="F220" s="97" t="s">
        <v>61</v>
      </c>
      <c r="G220" s="6">
        <v>6865.292036553392</v>
      </c>
      <c r="H220" s="296">
        <v>0.4826688095652939</v>
      </c>
      <c r="I220" s="28">
        <v>3180.1217425168848</v>
      </c>
      <c r="J220" s="14"/>
      <c r="K220" s="252">
        <f t="shared" si="194"/>
        <v>99.82692786924262</v>
      </c>
      <c r="L220" s="253">
        <f t="shared" si="195"/>
        <v>155.7307388240035</v>
      </c>
      <c r="M220" s="253">
        <f t="shared" si="196"/>
        <v>111.28045684722171</v>
      </c>
      <c r="N220" s="253">
        <f t="shared" si="197"/>
        <v>93.28444307454481</v>
      </c>
      <c r="O220" s="14">
        <f t="shared" si="169"/>
        <v>3809541.4056677185</v>
      </c>
      <c r="P220" s="14">
        <f t="shared" si="170"/>
        <v>5942912.502149183</v>
      </c>
      <c r="Q220" s="14">
        <f t="shared" si="171"/>
        <v>4246624.80404474</v>
      </c>
      <c r="R220" s="14">
        <f t="shared" si="172"/>
        <v>3559870.6279192627</v>
      </c>
      <c r="S220" s="14">
        <v>1</v>
      </c>
      <c r="T220" s="14">
        <v>1</v>
      </c>
      <c r="U220" s="14">
        <v>1</v>
      </c>
      <c r="V220" s="114">
        <f t="shared" si="173"/>
        <v>0</v>
      </c>
      <c r="W220" s="114">
        <f t="shared" si="174"/>
        <v>0</v>
      </c>
      <c r="X220" s="114">
        <f t="shared" si="175"/>
        <v>0</v>
      </c>
      <c r="Y220" s="15"/>
      <c r="Z220" s="28">
        <f t="shared" si="199"/>
        <v>17558949.339780904</v>
      </c>
      <c r="AA220" s="14"/>
      <c r="AB220" s="29">
        <f t="shared" si="176"/>
        <v>7723500.834123598</v>
      </c>
      <c r="AC220" s="14">
        <v>7</v>
      </c>
      <c r="AD220" s="65">
        <f t="shared" si="198"/>
        <v>910424.781446076</v>
      </c>
      <c r="AE220" s="14">
        <f t="shared" si="177"/>
        <v>6372973.470122532</v>
      </c>
      <c r="AF220" s="28">
        <f t="shared" si="178"/>
        <v>14096474.304246131</v>
      </c>
      <c r="AG220" s="14"/>
      <c r="AH220" s="82">
        <f t="shared" si="179"/>
        <v>10.81290116777304</v>
      </c>
      <c r="AI220" s="14">
        <f t="shared" si="180"/>
        <v>0</v>
      </c>
      <c r="AJ220" s="84">
        <f t="shared" si="181"/>
        <v>127.1623479935181</v>
      </c>
      <c r="AK220" s="14">
        <f t="shared" si="182"/>
        <v>10476079.860351972</v>
      </c>
      <c r="AL220" s="28">
        <f t="shared" si="183"/>
        <v>10476079.860351972</v>
      </c>
      <c r="AM220" s="14"/>
      <c r="AN220" s="30">
        <v>0.2549722122192819</v>
      </c>
      <c r="AO220" s="14">
        <f t="shared" si="184"/>
        <v>6265318.495225707</v>
      </c>
      <c r="AP220" s="116"/>
      <c r="AQ220" s="306">
        <f t="shared" si="185"/>
        <v>23824267.83500661</v>
      </c>
      <c r="AS220" s="147">
        <v>17666100.000000004</v>
      </c>
      <c r="AT220" s="147">
        <v>22104079.756844625</v>
      </c>
      <c r="AU220" s="147">
        <v>20605184.68525418</v>
      </c>
      <c r="AV220" s="242">
        <f t="shared" si="186"/>
        <v>-0.06781078823814443</v>
      </c>
      <c r="AW220" s="242">
        <f t="shared" si="187"/>
        <v>0.09392821522846195</v>
      </c>
      <c r="AX220" s="242">
        <f t="shared" si="188"/>
        <v>0.00215960989946754</v>
      </c>
      <c r="AY220" s="242">
        <f t="shared" si="189"/>
        <v>0.0003316296027450126</v>
      </c>
      <c r="AZ220" s="279">
        <f t="shared" si="190"/>
        <v>7.16190573044617E-07</v>
      </c>
      <c r="BA220" s="242">
        <f t="shared" si="191"/>
        <v>0.00018861925081894342</v>
      </c>
      <c r="BB220" s="245">
        <f t="shared" si="192"/>
        <v>3939998.4501029826</v>
      </c>
      <c r="BC220" s="87">
        <f t="shared" si="193"/>
        <v>21606098.450102985</v>
      </c>
      <c r="BD220" s="16"/>
      <c r="BE220" s="148"/>
      <c r="BF220" s="16"/>
      <c r="BG220" s="16"/>
      <c r="BH220" s="16"/>
      <c r="BI220" s="16"/>
      <c r="BJ220" s="16"/>
    </row>
    <row r="221" spans="3:62" s="149" customFormat="1" ht="15">
      <c r="C221" s="7"/>
      <c r="D221" s="138" t="s">
        <v>387</v>
      </c>
      <c r="E221" s="143" t="s">
        <v>546</v>
      </c>
      <c r="F221" s="97" t="s">
        <v>61</v>
      </c>
      <c r="G221" s="6">
        <v>30661.837363920156</v>
      </c>
      <c r="H221" s="296">
        <v>0.4985480796682666</v>
      </c>
      <c r="I221" s="28">
        <v>14670.35821136671</v>
      </c>
      <c r="J221" s="14"/>
      <c r="K221" s="252">
        <f t="shared" si="194"/>
        <v>99.82692786924262</v>
      </c>
      <c r="L221" s="253">
        <f t="shared" si="195"/>
        <v>155.7307388240035</v>
      </c>
      <c r="M221" s="253">
        <f t="shared" si="196"/>
        <v>111.28045684722171</v>
      </c>
      <c r="N221" s="253">
        <f t="shared" si="197"/>
        <v>93.28444307454481</v>
      </c>
      <c r="O221" s="14">
        <f t="shared" si="169"/>
        <v>17573961.49178467</v>
      </c>
      <c r="P221" s="14">
        <f t="shared" si="170"/>
        <v>27415508.676827095</v>
      </c>
      <c r="Q221" s="14">
        <f t="shared" si="171"/>
        <v>19590289.96647934</v>
      </c>
      <c r="R221" s="14">
        <f t="shared" si="172"/>
        <v>16422194.345417026</v>
      </c>
      <c r="S221" s="14">
        <v>1</v>
      </c>
      <c r="T221" s="14">
        <v>1</v>
      </c>
      <c r="U221" s="14">
        <v>1</v>
      </c>
      <c r="V221" s="114">
        <f t="shared" si="173"/>
        <v>0</v>
      </c>
      <c r="W221" s="114">
        <f t="shared" si="174"/>
        <v>0</v>
      </c>
      <c r="X221" s="114">
        <f t="shared" si="175"/>
        <v>0</v>
      </c>
      <c r="Y221" s="15"/>
      <c r="Z221" s="28">
        <f t="shared" si="199"/>
        <v>81001954.48050813</v>
      </c>
      <c r="AA221" s="14"/>
      <c r="AB221" s="29">
        <f t="shared" si="176"/>
        <v>7723500.834123598</v>
      </c>
      <c r="AC221" s="14">
        <v>31</v>
      </c>
      <c r="AD221" s="65">
        <f t="shared" si="198"/>
        <v>910424.781446076</v>
      </c>
      <c r="AE221" s="14">
        <f t="shared" si="177"/>
        <v>28223168.224828355</v>
      </c>
      <c r="AF221" s="28">
        <f t="shared" si="178"/>
        <v>35946669.05895195</v>
      </c>
      <c r="AG221" s="14"/>
      <c r="AH221" s="82">
        <f t="shared" si="179"/>
        <v>10.81290116777304</v>
      </c>
      <c r="AI221" s="14">
        <f t="shared" si="180"/>
        <v>0</v>
      </c>
      <c r="AJ221" s="84">
        <f t="shared" si="181"/>
        <v>127.1623479935181</v>
      </c>
      <c r="AK221" s="14">
        <f t="shared" si="182"/>
        <v>46788374.79589765</v>
      </c>
      <c r="AL221" s="28">
        <f t="shared" si="183"/>
        <v>46788374.79589765</v>
      </c>
      <c r="AM221" s="14"/>
      <c r="AN221" s="30">
        <v>0.08560695915636851</v>
      </c>
      <c r="AO221" s="14">
        <f t="shared" si="184"/>
        <v>7082695.520082468</v>
      </c>
      <c r="AP221" s="116"/>
      <c r="AQ221" s="306">
        <f t="shared" si="185"/>
        <v>88084650.00059061</v>
      </c>
      <c r="AS221" s="147">
        <v>63596700.00000001</v>
      </c>
      <c r="AT221" s="147">
        <v>78280769.48467278</v>
      </c>
      <c r="AU221" s="147">
        <v>77996012.36451244</v>
      </c>
      <c r="AV221" s="242">
        <f t="shared" si="186"/>
        <v>-0.0036376382352257806</v>
      </c>
      <c r="AW221" s="242">
        <f t="shared" si="187"/>
        <v>0.1581013652313806</v>
      </c>
      <c r="AX221" s="242">
        <f t="shared" si="188"/>
        <v>0.0036350874190736356</v>
      </c>
      <c r="AY221" s="242">
        <f t="shared" si="189"/>
        <v>0.0012553047687385618</v>
      </c>
      <c r="AZ221" s="279">
        <f t="shared" si="190"/>
        <v>4.563142571944686E-06</v>
      </c>
      <c r="BA221" s="242">
        <f t="shared" si="191"/>
        <v>0.0012017702629640921</v>
      </c>
      <c r="BB221" s="245">
        <f t="shared" si="192"/>
        <v>25103338.884552676</v>
      </c>
      <c r="BC221" s="87">
        <f t="shared" si="193"/>
        <v>88700038.88455269</v>
      </c>
      <c r="BD221" s="16"/>
      <c r="BE221" s="148"/>
      <c r="BF221" s="16"/>
      <c r="BG221" s="16"/>
      <c r="BH221" s="16"/>
      <c r="BI221" s="16"/>
      <c r="BJ221" s="16"/>
    </row>
    <row r="222" spans="3:62" s="41" customFormat="1" ht="15">
      <c r="C222" s="66"/>
      <c r="D222" s="137" t="s">
        <v>388</v>
      </c>
      <c r="E222" s="8" t="s">
        <v>611</v>
      </c>
      <c r="F222" s="99" t="s">
        <v>75</v>
      </c>
      <c r="G222" s="10">
        <v>80226.63103030557</v>
      </c>
      <c r="H222" s="11">
        <v>0</v>
      </c>
      <c r="I222" s="13">
        <v>0</v>
      </c>
      <c r="J222" s="11"/>
      <c r="K222" s="250">
        <f t="shared" si="194"/>
        <v>99.82692786924262</v>
      </c>
      <c r="L222" s="251">
        <f t="shared" si="195"/>
        <v>155.7307388240035</v>
      </c>
      <c r="M222" s="251">
        <f t="shared" si="196"/>
        <v>111.28045684722171</v>
      </c>
      <c r="N222" s="251">
        <f t="shared" si="197"/>
        <v>93.28444307454481</v>
      </c>
      <c r="O222" s="11">
        <f t="shared" si="169"/>
        <v>0</v>
      </c>
      <c r="P222" s="11">
        <f t="shared" si="170"/>
        <v>0</v>
      </c>
      <c r="Q222" s="11">
        <f t="shared" si="171"/>
        <v>0</v>
      </c>
      <c r="R222" s="11">
        <f t="shared" si="172"/>
        <v>0</v>
      </c>
      <c r="S222" s="11">
        <v>0</v>
      </c>
      <c r="T222" s="11">
        <v>0</v>
      </c>
      <c r="U222" s="11">
        <v>0</v>
      </c>
      <c r="V222" s="114">
        <f t="shared" si="173"/>
        <v>0</v>
      </c>
      <c r="W222" s="114">
        <f t="shared" si="174"/>
        <v>0</v>
      </c>
      <c r="X222" s="114">
        <f t="shared" si="175"/>
        <v>0</v>
      </c>
      <c r="Y222" s="12"/>
      <c r="Z222" s="13">
        <f t="shared" si="199"/>
        <v>0</v>
      </c>
      <c r="AA222" s="11"/>
      <c r="AB222" s="60">
        <f t="shared" si="176"/>
        <v>7723500.834123598</v>
      </c>
      <c r="AC222" s="11">
        <v>21</v>
      </c>
      <c r="AD222" s="121">
        <f t="shared" si="198"/>
        <v>910424.781446076</v>
      </c>
      <c r="AE222" s="11">
        <f t="shared" si="177"/>
        <v>19118920.410367597</v>
      </c>
      <c r="AF222" s="13">
        <f t="shared" si="178"/>
        <v>26842421.244491197</v>
      </c>
      <c r="AG222" s="11"/>
      <c r="AH222" s="119">
        <f t="shared" si="179"/>
        <v>10.81290116777304</v>
      </c>
      <c r="AI222" s="11">
        <f t="shared" si="180"/>
        <v>10409791.588249054</v>
      </c>
      <c r="AJ222" s="141">
        <f t="shared" si="181"/>
        <v>127.1623479935181</v>
      </c>
      <c r="AK222" s="11">
        <f t="shared" si="182"/>
        <v>0</v>
      </c>
      <c r="AL222" s="13">
        <f t="shared" si="183"/>
        <v>10409791.588249054</v>
      </c>
      <c r="AM222" s="11"/>
      <c r="AN222" s="61">
        <v>0.4897487991867102</v>
      </c>
      <c r="AO222" s="11">
        <f t="shared" si="184"/>
        <v>18244226.501882292</v>
      </c>
      <c r="AP222" s="115"/>
      <c r="AQ222" s="307">
        <f t="shared" si="185"/>
        <v>18244226.501882292</v>
      </c>
      <c r="AS222" s="146">
        <v>12269700</v>
      </c>
      <c r="AT222" s="146">
        <v>15324329.124524187</v>
      </c>
      <c r="AU222" s="146">
        <v>15722061.275002208</v>
      </c>
      <c r="AV222" s="241">
        <f t="shared" si="186"/>
        <v>0.025954294458575177</v>
      </c>
      <c r="AW222" s="241">
        <f t="shared" si="187"/>
        <v>0.18769329792518155</v>
      </c>
      <c r="AX222" s="241">
        <f t="shared" si="188"/>
        <v>0.004315469034272736</v>
      </c>
      <c r="AY222" s="241">
        <f t="shared" si="189"/>
        <v>0.0002530383015053967</v>
      </c>
      <c r="AZ222" s="278">
        <f t="shared" si="190"/>
        <v>1.0919789546315077E-06</v>
      </c>
      <c r="BA222" s="241">
        <f t="shared" si="191"/>
        <v>0.00028758861130641643</v>
      </c>
      <c r="BB222" s="244">
        <f t="shared" si="192"/>
        <v>6007333.174609081</v>
      </c>
      <c r="BC222" s="86">
        <f t="shared" si="193"/>
        <v>18277033.17460908</v>
      </c>
      <c r="BD222" s="42"/>
      <c r="BE222" s="148"/>
      <c r="BF222" s="42"/>
      <c r="BG222" s="42"/>
      <c r="BH222" s="42"/>
      <c r="BI222" s="42"/>
      <c r="BJ222" s="42"/>
    </row>
    <row r="223" spans="3:62" s="149" customFormat="1" ht="15">
      <c r="C223" s="7"/>
      <c r="D223" s="138" t="s">
        <v>389</v>
      </c>
      <c r="E223" s="143" t="s">
        <v>390</v>
      </c>
      <c r="F223" s="97" t="s">
        <v>61</v>
      </c>
      <c r="G223" s="6">
        <v>76530.18366032357</v>
      </c>
      <c r="H223" s="296">
        <v>0.5015078817251418</v>
      </c>
      <c r="I223" s="28">
        <v>36833.75653661528</v>
      </c>
      <c r="J223" s="14"/>
      <c r="K223" s="252">
        <f t="shared" si="194"/>
        <v>99.82692786924262</v>
      </c>
      <c r="L223" s="253">
        <f t="shared" si="195"/>
        <v>155.7307388240035</v>
      </c>
      <c r="M223" s="253">
        <f t="shared" si="196"/>
        <v>111.28045684722171</v>
      </c>
      <c r="N223" s="253">
        <f t="shared" si="197"/>
        <v>93.28444307454481</v>
      </c>
      <c r="O223" s="14">
        <f t="shared" si="169"/>
        <v>44124009.08320725</v>
      </c>
      <c r="P223" s="14">
        <f t="shared" si="170"/>
        <v>68833777.42932679</v>
      </c>
      <c r="Q223" s="14">
        <f t="shared" si="171"/>
        <v>49186527.05752665</v>
      </c>
      <c r="R223" s="14">
        <f t="shared" si="172"/>
        <v>41232197.57833837</v>
      </c>
      <c r="S223" s="14">
        <v>1</v>
      </c>
      <c r="T223" s="14">
        <v>1</v>
      </c>
      <c r="U223" s="14">
        <v>1</v>
      </c>
      <c r="V223" s="114">
        <f t="shared" si="173"/>
        <v>0</v>
      </c>
      <c r="W223" s="114">
        <f t="shared" si="174"/>
        <v>0</v>
      </c>
      <c r="X223" s="114">
        <f t="shared" si="175"/>
        <v>0</v>
      </c>
      <c r="Y223" s="15"/>
      <c r="Z223" s="28">
        <f t="shared" si="199"/>
        <v>203376511.14839906</v>
      </c>
      <c r="AA223" s="14"/>
      <c r="AB223" s="29">
        <f t="shared" si="176"/>
        <v>7723500.834123598</v>
      </c>
      <c r="AC223" s="14">
        <v>65</v>
      </c>
      <c r="AD223" s="65">
        <f t="shared" si="198"/>
        <v>910424.781446076</v>
      </c>
      <c r="AE223" s="14">
        <f t="shared" si="177"/>
        <v>59177610.79399494</v>
      </c>
      <c r="AF223" s="28">
        <f t="shared" si="178"/>
        <v>66901111.62811854</v>
      </c>
      <c r="AG223" s="14"/>
      <c r="AH223" s="82">
        <f t="shared" si="179"/>
        <v>10.81290116777304</v>
      </c>
      <c r="AI223" s="14">
        <f t="shared" si="180"/>
        <v>0</v>
      </c>
      <c r="AJ223" s="84">
        <f t="shared" si="181"/>
        <v>127.1623479935181</v>
      </c>
      <c r="AK223" s="14">
        <f t="shared" si="182"/>
        <v>116781094.15946303</v>
      </c>
      <c r="AL223" s="28">
        <f t="shared" si="183"/>
        <v>116781094.15946303</v>
      </c>
      <c r="AM223" s="14"/>
      <c r="AN223" s="30">
        <v>0.048730952949729844</v>
      </c>
      <c r="AO223" s="14">
        <f t="shared" si="184"/>
        <v>8951008.927937232</v>
      </c>
      <c r="AP223" s="116"/>
      <c r="AQ223" s="306">
        <f t="shared" si="185"/>
        <v>212327520.0763363</v>
      </c>
      <c r="AS223" s="147">
        <v>143849700</v>
      </c>
      <c r="AT223" s="147">
        <v>175762893.5703792</v>
      </c>
      <c r="AU223" s="147">
        <v>188811766.2258928</v>
      </c>
      <c r="AV223" s="242">
        <f t="shared" si="186"/>
        <v>0.07424133951395474</v>
      </c>
      <c r="AW223" s="242">
        <f t="shared" si="187"/>
        <v>0.23598034298056114</v>
      </c>
      <c r="AX223" s="242">
        <f t="shared" si="188"/>
        <v>0.005425691135948887</v>
      </c>
      <c r="AY223" s="242">
        <f t="shared" si="189"/>
        <v>0.003038826003432379</v>
      </c>
      <c r="AZ223" s="279">
        <f t="shared" si="190"/>
        <v>1.648773131051404E-05</v>
      </c>
      <c r="BA223" s="242">
        <f t="shared" si="191"/>
        <v>0.004342284923232933</v>
      </c>
      <c r="BB223" s="245">
        <f t="shared" si="192"/>
        <v>90704399.43516652</v>
      </c>
      <c r="BC223" s="87">
        <f t="shared" si="193"/>
        <v>234554099.43516654</v>
      </c>
      <c r="BD223" s="16"/>
      <c r="BE223" s="148"/>
      <c r="BF223" s="16"/>
      <c r="BG223" s="16"/>
      <c r="BH223" s="16"/>
      <c r="BI223" s="16"/>
      <c r="BJ223" s="16"/>
    </row>
    <row r="224" spans="3:62" s="149" customFormat="1" ht="15">
      <c r="C224" s="7"/>
      <c r="D224" s="138" t="s">
        <v>391</v>
      </c>
      <c r="E224" s="143" t="s">
        <v>392</v>
      </c>
      <c r="F224" s="97" t="s">
        <v>61</v>
      </c>
      <c r="G224" s="6">
        <v>15827.757703544312</v>
      </c>
      <c r="H224" s="296">
        <v>0.6826002138486799</v>
      </c>
      <c r="I224" s="28">
        <v>10368.628352219106</v>
      </c>
      <c r="J224" s="14"/>
      <c r="K224" s="252">
        <f t="shared" si="194"/>
        <v>99.82692786924262</v>
      </c>
      <c r="L224" s="253">
        <f t="shared" si="195"/>
        <v>155.7307388240035</v>
      </c>
      <c r="M224" s="253">
        <f t="shared" si="196"/>
        <v>111.28045684722171</v>
      </c>
      <c r="N224" s="253">
        <f t="shared" si="197"/>
        <v>93.28444307454481</v>
      </c>
      <c r="O224" s="14">
        <f t="shared" si="169"/>
        <v>12420819.775439529</v>
      </c>
      <c r="P224" s="14">
        <f t="shared" si="170"/>
        <v>19376569.8465911</v>
      </c>
      <c r="Q224" s="14">
        <f t="shared" si="171"/>
        <v>13845908.398967974</v>
      </c>
      <c r="R224" s="14">
        <f t="shared" si="172"/>
        <v>11606780.655404335</v>
      </c>
      <c r="S224" s="14">
        <v>1</v>
      </c>
      <c r="T224" s="14">
        <v>1</v>
      </c>
      <c r="U224" s="14">
        <v>1</v>
      </c>
      <c r="V224" s="114">
        <f t="shared" si="173"/>
        <v>0</v>
      </c>
      <c r="W224" s="114">
        <f t="shared" si="174"/>
        <v>0</v>
      </c>
      <c r="X224" s="114">
        <f t="shared" si="175"/>
        <v>0</v>
      </c>
      <c r="Y224" s="15"/>
      <c r="Z224" s="28">
        <f t="shared" si="199"/>
        <v>57250078.67640294</v>
      </c>
      <c r="AA224" s="14"/>
      <c r="AB224" s="29">
        <f t="shared" si="176"/>
        <v>7723500.834123598</v>
      </c>
      <c r="AC224" s="14">
        <v>13</v>
      </c>
      <c r="AD224" s="65">
        <f t="shared" si="198"/>
        <v>910424.781446076</v>
      </c>
      <c r="AE224" s="14">
        <f t="shared" si="177"/>
        <v>11835522.158798989</v>
      </c>
      <c r="AF224" s="28">
        <f t="shared" si="178"/>
        <v>19559022.99292259</v>
      </c>
      <c r="AG224" s="14"/>
      <c r="AH224" s="82">
        <f t="shared" si="179"/>
        <v>10.81290116777304</v>
      </c>
      <c r="AI224" s="14">
        <f t="shared" si="180"/>
        <v>0</v>
      </c>
      <c r="AJ224" s="84">
        <f t="shared" si="181"/>
        <v>127.1623479935181</v>
      </c>
      <c r="AK224" s="14">
        <f t="shared" si="182"/>
        <v>24152337.996662263</v>
      </c>
      <c r="AL224" s="28">
        <f t="shared" si="183"/>
        <v>24152337.996662263</v>
      </c>
      <c r="AM224" s="14"/>
      <c r="AN224" s="30">
        <v>0.8040923645565456</v>
      </c>
      <c r="AO224" s="14">
        <f t="shared" si="184"/>
        <v>35147971.61610003</v>
      </c>
      <c r="AP224" s="116"/>
      <c r="AQ224" s="306">
        <f t="shared" si="185"/>
        <v>92398050.29250297</v>
      </c>
      <c r="AS224" s="147">
        <v>59570100</v>
      </c>
      <c r="AT224" s="147">
        <v>73556138.0667971</v>
      </c>
      <c r="AU224" s="147">
        <v>80941288.41808626</v>
      </c>
      <c r="AV224" s="242">
        <f t="shared" si="186"/>
        <v>0.1004015510518325</v>
      </c>
      <c r="AW224" s="242">
        <f t="shared" si="187"/>
        <v>0.2621405545184389</v>
      </c>
      <c r="AX224" s="242">
        <f t="shared" si="188"/>
        <v>0.006027170166205671</v>
      </c>
      <c r="AY224" s="242">
        <f t="shared" si="189"/>
        <v>0.0013027074366855312</v>
      </c>
      <c r="AZ224" s="279">
        <f t="shared" si="190"/>
        <v>7.851639397685297E-06</v>
      </c>
      <c r="BA224" s="242">
        <f t="shared" si="191"/>
        <v>0.0020678439463341553</v>
      </c>
      <c r="BB224" s="245">
        <f t="shared" si="192"/>
        <v>43194434.864085235</v>
      </c>
      <c r="BC224" s="87">
        <f t="shared" si="193"/>
        <v>102764534.86408523</v>
      </c>
      <c r="BD224" s="16"/>
      <c r="BE224" s="148"/>
      <c r="BF224" s="16"/>
      <c r="BG224" s="16"/>
      <c r="BH224" s="16"/>
      <c r="BI224" s="16"/>
      <c r="BJ224" s="16"/>
    </row>
    <row r="225" spans="3:62" s="149" customFormat="1" ht="15">
      <c r="C225" s="66"/>
      <c r="D225" s="138" t="s">
        <v>393</v>
      </c>
      <c r="E225" s="143" t="s">
        <v>394</v>
      </c>
      <c r="F225" s="97" t="s">
        <v>61</v>
      </c>
      <c r="G225" s="6">
        <v>7186.205171975046</v>
      </c>
      <c r="H225" s="296">
        <v>0.6740217876940382</v>
      </c>
      <c r="I225" s="28">
        <v>4648.459404823709</v>
      </c>
      <c r="J225" s="14"/>
      <c r="K225" s="252">
        <f t="shared" si="194"/>
        <v>99.82692786924262</v>
      </c>
      <c r="L225" s="253">
        <f t="shared" si="195"/>
        <v>155.7307388240035</v>
      </c>
      <c r="M225" s="253">
        <f t="shared" si="196"/>
        <v>111.28045684722171</v>
      </c>
      <c r="N225" s="253">
        <f t="shared" si="197"/>
        <v>93.28444307454481</v>
      </c>
      <c r="O225" s="14">
        <f t="shared" si="169"/>
        <v>5568497.060501266</v>
      </c>
      <c r="P225" s="14">
        <f t="shared" si="170"/>
        <v>8686896.210079005</v>
      </c>
      <c r="Q225" s="14">
        <f t="shared" si="171"/>
        <v>6207392.23445456</v>
      </c>
      <c r="R225" s="14">
        <f t="shared" si="172"/>
        <v>5203547.360803316</v>
      </c>
      <c r="S225" s="14">
        <v>1</v>
      </c>
      <c r="T225" s="14">
        <v>1</v>
      </c>
      <c r="U225" s="14">
        <v>1</v>
      </c>
      <c r="V225" s="114">
        <f t="shared" si="173"/>
        <v>0</v>
      </c>
      <c r="W225" s="114">
        <f t="shared" si="174"/>
        <v>0</v>
      </c>
      <c r="X225" s="114">
        <f t="shared" si="175"/>
        <v>0</v>
      </c>
      <c r="Y225" s="15"/>
      <c r="Z225" s="28">
        <f t="shared" si="199"/>
        <v>25666332.865838148</v>
      </c>
      <c r="AA225" s="14"/>
      <c r="AB225" s="29">
        <f t="shared" si="176"/>
        <v>7723500.834123598</v>
      </c>
      <c r="AC225" s="14">
        <v>9</v>
      </c>
      <c r="AD225" s="65">
        <f t="shared" si="198"/>
        <v>910424.781446076</v>
      </c>
      <c r="AE225" s="14">
        <f t="shared" si="177"/>
        <v>8193823.033014684</v>
      </c>
      <c r="AF225" s="28">
        <f t="shared" si="178"/>
        <v>15917323.867138281</v>
      </c>
      <c r="AG225" s="14"/>
      <c r="AH225" s="82">
        <f t="shared" si="179"/>
        <v>10.81290116777304</v>
      </c>
      <c r="AI225" s="14">
        <f t="shared" si="180"/>
        <v>0</v>
      </c>
      <c r="AJ225" s="84">
        <f t="shared" si="181"/>
        <v>127.1623479935181</v>
      </c>
      <c r="AK225" s="14">
        <f t="shared" si="182"/>
        <v>10965776.673978124</v>
      </c>
      <c r="AL225" s="28">
        <f t="shared" si="183"/>
        <v>10965776.673978124</v>
      </c>
      <c r="AM225" s="14"/>
      <c r="AN225" s="30">
        <v>0.8655570434516922</v>
      </c>
      <c r="AO225" s="14">
        <f t="shared" si="184"/>
        <v>23268857.0231833</v>
      </c>
      <c r="AP225" s="116"/>
      <c r="AQ225" s="306">
        <f t="shared" si="185"/>
        <v>48935189.88902145</v>
      </c>
      <c r="AS225" s="147">
        <v>33231600</v>
      </c>
      <c r="AT225" s="147">
        <v>40707527.278780065</v>
      </c>
      <c r="AU225" s="147">
        <v>43601744.036774874</v>
      </c>
      <c r="AV225" s="242">
        <f t="shared" si="186"/>
        <v>0.07109782763699085</v>
      </c>
      <c r="AW225" s="242">
        <f t="shared" si="187"/>
        <v>0.23283683110359724</v>
      </c>
      <c r="AX225" s="242">
        <f t="shared" si="188"/>
        <v>0.005353415096719645</v>
      </c>
      <c r="AY225" s="242">
        <f t="shared" si="189"/>
        <v>0.0007017471221334508</v>
      </c>
      <c r="AZ225" s="279">
        <f t="shared" si="190"/>
        <v>3.7567436377087796E-06</v>
      </c>
      <c r="BA225" s="242">
        <f t="shared" si="191"/>
        <v>0.0009893933222984749</v>
      </c>
      <c r="BB225" s="245">
        <f t="shared" si="192"/>
        <v>20667074.75230162</v>
      </c>
      <c r="BC225" s="87">
        <f t="shared" si="193"/>
        <v>53898674.75230162</v>
      </c>
      <c r="BD225" s="42"/>
      <c r="BE225" s="148"/>
      <c r="BF225" s="42"/>
      <c r="BG225" s="42"/>
      <c r="BH225" s="42"/>
      <c r="BI225" s="42"/>
      <c r="BJ225" s="42"/>
    </row>
    <row r="226" spans="3:62" s="149" customFormat="1" ht="15">
      <c r="C226" s="7"/>
      <c r="D226" s="138" t="s">
        <v>395</v>
      </c>
      <c r="E226" s="143" t="s">
        <v>396</v>
      </c>
      <c r="F226" s="97" t="s">
        <v>61</v>
      </c>
      <c r="G226" s="6">
        <v>20031.36726936013</v>
      </c>
      <c r="H226" s="296">
        <v>0.6546872720380592</v>
      </c>
      <c r="I226" s="28">
        <v>12585.775660701225</v>
      </c>
      <c r="J226" s="14"/>
      <c r="K226" s="252">
        <f t="shared" si="194"/>
        <v>99.82692786924262</v>
      </c>
      <c r="L226" s="253">
        <f t="shared" si="195"/>
        <v>155.7307388240035</v>
      </c>
      <c r="M226" s="253">
        <f t="shared" si="196"/>
        <v>111.28045684722171</v>
      </c>
      <c r="N226" s="253">
        <f t="shared" si="197"/>
        <v>93.28444307454481</v>
      </c>
      <c r="O226" s="14">
        <f t="shared" si="169"/>
        <v>15076791.828711487</v>
      </c>
      <c r="P226" s="14">
        <f t="shared" si="170"/>
        <v>23519905.707769953</v>
      </c>
      <c r="Q226" s="14">
        <f t="shared" si="171"/>
        <v>16806610.383593712</v>
      </c>
      <c r="R226" s="14">
        <f t="shared" si="172"/>
        <v>14088684.8780361</v>
      </c>
      <c r="S226" s="14">
        <v>1</v>
      </c>
      <c r="T226" s="14">
        <v>1</v>
      </c>
      <c r="U226" s="14">
        <v>1</v>
      </c>
      <c r="V226" s="114">
        <f t="shared" si="173"/>
        <v>0</v>
      </c>
      <c r="W226" s="114">
        <f t="shared" si="174"/>
        <v>0</v>
      </c>
      <c r="X226" s="114">
        <f t="shared" si="175"/>
        <v>0</v>
      </c>
      <c r="Y226" s="15"/>
      <c r="Z226" s="28">
        <f t="shared" si="199"/>
        <v>69491992.79811125</v>
      </c>
      <c r="AA226" s="14"/>
      <c r="AB226" s="29">
        <f t="shared" si="176"/>
        <v>7723500.834123598</v>
      </c>
      <c r="AC226" s="14">
        <v>19</v>
      </c>
      <c r="AD226" s="65">
        <f t="shared" si="198"/>
        <v>910424.781446076</v>
      </c>
      <c r="AE226" s="14">
        <f t="shared" si="177"/>
        <v>17298070.847475443</v>
      </c>
      <c r="AF226" s="28">
        <f t="shared" si="178"/>
        <v>25021571.681599043</v>
      </c>
      <c r="AG226" s="14"/>
      <c r="AH226" s="82">
        <f t="shared" si="179"/>
        <v>10.81290116777304</v>
      </c>
      <c r="AI226" s="14">
        <f t="shared" si="180"/>
        <v>0</v>
      </c>
      <c r="AJ226" s="84">
        <f t="shared" si="181"/>
        <v>127.1623479935181</v>
      </c>
      <c r="AK226" s="14">
        <f t="shared" si="182"/>
        <v>30566828.345908094</v>
      </c>
      <c r="AL226" s="28">
        <f t="shared" si="183"/>
        <v>30566828.345908094</v>
      </c>
      <c r="AM226" s="14"/>
      <c r="AN226" s="30">
        <v>0.7410845098073976</v>
      </c>
      <c r="AO226" s="14">
        <f t="shared" si="184"/>
        <v>41195702.18536266</v>
      </c>
      <c r="AP226" s="116"/>
      <c r="AQ226" s="306">
        <f t="shared" si="185"/>
        <v>110687694.9834739</v>
      </c>
      <c r="AS226" s="147">
        <v>75600000</v>
      </c>
      <c r="AT226" s="147">
        <v>92470090.1121245</v>
      </c>
      <c r="AU226" s="147">
        <v>99268948.42223844</v>
      </c>
      <c r="AV226" s="242">
        <f t="shared" si="186"/>
        <v>0.07352494522142229</v>
      </c>
      <c r="AW226" s="242">
        <f t="shared" si="187"/>
        <v>0.2352639486880287</v>
      </c>
      <c r="AX226" s="242">
        <f t="shared" si="188"/>
        <v>0.005409219703990854</v>
      </c>
      <c r="AY226" s="242">
        <f t="shared" si="189"/>
        <v>0.0015976814783776826</v>
      </c>
      <c r="AZ226" s="279">
        <f t="shared" si="190"/>
        <v>8.642210133541799E-06</v>
      </c>
      <c r="BA226" s="242">
        <f t="shared" si="191"/>
        <v>0.0022760522997095976</v>
      </c>
      <c r="BB226" s="245">
        <f t="shared" si="192"/>
        <v>47543622.90314274</v>
      </c>
      <c r="BC226" s="87">
        <f t="shared" si="193"/>
        <v>123143622.90314275</v>
      </c>
      <c r="BD226" s="16"/>
      <c r="BE226" s="148"/>
      <c r="BF226" s="16"/>
      <c r="BG226" s="16"/>
      <c r="BH226" s="16"/>
      <c r="BI226" s="16"/>
      <c r="BJ226" s="16"/>
    </row>
    <row r="227" spans="3:62" s="41" customFormat="1" ht="15">
      <c r="C227" s="66"/>
      <c r="D227" s="137" t="s">
        <v>397</v>
      </c>
      <c r="E227" s="8" t="s">
        <v>398</v>
      </c>
      <c r="F227" s="99" t="s">
        <v>75</v>
      </c>
      <c r="G227" s="10">
        <v>119575.51380520305</v>
      </c>
      <c r="H227" s="11">
        <v>0</v>
      </c>
      <c r="I227" s="13">
        <v>0</v>
      </c>
      <c r="J227" s="11"/>
      <c r="K227" s="250">
        <f t="shared" si="194"/>
        <v>99.82692786924262</v>
      </c>
      <c r="L227" s="251">
        <f t="shared" si="195"/>
        <v>155.7307388240035</v>
      </c>
      <c r="M227" s="251">
        <f t="shared" si="196"/>
        <v>111.28045684722171</v>
      </c>
      <c r="N227" s="251">
        <f t="shared" si="197"/>
        <v>93.28444307454481</v>
      </c>
      <c r="O227" s="11">
        <f t="shared" si="169"/>
        <v>0</v>
      </c>
      <c r="P227" s="11">
        <f t="shared" si="170"/>
        <v>0</v>
      </c>
      <c r="Q227" s="11">
        <f t="shared" si="171"/>
        <v>0</v>
      </c>
      <c r="R227" s="11">
        <f t="shared" si="172"/>
        <v>0</v>
      </c>
      <c r="S227" s="11">
        <v>0</v>
      </c>
      <c r="T227" s="11">
        <v>0</v>
      </c>
      <c r="U227" s="11">
        <v>0</v>
      </c>
      <c r="V227" s="114">
        <f t="shared" si="173"/>
        <v>0</v>
      </c>
      <c r="W227" s="114">
        <f t="shared" si="174"/>
        <v>0</v>
      </c>
      <c r="X227" s="114">
        <f t="shared" si="175"/>
        <v>0</v>
      </c>
      <c r="Y227" s="12"/>
      <c r="Z227" s="13">
        <f t="shared" si="199"/>
        <v>0</v>
      </c>
      <c r="AA227" s="11"/>
      <c r="AB227" s="60">
        <f t="shared" si="176"/>
        <v>7723500.834123598</v>
      </c>
      <c r="AC227" s="11">
        <v>27</v>
      </c>
      <c r="AD227" s="121">
        <f t="shared" si="198"/>
        <v>910424.781446076</v>
      </c>
      <c r="AE227" s="11">
        <f t="shared" si="177"/>
        <v>24581469.09904405</v>
      </c>
      <c r="AF227" s="13">
        <f t="shared" si="178"/>
        <v>32304969.93316765</v>
      </c>
      <c r="AG227" s="11"/>
      <c r="AH227" s="119">
        <f t="shared" si="179"/>
        <v>10.81290116777304</v>
      </c>
      <c r="AI227" s="11">
        <f t="shared" si="180"/>
        <v>15515498.554336097</v>
      </c>
      <c r="AJ227" s="141">
        <f t="shared" si="181"/>
        <v>127.1623479935181</v>
      </c>
      <c r="AK227" s="11">
        <f t="shared" si="182"/>
        <v>0</v>
      </c>
      <c r="AL227" s="13">
        <f t="shared" si="183"/>
        <v>15515498.554336097</v>
      </c>
      <c r="AM227" s="11"/>
      <c r="AN227" s="61">
        <v>0.24127770390890213</v>
      </c>
      <c r="AO227" s="11">
        <f t="shared" si="184"/>
        <v>11538012.836512916</v>
      </c>
      <c r="AP227" s="115"/>
      <c r="AQ227" s="307">
        <f t="shared" si="185"/>
        <v>11538012.836512916</v>
      </c>
      <c r="AS227" s="146">
        <v>7711200</v>
      </c>
      <c r="AT227" s="146">
        <v>9615107.991506174</v>
      </c>
      <c r="AU227" s="146">
        <v>9976093.300202416</v>
      </c>
      <c r="AV227" s="241">
        <f t="shared" si="186"/>
        <v>0.037543552190482984</v>
      </c>
      <c r="AW227" s="241">
        <f t="shared" si="187"/>
        <v>0.19928255565708936</v>
      </c>
      <c r="AX227" s="241">
        <f t="shared" si="188"/>
        <v>0.004581930774916189</v>
      </c>
      <c r="AY227" s="241">
        <f t="shared" si="189"/>
        <v>0.00016055997112517502</v>
      </c>
      <c r="AZ227" s="278">
        <f t="shared" si="190"/>
        <v>7.356746729180941E-07</v>
      </c>
      <c r="BA227" s="241">
        <f t="shared" si="191"/>
        <v>0.00019375067317960575</v>
      </c>
      <c r="BB227" s="244">
        <f t="shared" si="192"/>
        <v>4047186.8524534963</v>
      </c>
      <c r="BC227" s="86">
        <f t="shared" si="193"/>
        <v>11758386.852453496</v>
      </c>
      <c r="BD227" s="42"/>
      <c r="BE227" s="148"/>
      <c r="BF227" s="42"/>
      <c r="BG227" s="42"/>
      <c r="BH227" s="42"/>
      <c r="BI227" s="42"/>
      <c r="BJ227" s="42"/>
    </row>
    <row r="228" spans="3:62" s="149" customFormat="1" ht="15">
      <c r="C228" s="7"/>
      <c r="D228" s="138" t="s">
        <v>399</v>
      </c>
      <c r="E228" s="143" t="s">
        <v>400</v>
      </c>
      <c r="F228" s="97" t="s">
        <v>61</v>
      </c>
      <c r="G228" s="6">
        <v>24169.456371662014</v>
      </c>
      <c r="H228" s="296">
        <v>0.7592333829500812</v>
      </c>
      <c r="I228" s="28">
        <v>17610.74272267896</v>
      </c>
      <c r="J228" s="14"/>
      <c r="K228" s="252">
        <f t="shared" si="194"/>
        <v>99.82692786924262</v>
      </c>
      <c r="L228" s="253">
        <f t="shared" si="195"/>
        <v>155.7307388240035</v>
      </c>
      <c r="M228" s="253">
        <f t="shared" si="196"/>
        <v>111.28045684722171</v>
      </c>
      <c r="N228" s="253">
        <f t="shared" si="197"/>
        <v>93.28444307454481</v>
      </c>
      <c r="O228" s="14">
        <f t="shared" si="169"/>
        <v>21096316.122007944</v>
      </c>
      <c r="P228" s="14">
        <f t="shared" si="170"/>
        <v>32910407.705306847</v>
      </c>
      <c r="Q228" s="14">
        <f t="shared" si="171"/>
        <v>23516777.9471832</v>
      </c>
      <c r="R228" s="14">
        <f t="shared" si="172"/>
        <v>19713699.924170397</v>
      </c>
      <c r="S228" s="14">
        <v>1</v>
      </c>
      <c r="T228" s="14">
        <v>1</v>
      </c>
      <c r="U228" s="14">
        <v>0</v>
      </c>
      <c r="V228" s="114">
        <f t="shared" si="173"/>
        <v>0</v>
      </c>
      <c r="W228" s="114">
        <f t="shared" si="174"/>
        <v>0</v>
      </c>
      <c r="X228" s="114">
        <f t="shared" si="175"/>
        <v>19713699.924170397</v>
      </c>
      <c r="Y228" s="15"/>
      <c r="Z228" s="28">
        <f t="shared" si="199"/>
        <v>77523501.77449799</v>
      </c>
      <c r="AA228" s="14"/>
      <c r="AB228" s="29">
        <f t="shared" si="176"/>
        <v>7723500.834123598</v>
      </c>
      <c r="AC228" s="14">
        <v>29</v>
      </c>
      <c r="AD228" s="65">
        <f t="shared" si="198"/>
        <v>910424.781446076</v>
      </c>
      <c r="AE228" s="14">
        <f t="shared" si="177"/>
        <v>26402318.661936205</v>
      </c>
      <c r="AF228" s="28">
        <f t="shared" si="178"/>
        <v>34125819.496059805</v>
      </c>
      <c r="AG228" s="14"/>
      <c r="AH228" s="82">
        <f t="shared" si="179"/>
        <v>10.81290116777304</v>
      </c>
      <c r="AI228" s="14">
        <f t="shared" si="180"/>
        <v>0</v>
      </c>
      <c r="AJ228" s="84">
        <f t="shared" si="181"/>
        <v>127.1623479935181</v>
      </c>
      <c r="AK228" s="14">
        <f t="shared" si="182"/>
        <v>36881337.863369256</v>
      </c>
      <c r="AL228" s="28">
        <f t="shared" si="183"/>
        <v>36881337.863369256</v>
      </c>
      <c r="AM228" s="14"/>
      <c r="AN228" s="30">
        <v>1</v>
      </c>
      <c r="AO228" s="14">
        <f t="shared" si="184"/>
        <v>71007157.35942906</v>
      </c>
      <c r="AP228" s="116"/>
      <c r="AQ228" s="306">
        <f t="shared" si="185"/>
        <v>148530659.13392705</v>
      </c>
      <c r="AS228" s="147">
        <v>110691900.00000001</v>
      </c>
      <c r="AT228" s="147">
        <v>136864218.46629727</v>
      </c>
      <c r="AU228" s="147">
        <v>132549576.42089352</v>
      </c>
      <c r="AV228" s="242">
        <f t="shared" si="186"/>
        <v>-0.03152498215935253</v>
      </c>
      <c r="AW228" s="242">
        <f t="shared" si="187"/>
        <v>0.13021402130725385</v>
      </c>
      <c r="AX228" s="242">
        <f t="shared" si="188"/>
        <v>0.002993897933444502</v>
      </c>
      <c r="AY228" s="242">
        <f t="shared" si="189"/>
        <v>0.0021333156700089227</v>
      </c>
      <c r="AZ228" s="279">
        <f t="shared" si="190"/>
        <v>6.386929375824487E-06</v>
      </c>
      <c r="BA228" s="242">
        <f t="shared" si="191"/>
        <v>0.0016820911629431162</v>
      </c>
      <c r="BB228" s="245">
        <f t="shared" si="192"/>
        <v>35136586.25062355</v>
      </c>
      <c r="BC228" s="87">
        <f t="shared" si="193"/>
        <v>145828486.25062355</v>
      </c>
      <c r="BD228" s="16"/>
      <c r="BE228" s="148"/>
      <c r="BF228" s="16"/>
      <c r="BG228" s="16"/>
      <c r="BH228" s="16"/>
      <c r="BI228" s="16"/>
      <c r="BJ228" s="16"/>
    </row>
    <row r="229" spans="3:62" s="149" customFormat="1" ht="15">
      <c r="C229" s="7"/>
      <c r="D229" s="138" t="s">
        <v>401</v>
      </c>
      <c r="E229" s="143" t="s">
        <v>402</v>
      </c>
      <c r="F229" s="97" t="s">
        <v>61</v>
      </c>
      <c r="G229" s="6">
        <v>36832.34587637689</v>
      </c>
      <c r="H229" s="296">
        <v>0.5891072298596975</v>
      </c>
      <c r="I229" s="28">
        <v>20823.763738153437</v>
      </c>
      <c r="J229" s="231"/>
      <c r="K229" s="252">
        <f t="shared" si="194"/>
        <v>99.82692786924262</v>
      </c>
      <c r="L229" s="253">
        <f t="shared" si="195"/>
        <v>155.7307388240035</v>
      </c>
      <c r="M229" s="253">
        <f t="shared" si="196"/>
        <v>111.28045684722171</v>
      </c>
      <c r="N229" s="253">
        <f t="shared" si="197"/>
        <v>93.28444307454481</v>
      </c>
      <c r="O229" s="14">
        <f t="shared" si="169"/>
        <v>24945268.327857517</v>
      </c>
      <c r="P229" s="14">
        <f t="shared" si="170"/>
        <v>38914801.34446953</v>
      </c>
      <c r="Q229" s="14">
        <f t="shared" si="171"/>
        <v>27807335.30472389</v>
      </c>
      <c r="R229" s="14">
        <f t="shared" si="172"/>
        <v>23310398.436354537</v>
      </c>
      <c r="S229" s="14">
        <v>1</v>
      </c>
      <c r="T229" s="14">
        <v>1</v>
      </c>
      <c r="U229" s="14">
        <v>1</v>
      </c>
      <c r="V229" s="114">
        <f t="shared" si="173"/>
        <v>0</v>
      </c>
      <c r="W229" s="114">
        <f t="shared" si="174"/>
        <v>0</v>
      </c>
      <c r="X229" s="114">
        <f t="shared" si="175"/>
        <v>0</v>
      </c>
      <c r="Y229" s="15"/>
      <c r="Z229" s="28">
        <f t="shared" si="199"/>
        <v>114977803.41340546</v>
      </c>
      <c r="AA229" s="14"/>
      <c r="AB229" s="29">
        <f t="shared" si="176"/>
        <v>7723500.834123598</v>
      </c>
      <c r="AC229" s="14">
        <v>27</v>
      </c>
      <c r="AD229" s="65">
        <f t="shared" si="198"/>
        <v>910424.781446076</v>
      </c>
      <c r="AE229" s="14">
        <f t="shared" si="177"/>
        <v>24581469.09904405</v>
      </c>
      <c r="AF229" s="28">
        <f t="shared" si="178"/>
        <v>32304969.93316765</v>
      </c>
      <c r="AG229" s="14"/>
      <c r="AH229" s="82">
        <f t="shared" si="179"/>
        <v>10.81290116777304</v>
      </c>
      <c r="AI229" s="14">
        <f t="shared" si="180"/>
        <v>0</v>
      </c>
      <c r="AJ229" s="84">
        <f t="shared" si="181"/>
        <v>127.1623479935181</v>
      </c>
      <c r="AK229" s="14">
        <f t="shared" si="182"/>
        <v>56204251.00499351</v>
      </c>
      <c r="AL229" s="28">
        <f t="shared" si="183"/>
        <v>56204251.00499351</v>
      </c>
      <c r="AM229" s="14"/>
      <c r="AN229" s="30">
        <v>0.723228463952563</v>
      </c>
      <c r="AO229" s="14">
        <f t="shared" si="184"/>
        <v>64012387.90474433</v>
      </c>
      <c r="AP229" s="116"/>
      <c r="AQ229" s="306">
        <f t="shared" si="185"/>
        <v>178990191.3181498</v>
      </c>
      <c r="AS229" s="147">
        <v>123663600</v>
      </c>
      <c r="AT229" s="147">
        <v>156696882.92888147</v>
      </c>
      <c r="AU229" s="147">
        <v>151689983.31372684</v>
      </c>
      <c r="AV229" s="242">
        <f t="shared" si="186"/>
        <v>-0.031952770990518416</v>
      </c>
      <c r="AW229" s="242">
        <f t="shared" si="187"/>
        <v>0.12978623247608798</v>
      </c>
      <c r="AX229" s="242">
        <f t="shared" si="188"/>
        <v>0.0029840621562776475</v>
      </c>
      <c r="AY229" s="242">
        <f t="shared" si="189"/>
        <v>0.002441370445115633</v>
      </c>
      <c r="AZ229" s="279">
        <f t="shared" si="190"/>
        <v>7.285201154724277E-06</v>
      </c>
      <c r="BA229" s="242">
        <f t="shared" si="191"/>
        <v>0.001918664159495701</v>
      </c>
      <c r="BB229" s="245">
        <f t="shared" si="192"/>
        <v>40078272.93269041</v>
      </c>
      <c r="BC229" s="87">
        <f t="shared" si="193"/>
        <v>163741872.9326904</v>
      </c>
      <c r="BD229" s="16"/>
      <c r="BE229" s="148"/>
      <c r="BF229" s="16"/>
      <c r="BG229" s="16"/>
      <c r="BH229" s="16"/>
      <c r="BI229" s="16"/>
      <c r="BJ229" s="16"/>
    </row>
    <row r="230" spans="3:62" s="149" customFormat="1" ht="15">
      <c r="C230" s="7"/>
      <c r="D230" s="138" t="s">
        <v>403</v>
      </c>
      <c r="E230" s="143" t="s">
        <v>404</v>
      </c>
      <c r="F230" s="97" t="s">
        <v>61</v>
      </c>
      <c r="G230" s="6">
        <v>19367.581331882328</v>
      </c>
      <c r="H230" s="296">
        <v>0.4142865557182217</v>
      </c>
      <c r="I230" s="28">
        <v>7700.372301506163</v>
      </c>
      <c r="J230" s="231"/>
      <c r="K230" s="252">
        <f t="shared" si="194"/>
        <v>99.82692786924262</v>
      </c>
      <c r="L230" s="253">
        <f t="shared" si="195"/>
        <v>155.7307388240035</v>
      </c>
      <c r="M230" s="253">
        <f t="shared" si="196"/>
        <v>111.28045684722171</v>
      </c>
      <c r="N230" s="253">
        <f t="shared" si="197"/>
        <v>93.28444307454481</v>
      </c>
      <c r="O230" s="14">
        <f t="shared" si="169"/>
        <v>9224454.123705234</v>
      </c>
      <c r="P230" s="14">
        <f t="shared" si="170"/>
        <v>14390216.012801366</v>
      </c>
      <c r="Q230" s="14">
        <f t="shared" si="171"/>
        <v>10282811.371263575</v>
      </c>
      <c r="R230" s="14">
        <f t="shared" si="172"/>
        <v>8619899.29935184</v>
      </c>
      <c r="S230" s="14">
        <v>1</v>
      </c>
      <c r="T230" s="14">
        <v>1</v>
      </c>
      <c r="U230" s="14">
        <v>1</v>
      </c>
      <c r="V230" s="114">
        <f t="shared" si="173"/>
        <v>0</v>
      </c>
      <c r="W230" s="114">
        <f t="shared" si="174"/>
        <v>0</v>
      </c>
      <c r="X230" s="114">
        <f t="shared" si="175"/>
        <v>0</v>
      </c>
      <c r="Y230" s="15"/>
      <c r="Z230" s="28">
        <f t="shared" si="199"/>
        <v>42517380.80712202</v>
      </c>
      <c r="AA230" s="14"/>
      <c r="AB230" s="29">
        <f t="shared" si="176"/>
        <v>7723500.834123598</v>
      </c>
      <c r="AC230" s="14">
        <v>13</v>
      </c>
      <c r="AD230" s="65">
        <f t="shared" si="198"/>
        <v>910424.781446076</v>
      </c>
      <c r="AE230" s="14">
        <f t="shared" si="177"/>
        <v>11835522.158798989</v>
      </c>
      <c r="AF230" s="28">
        <f t="shared" si="178"/>
        <v>19559022.99292259</v>
      </c>
      <c r="AG230" s="14"/>
      <c r="AH230" s="82">
        <f t="shared" si="179"/>
        <v>10.81290116777304</v>
      </c>
      <c r="AI230" s="14">
        <f t="shared" si="180"/>
        <v>0</v>
      </c>
      <c r="AJ230" s="84">
        <f t="shared" si="181"/>
        <v>127.1623479935181</v>
      </c>
      <c r="AK230" s="14">
        <f t="shared" si="182"/>
        <v>29553925.40541102</v>
      </c>
      <c r="AL230" s="28">
        <f t="shared" si="183"/>
        <v>29553925.40541102</v>
      </c>
      <c r="AM230" s="14"/>
      <c r="AN230" s="30">
        <v>0</v>
      </c>
      <c r="AO230" s="14">
        <f t="shared" si="184"/>
        <v>0</v>
      </c>
      <c r="AP230" s="116"/>
      <c r="AQ230" s="306">
        <f t="shared" si="185"/>
        <v>42517380.80712202</v>
      </c>
      <c r="AS230" s="147">
        <v>26868600.000000004</v>
      </c>
      <c r="AT230" s="147">
        <v>34575387.46819383</v>
      </c>
      <c r="AU230" s="147">
        <v>34359428.997779936</v>
      </c>
      <c r="AV230" s="242">
        <f t="shared" si="186"/>
        <v>-0.006246017361701452</v>
      </c>
      <c r="AW230" s="242">
        <f t="shared" si="187"/>
        <v>0.15549298610490495</v>
      </c>
      <c r="AX230" s="242">
        <f t="shared" si="188"/>
        <v>0.003575115222546746</v>
      </c>
      <c r="AY230" s="242">
        <f t="shared" si="189"/>
        <v>0.0005529969259258143</v>
      </c>
      <c r="AZ230" s="279">
        <f t="shared" si="190"/>
        <v>1.977027727898934E-06</v>
      </c>
      <c r="BA230" s="242">
        <f t="shared" si="191"/>
        <v>0.0005206791361401286</v>
      </c>
      <c r="BB230" s="245">
        <f t="shared" si="192"/>
        <v>10876275.780367127</v>
      </c>
      <c r="BC230" s="87">
        <f t="shared" si="193"/>
        <v>37744875.78036713</v>
      </c>
      <c r="BD230" s="16"/>
      <c r="BE230" s="148"/>
      <c r="BF230" s="16"/>
      <c r="BG230" s="16"/>
      <c r="BH230" s="16"/>
      <c r="BI230" s="16"/>
      <c r="BJ230" s="16"/>
    </row>
    <row r="231" spans="3:62" s="41" customFormat="1" ht="15">
      <c r="C231" s="66"/>
      <c r="D231" s="137" t="s">
        <v>405</v>
      </c>
      <c r="E231" s="8" t="s">
        <v>406</v>
      </c>
      <c r="F231" s="99" t="s">
        <v>75</v>
      </c>
      <c r="G231" s="10">
        <v>80369.38357992124</v>
      </c>
      <c r="H231" s="11">
        <v>0</v>
      </c>
      <c r="I231" s="13">
        <v>0</v>
      </c>
      <c r="J231" s="232"/>
      <c r="K231" s="250">
        <f t="shared" si="194"/>
        <v>99.82692786924262</v>
      </c>
      <c r="L231" s="251">
        <f t="shared" si="195"/>
        <v>155.7307388240035</v>
      </c>
      <c r="M231" s="251">
        <f t="shared" si="196"/>
        <v>111.28045684722171</v>
      </c>
      <c r="N231" s="251">
        <f t="shared" si="197"/>
        <v>93.28444307454481</v>
      </c>
      <c r="O231" s="11">
        <f t="shared" si="169"/>
        <v>0</v>
      </c>
      <c r="P231" s="11">
        <f t="shared" si="170"/>
        <v>0</v>
      </c>
      <c r="Q231" s="11">
        <f t="shared" si="171"/>
        <v>0</v>
      </c>
      <c r="R231" s="11">
        <f t="shared" si="172"/>
        <v>0</v>
      </c>
      <c r="S231" s="11">
        <v>0</v>
      </c>
      <c r="T231" s="11">
        <v>0</v>
      </c>
      <c r="U231" s="11">
        <v>1</v>
      </c>
      <c r="V231" s="114">
        <f t="shared" si="173"/>
        <v>0</v>
      </c>
      <c r="W231" s="114">
        <f t="shared" si="174"/>
        <v>0</v>
      </c>
      <c r="X231" s="98">
        <f>SUM(X228:X230)</f>
        <v>19713699.924170397</v>
      </c>
      <c r="Y231" s="12"/>
      <c r="Z231" s="13">
        <f t="shared" si="199"/>
        <v>19713699.924170397</v>
      </c>
      <c r="AA231" s="11"/>
      <c r="AB231" s="60">
        <f t="shared" si="176"/>
        <v>7723500.834123598</v>
      </c>
      <c r="AC231" s="11">
        <v>20</v>
      </c>
      <c r="AD231" s="121">
        <f t="shared" si="198"/>
        <v>910424.781446076</v>
      </c>
      <c r="AE231" s="11">
        <f t="shared" si="177"/>
        <v>18208495.62892152</v>
      </c>
      <c r="AF231" s="13">
        <f t="shared" si="178"/>
        <v>25931996.46304512</v>
      </c>
      <c r="AG231" s="11"/>
      <c r="AH231" s="119">
        <f t="shared" si="179"/>
        <v>10.81290116777304</v>
      </c>
      <c r="AI231" s="11">
        <f t="shared" si="180"/>
        <v>10428314.418774357</v>
      </c>
      <c r="AJ231" s="141">
        <f t="shared" si="181"/>
        <v>127.1623479935181</v>
      </c>
      <c r="AK231" s="11">
        <f t="shared" si="182"/>
        <v>0</v>
      </c>
      <c r="AL231" s="13">
        <f t="shared" si="183"/>
        <v>10428314.418774357</v>
      </c>
      <c r="AM231" s="11"/>
      <c r="AN231" s="61">
        <v>0.5049271599255883</v>
      </c>
      <c r="AO231" s="11">
        <f t="shared" si="184"/>
        <v>18359308.507568575</v>
      </c>
      <c r="AP231" s="115"/>
      <c r="AQ231" s="307">
        <f t="shared" si="185"/>
        <v>38073008.43173897</v>
      </c>
      <c r="AS231" s="146">
        <v>29192400</v>
      </c>
      <c r="AT231" s="146">
        <v>35638171.37150912</v>
      </c>
      <c r="AU231" s="146">
        <v>34390703.19537513</v>
      </c>
      <c r="AV231" s="241">
        <f t="shared" si="186"/>
        <v>-0.035003708892069496</v>
      </c>
      <c r="AW231" s="241">
        <f t="shared" si="187"/>
        <v>0.1267352945745369</v>
      </c>
      <c r="AX231" s="241">
        <f t="shared" si="188"/>
        <v>0.002913914590087612</v>
      </c>
      <c r="AY231" s="241">
        <f t="shared" si="189"/>
        <v>0.0005535002676761109</v>
      </c>
      <c r="AZ231" s="278">
        <f t="shared" si="190"/>
        <v>1.6128525055988184E-06</v>
      </c>
      <c r="BA231" s="241">
        <f t="shared" si="191"/>
        <v>0.0004247682708168696</v>
      </c>
      <c r="BB231" s="244">
        <f t="shared" si="192"/>
        <v>8872828.84119752</v>
      </c>
      <c r="BC231" s="86">
        <f t="shared" si="193"/>
        <v>38065228.84119752</v>
      </c>
      <c r="BD231" s="42"/>
      <c r="BE231" s="148"/>
      <c r="BF231" s="42"/>
      <c r="BG231" s="42"/>
      <c r="BH231" s="42"/>
      <c r="BI231" s="42"/>
      <c r="BJ231" s="42"/>
    </row>
    <row r="232" spans="3:62" s="149" customFormat="1" ht="15">
      <c r="C232" s="66"/>
      <c r="D232" s="96"/>
      <c r="E232" s="143"/>
      <c r="F232" s="97"/>
      <c r="G232" s="6"/>
      <c r="H232" s="6"/>
      <c r="I232" s="28"/>
      <c r="J232" s="231"/>
      <c r="K232" s="252">
        <f t="shared" si="194"/>
        <v>99.82692786924262</v>
      </c>
      <c r="L232" s="253">
        <f t="shared" si="195"/>
        <v>155.7307388240035</v>
      </c>
      <c r="M232" s="253">
        <f t="shared" si="196"/>
        <v>111.28045684722171</v>
      </c>
      <c r="N232" s="253">
        <f t="shared" si="197"/>
        <v>93.28444307454481</v>
      </c>
      <c r="O232" s="14"/>
      <c r="P232" s="14"/>
      <c r="Q232" s="14"/>
      <c r="R232" s="14"/>
      <c r="S232" s="14"/>
      <c r="T232" s="14"/>
      <c r="U232" s="14"/>
      <c r="V232" s="114"/>
      <c r="W232" s="114"/>
      <c r="X232" s="114"/>
      <c r="Y232" s="15"/>
      <c r="Z232" s="28"/>
      <c r="AA232" s="14"/>
      <c r="AB232" s="29"/>
      <c r="AC232" s="14"/>
      <c r="AD232" s="65"/>
      <c r="AE232" s="14"/>
      <c r="AF232" s="28"/>
      <c r="AG232" s="14"/>
      <c r="AH232" s="82"/>
      <c r="AI232" s="14"/>
      <c r="AJ232" s="84"/>
      <c r="AK232" s="14"/>
      <c r="AL232" s="28"/>
      <c r="AM232" s="14"/>
      <c r="AN232" s="30"/>
      <c r="AO232" s="14"/>
      <c r="AP232" s="116"/>
      <c r="AQ232" s="306"/>
      <c r="AS232" s="147"/>
      <c r="AT232" s="147"/>
      <c r="AU232" s="147"/>
      <c r="AV232" s="242"/>
      <c r="AW232" s="242"/>
      <c r="AX232" s="242"/>
      <c r="AY232" s="242"/>
      <c r="AZ232" s="279"/>
      <c r="BA232" s="242"/>
      <c r="BB232" s="245"/>
      <c r="BC232" s="87"/>
      <c r="BD232" s="42"/>
      <c r="BE232" s="148"/>
      <c r="BF232" s="42"/>
      <c r="BG232" s="42"/>
      <c r="BH232" s="42"/>
      <c r="BI232" s="42"/>
      <c r="BJ232" s="42"/>
    </row>
    <row r="233" spans="3:62" s="149" customFormat="1" ht="15">
      <c r="C233" s="66"/>
      <c r="D233" s="95" t="s">
        <v>407</v>
      </c>
      <c r="E233" s="143"/>
      <c r="F233" s="97"/>
      <c r="G233" s="6"/>
      <c r="H233" s="6"/>
      <c r="I233" s="28"/>
      <c r="J233" s="231"/>
      <c r="K233" s="252">
        <f t="shared" si="194"/>
        <v>99.82692786924262</v>
      </c>
      <c r="L233" s="253">
        <f t="shared" si="195"/>
        <v>155.7307388240035</v>
      </c>
      <c r="M233" s="253">
        <f t="shared" si="196"/>
        <v>111.28045684722171</v>
      </c>
      <c r="N233" s="253">
        <f t="shared" si="197"/>
        <v>93.28444307454481</v>
      </c>
      <c r="O233" s="14"/>
      <c r="P233" s="14"/>
      <c r="Q233" s="14"/>
      <c r="R233" s="14"/>
      <c r="S233" s="14"/>
      <c r="T233" s="14"/>
      <c r="U233" s="14"/>
      <c r="V233" s="114"/>
      <c r="W233" s="114"/>
      <c r="X233" s="114"/>
      <c r="Y233" s="15"/>
      <c r="Z233" s="28"/>
      <c r="AA233" s="14"/>
      <c r="AB233" s="29"/>
      <c r="AC233" s="14"/>
      <c r="AD233" s="65"/>
      <c r="AE233" s="14"/>
      <c r="AF233" s="28"/>
      <c r="AG233" s="14"/>
      <c r="AH233" s="82"/>
      <c r="AI233" s="14"/>
      <c r="AJ233" s="84"/>
      <c r="AK233" s="14"/>
      <c r="AL233" s="28"/>
      <c r="AM233" s="14"/>
      <c r="AN233" s="30"/>
      <c r="AO233" s="14"/>
      <c r="AP233" s="116"/>
      <c r="AQ233" s="306"/>
      <c r="AS233" s="147"/>
      <c r="AT233" s="147"/>
      <c r="AU233" s="147"/>
      <c r="AV233" s="242"/>
      <c r="AW233" s="242"/>
      <c r="AX233" s="242"/>
      <c r="AY233" s="242"/>
      <c r="AZ233" s="279"/>
      <c r="BA233" s="242"/>
      <c r="BB233" s="245"/>
      <c r="BC233" s="87"/>
      <c r="BD233" s="42"/>
      <c r="BE233" s="148"/>
      <c r="BF233" s="42"/>
      <c r="BG233" s="42"/>
      <c r="BH233" s="42"/>
      <c r="BI233" s="42"/>
      <c r="BJ233" s="42"/>
    </row>
    <row r="234" spans="3:62" s="149" customFormat="1" ht="15">
      <c r="C234" s="66"/>
      <c r="D234" s="96"/>
      <c r="E234" s="143"/>
      <c r="F234" s="97"/>
      <c r="G234" s="6"/>
      <c r="H234" s="6"/>
      <c r="I234" s="28"/>
      <c r="J234" s="231"/>
      <c r="K234" s="252">
        <f t="shared" si="194"/>
        <v>99.82692786924262</v>
      </c>
      <c r="L234" s="253">
        <f t="shared" si="195"/>
        <v>155.7307388240035</v>
      </c>
      <c r="M234" s="253">
        <f t="shared" si="196"/>
        <v>111.28045684722171</v>
      </c>
      <c r="N234" s="253">
        <f t="shared" si="197"/>
        <v>93.28444307454481</v>
      </c>
      <c r="O234" s="14"/>
      <c r="P234" s="14"/>
      <c r="Q234" s="14"/>
      <c r="R234" s="14"/>
      <c r="S234" s="14"/>
      <c r="T234" s="14"/>
      <c r="U234" s="14"/>
      <c r="V234" s="114"/>
      <c r="W234" s="114"/>
      <c r="X234" s="114"/>
      <c r="Y234" s="15"/>
      <c r="Z234" s="28"/>
      <c r="AA234" s="14"/>
      <c r="AB234" s="29"/>
      <c r="AC234" s="14"/>
      <c r="AD234" s="65"/>
      <c r="AE234" s="14"/>
      <c r="AF234" s="28"/>
      <c r="AG234" s="14"/>
      <c r="AH234" s="82"/>
      <c r="AI234" s="14"/>
      <c r="AJ234" s="84"/>
      <c r="AK234" s="14"/>
      <c r="AL234" s="28"/>
      <c r="AM234" s="14"/>
      <c r="AN234" s="30"/>
      <c r="AO234" s="14"/>
      <c r="AP234" s="116"/>
      <c r="AQ234" s="306"/>
      <c r="AS234" s="147"/>
      <c r="AT234" s="147"/>
      <c r="AU234" s="147"/>
      <c r="AV234" s="242"/>
      <c r="AW234" s="242"/>
      <c r="AX234" s="242"/>
      <c r="AY234" s="242"/>
      <c r="AZ234" s="279"/>
      <c r="BA234" s="242"/>
      <c r="BB234" s="245"/>
      <c r="BC234" s="87"/>
      <c r="BD234" s="42"/>
      <c r="BE234" s="148"/>
      <c r="BF234" s="42"/>
      <c r="BG234" s="42"/>
      <c r="BH234" s="42"/>
      <c r="BI234" s="42"/>
      <c r="BJ234" s="42"/>
    </row>
    <row r="235" spans="3:62" s="149" customFormat="1" ht="15">
      <c r="C235" s="41"/>
      <c r="D235" s="138" t="s">
        <v>408</v>
      </c>
      <c r="E235" s="143" t="s">
        <v>409</v>
      </c>
      <c r="F235" s="97" t="s">
        <v>61</v>
      </c>
      <c r="G235" s="6">
        <v>57521.88997293491</v>
      </c>
      <c r="H235" s="296">
        <v>0.729304328659893</v>
      </c>
      <c r="I235" s="28">
        <v>40260.33952695615</v>
      </c>
      <c r="J235" s="231"/>
      <c r="K235" s="252">
        <f t="shared" si="194"/>
        <v>99.82692786924262</v>
      </c>
      <c r="L235" s="253">
        <f t="shared" si="195"/>
        <v>155.7307388240035</v>
      </c>
      <c r="M235" s="253">
        <f t="shared" si="196"/>
        <v>111.28045684722171</v>
      </c>
      <c r="N235" s="253">
        <f t="shared" si="197"/>
        <v>93.28444307454481</v>
      </c>
      <c r="O235" s="14">
        <f aca="true" t="shared" si="200" ref="O235:O256">I235*K235*12</f>
        <v>48228792.119384035</v>
      </c>
      <c r="P235" s="14">
        <f aca="true" t="shared" si="201" ref="P235:P256">I235*L235*12</f>
        <v>75237269.03805736</v>
      </c>
      <c r="Q235" s="14">
        <f aca="true" t="shared" si="202" ref="Q235:Q256">I235*M235*12</f>
        <v>53762267.70460726</v>
      </c>
      <c r="R235" s="14">
        <f aca="true" t="shared" si="203" ref="R235:R256">I235*N235*12</f>
        <v>45067960.20917025</v>
      </c>
      <c r="S235" s="14">
        <v>1</v>
      </c>
      <c r="T235" s="14">
        <v>1</v>
      </c>
      <c r="U235" s="14">
        <v>1</v>
      </c>
      <c r="V235" s="114">
        <f aca="true" t="shared" si="204" ref="V235:V256">IF(S235=1,0,P235)</f>
        <v>0</v>
      </c>
      <c r="W235" s="114">
        <f aca="true" t="shared" si="205" ref="W235:W256">IF(T235=1,0,Q235)</f>
        <v>0</v>
      </c>
      <c r="X235" s="114">
        <f aca="true" t="shared" si="206" ref="X235:X256">IF(U235=1,0,R235)</f>
        <v>0</v>
      </c>
      <c r="Y235" s="15"/>
      <c r="Z235" s="28">
        <f t="shared" si="199"/>
        <v>222296289.0712189</v>
      </c>
      <c r="AA235" s="14"/>
      <c r="AB235" s="29">
        <f aca="true" t="shared" si="207" ref="AB235:AB256">$AB$5</f>
        <v>7723500.834123598</v>
      </c>
      <c r="AC235" s="14">
        <v>52</v>
      </c>
      <c r="AD235" s="65">
        <f t="shared" si="198"/>
        <v>910424.781446076</v>
      </c>
      <c r="AE235" s="14">
        <f aca="true" t="shared" si="208" ref="AE235:AE256">AC235*AD235</f>
        <v>47342088.635195956</v>
      </c>
      <c r="AF235" s="28">
        <f aca="true" t="shared" si="209" ref="AF235:AF256">AE235+AB235</f>
        <v>55065589.46931955</v>
      </c>
      <c r="AG235" s="14"/>
      <c r="AH235" s="82">
        <f aca="true" t="shared" si="210" ref="AH235:AH256">$AH$5</f>
        <v>10.81290116777304</v>
      </c>
      <c r="AI235" s="14">
        <f aca="true" t="shared" si="211" ref="AI235:AI256">IF(F235="B",0,G235*AH235*12)</f>
        <v>0</v>
      </c>
      <c r="AJ235" s="84">
        <f aca="true" t="shared" si="212" ref="AJ235:AJ256">$AJ$5</f>
        <v>127.1623479935181</v>
      </c>
      <c r="AK235" s="14">
        <f aca="true" t="shared" si="213" ref="AK235:AK256">IF(F235="C",0,G235*AJ235*12)</f>
        <v>87775423.07979849</v>
      </c>
      <c r="AL235" s="28">
        <f aca="true" t="shared" si="214" ref="AL235:AL256">IF(F235="A",AI235+AK235,IF(F235="B",AK235,AI235))</f>
        <v>87775423.07979849</v>
      </c>
      <c r="AM235" s="14"/>
      <c r="AN235" s="30">
        <v>1</v>
      </c>
      <c r="AO235" s="14">
        <f aca="true" t="shared" si="215" ref="AO235:AO256">(AF235+AL235)*AN235</f>
        <v>142841012.54911804</v>
      </c>
      <c r="AP235" s="116"/>
      <c r="AQ235" s="306">
        <f aca="true" t="shared" si="216" ref="AQ235:AQ256">Z235+AO235</f>
        <v>365137301.62033695</v>
      </c>
      <c r="AS235" s="147">
        <v>260742600</v>
      </c>
      <c r="AT235" s="147">
        <v>321435442.7736778</v>
      </c>
      <c r="AU235" s="147">
        <v>323960079.05979675</v>
      </c>
      <c r="AV235" s="242">
        <f aca="true" t="shared" si="217" ref="AV235:AV256">(AU235-AT235)/AT235</f>
        <v>0.007854256096756936</v>
      </c>
      <c r="AW235" s="242">
        <f aca="true" t="shared" si="218" ref="AW235:AW256">AV235+($AV$28*-1)</f>
        <v>0.16959325956336332</v>
      </c>
      <c r="AX235" s="242">
        <f aca="true" t="shared" si="219" ref="AX235:AX256">AW235/$AW$290</f>
        <v>0.0038993105675984943</v>
      </c>
      <c r="AY235" s="242">
        <f aca="true" t="shared" si="220" ref="AY235:AY256">AU235/$AU$290</f>
        <v>0.005213966968261512</v>
      </c>
      <c r="AZ235" s="279">
        <f aca="true" t="shared" si="221" ref="AZ235:AZ256">AX235*AY235</f>
        <v>2.0330876498451598E-05</v>
      </c>
      <c r="BA235" s="242">
        <f aca="true" t="shared" si="222" ref="BA235:BA256">AZ235/$AZ$290</f>
        <v>0.005354433356094322</v>
      </c>
      <c r="BB235" s="245">
        <f aca="true" t="shared" si="223" ref="BB235:BB256">($AQ$290-$AS$290)*BA235</f>
        <v>111846797.35814421</v>
      </c>
      <c r="BC235" s="87">
        <f aca="true" t="shared" si="224" ref="BC235:BC256">AS235+BB235</f>
        <v>372589397.3581442</v>
      </c>
      <c r="BD235" s="42"/>
      <c r="BE235" s="148"/>
      <c r="BF235" s="42"/>
      <c r="BG235" s="42"/>
      <c r="BH235" s="42"/>
      <c r="BI235" s="42"/>
      <c r="BJ235" s="42"/>
    </row>
    <row r="236" spans="3:62" s="149" customFormat="1" ht="15">
      <c r="C236" s="66"/>
      <c r="D236" s="138" t="s">
        <v>410</v>
      </c>
      <c r="E236" s="143" t="s">
        <v>411</v>
      </c>
      <c r="F236" s="97" t="s">
        <v>61</v>
      </c>
      <c r="G236" s="6">
        <v>220110.12465841157</v>
      </c>
      <c r="H236" s="296">
        <v>0.5858817691254212</v>
      </c>
      <c r="I236" s="28">
        <v>123761.4813150245</v>
      </c>
      <c r="J236" s="231"/>
      <c r="K236" s="252">
        <f t="shared" si="194"/>
        <v>99.82692786924262</v>
      </c>
      <c r="L236" s="253">
        <f t="shared" si="195"/>
        <v>155.7307388240035</v>
      </c>
      <c r="M236" s="253">
        <f t="shared" si="196"/>
        <v>111.28045684722171</v>
      </c>
      <c r="N236" s="253">
        <f t="shared" si="197"/>
        <v>93.28444307454481</v>
      </c>
      <c r="O236" s="14">
        <f t="shared" si="200"/>
        <v>148256741.61870685</v>
      </c>
      <c r="P236" s="14">
        <f t="shared" si="201"/>
        <v>231281603.07770246</v>
      </c>
      <c r="Q236" s="14">
        <f t="shared" si="202"/>
        <v>165266810.16989785</v>
      </c>
      <c r="R236" s="14">
        <f t="shared" si="203"/>
        <v>138540250.30263293</v>
      </c>
      <c r="S236" s="14">
        <v>1</v>
      </c>
      <c r="T236" s="14">
        <v>1</v>
      </c>
      <c r="U236" s="14">
        <v>1</v>
      </c>
      <c r="V236" s="114">
        <f t="shared" si="204"/>
        <v>0</v>
      </c>
      <c r="W236" s="114">
        <f t="shared" si="205"/>
        <v>0</v>
      </c>
      <c r="X236" s="114">
        <f t="shared" si="206"/>
        <v>0</v>
      </c>
      <c r="Y236" s="15"/>
      <c r="Z236" s="28">
        <f t="shared" si="199"/>
        <v>683345405.1689402</v>
      </c>
      <c r="AA236" s="14"/>
      <c r="AB236" s="29">
        <f t="shared" si="207"/>
        <v>7723500.834123598</v>
      </c>
      <c r="AC236" s="14">
        <v>81</v>
      </c>
      <c r="AD236" s="65">
        <f t="shared" si="198"/>
        <v>910424.781446076</v>
      </c>
      <c r="AE236" s="14">
        <f t="shared" si="208"/>
        <v>73744407.29713215</v>
      </c>
      <c r="AF236" s="28">
        <f t="shared" si="209"/>
        <v>81467908.13125575</v>
      </c>
      <c r="AG236" s="14"/>
      <c r="AH236" s="82">
        <f t="shared" si="210"/>
        <v>10.81290116777304</v>
      </c>
      <c r="AI236" s="14">
        <f t="shared" si="211"/>
        <v>0</v>
      </c>
      <c r="AJ236" s="84">
        <f t="shared" si="212"/>
        <v>127.1623479935181</v>
      </c>
      <c r="AK236" s="14">
        <f t="shared" si="213"/>
        <v>335876643.22451496</v>
      </c>
      <c r="AL236" s="28">
        <f t="shared" si="214"/>
        <v>335876643.22451496</v>
      </c>
      <c r="AM236" s="14"/>
      <c r="AN236" s="30">
        <v>0.3248347328852548</v>
      </c>
      <c r="AO236" s="14">
        <f t="shared" si="215"/>
        <v>135568005.86076826</v>
      </c>
      <c r="AP236" s="116"/>
      <c r="AQ236" s="306">
        <f t="shared" si="216"/>
        <v>818913411.0297084</v>
      </c>
      <c r="AS236" s="147">
        <v>574516800</v>
      </c>
      <c r="AT236" s="147">
        <v>725419366.2524884</v>
      </c>
      <c r="AU236" s="147">
        <v>690642584.2409346</v>
      </c>
      <c r="AV236" s="242">
        <f t="shared" si="217"/>
        <v>-0.0479402448148171</v>
      </c>
      <c r="AW236" s="242">
        <f t="shared" si="218"/>
        <v>0.11379875865178929</v>
      </c>
      <c r="AX236" s="242">
        <f t="shared" si="219"/>
        <v>0.002616476051778013</v>
      </c>
      <c r="AY236" s="242">
        <f t="shared" si="220"/>
        <v>0.01111552889960349</v>
      </c>
      <c r="AZ236" s="279">
        <f t="shared" si="221"/>
        <v>2.908351516865894E-05</v>
      </c>
      <c r="BA236" s="242">
        <f t="shared" si="222"/>
        <v>0.0076595686242746435</v>
      </c>
      <c r="BB236" s="245">
        <f t="shared" si="223"/>
        <v>159997923.73827317</v>
      </c>
      <c r="BC236" s="87">
        <f t="shared" si="224"/>
        <v>734514723.7382731</v>
      </c>
      <c r="BD236" s="42"/>
      <c r="BE236" s="148"/>
      <c r="BF236" s="42"/>
      <c r="BG236" s="42"/>
      <c r="BH236" s="42"/>
      <c r="BI236" s="42"/>
      <c r="BJ236" s="42"/>
    </row>
    <row r="237" spans="3:62" s="149" customFormat="1" ht="15">
      <c r="C237" s="7"/>
      <c r="D237" s="138" t="s">
        <v>412</v>
      </c>
      <c r="E237" s="143" t="s">
        <v>413</v>
      </c>
      <c r="F237" s="97" t="s">
        <v>61</v>
      </c>
      <c r="G237" s="6">
        <v>306199.9544377598</v>
      </c>
      <c r="H237" s="296">
        <v>0.498243046479161</v>
      </c>
      <c r="I237" s="28">
        <v>146413.74960617648</v>
      </c>
      <c r="J237" s="231"/>
      <c r="K237" s="252">
        <f t="shared" si="194"/>
        <v>99.82692786924262</v>
      </c>
      <c r="L237" s="253">
        <f t="shared" si="195"/>
        <v>155.7307388240035</v>
      </c>
      <c r="M237" s="253">
        <f t="shared" si="196"/>
        <v>111.28045684722171</v>
      </c>
      <c r="N237" s="253">
        <f t="shared" si="197"/>
        <v>93.28444307454481</v>
      </c>
      <c r="O237" s="14">
        <f t="shared" si="200"/>
        <v>175392417.8520136</v>
      </c>
      <c r="P237" s="14">
        <f t="shared" si="201"/>
        <v>273613456.8019502</v>
      </c>
      <c r="Q237" s="14">
        <f t="shared" si="202"/>
        <v>195515867.33868057</v>
      </c>
      <c r="R237" s="14">
        <f t="shared" si="203"/>
        <v>163897501.08561635</v>
      </c>
      <c r="S237" s="14">
        <v>1</v>
      </c>
      <c r="T237" s="14">
        <v>1</v>
      </c>
      <c r="U237" s="14">
        <v>1</v>
      </c>
      <c r="V237" s="114">
        <f t="shared" si="204"/>
        <v>0</v>
      </c>
      <c r="W237" s="114">
        <f t="shared" si="205"/>
        <v>0</v>
      </c>
      <c r="X237" s="114">
        <f t="shared" si="206"/>
        <v>0</v>
      </c>
      <c r="Y237" s="15"/>
      <c r="Z237" s="28">
        <f t="shared" si="199"/>
        <v>808419243.0782607</v>
      </c>
      <c r="AA237" s="14"/>
      <c r="AB237" s="29">
        <f t="shared" si="207"/>
        <v>7723500.834123598</v>
      </c>
      <c r="AC237" s="14">
        <v>89</v>
      </c>
      <c r="AD237" s="65">
        <f t="shared" si="198"/>
        <v>910424.781446076</v>
      </c>
      <c r="AE237" s="14">
        <f t="shared" si="208"/>
        <v>81027805.54870076</v>
      </c>
      <c r="AF237" s="28">
        <f t="shared" si="209"/>
        <v>88751306.38282436</v>
      </c>
      <c r="AG237" s="14"/>
      <c r="AH237" s="82">
        <f t="shared" si="210"/>
        <v>10.81290116777304</v>
      </c>
      <c r="AI237" s="14">
        <f t="shared" si="211"/>
        <v>0</v>
      </c>
      <c r="AJ237" s="84">
        <f t="shared" si="212"/>
        <v>127.1623479935181</v>
      </c>
      <c r="AK237" s="14">
        <f t="shared" si="213"/>
        <v>467245261.94176567</v>
      </c>
      <c r="AL237" s="28">
        <f t="shared" si="214"/>
        <v>467245261.94176567</v>
      </c>
      <c r="AM237" s="14"/>
      <c r="AN237" s="30">
        <v>0</v>
      </c>
      <c r="AO237" s="14">
        <f t="shared" si="215"/>
        <v>0</v>
      </c>
      <c r="AP237" s="116"/>
      <c r="AQ237" s="306">
        <f t="shared" si="216"/>
        <v>808419243.0782607</v>
      </c>
      <c r="AS237" s="147">
        <v>527290200.00000006</v>
      </c>
      <c r="AT237" s="147">
        <v>663776135.897504</v>
      </c>
      <c r="AU237" s="147">
        <v>675452020.324444</v>
      </c>
      <c r="AV237" s="242">
        <f t="shared" si="217"/>
        <v>0.01759009370102302</v>
      </c>
      <c r="AW237" s="242">
        <f t="shared" si="218"/>
        <v>0.1793290971676294</v>
      </c>
      <c r="AX237" s="242">
        <f t="shared" si="219"/>
        <v>0.0041231582284812305</v>
      </c>
      <c r="AY237" s="242">
        <f t="shared" si="220"/>
        <v>0.01087104476834969</v>
      </c>
      <c r="AZ237" s="279">
        <f t="shared" si="221"/>
        <v>4.4823037688808855E-05</v>
      </c>
      <c r="BA237" s="242">
        <f t="shared" si="222"/>
        <v>0.011804801831377493</v>
      </c>
      <c r="BB237" s="245">
        <f t="shared" si="223"/>
        <v>246586182.0437736</v>
      </c>
      <c r="BC237" s="87">
        <f t="shared" si="224"/>
        <v>773876382.0437737</v>
      </c>
      <c r="BD237" s="16"/>
      <c r="BE237" s="148"/>
      <c r="BF237" s="16"/>
      <c r="BG237" s="16"/>
      <c r="BH237" s="16"/>
      <c r="BI237" s="16"/>
      <c r="BJ237" s="16"/>
    </row>
    <row r="238" spans="3:62" s="149" customFormat="1" ht="15">
      <c r="C238" s="7"/>
      <c r="D238" s="138" t="s">
        <v>414</v>
      </c>
      <c r="E238" s="143" t="s">
        <v>415</v>
      </c>
      <c r="F238" s="97" t="s">
        <v>61</v>
      </c>
      <c r="G238" s="6">
        <v>20938.10042675777</v>
      </c>
      <c r="H238" s="296">
        <v>0.6882963866025136</v>
      </c>
      <c r="I238" s="28">
        <v>13830.830625755787</v>
      </c>
      <c r="J238" s="14"/>
      <c r="K238" s="252">
        <f t="shared" si="194"/>
        <v>99.82692786924262</v>
      </c>
      <c r="L238" s="253">
        <f t="shared" si="195"/>
        <v>155.7307388240035</v>
      </c>
      <c r="M238" s="253">
        <f t="shared" si="196"/>
        <v>111.28045684722171</v>
      </c>
      <c r="N238" s="253">
        <f t="shared" si="197"/>
        <v>93.28444307454481</v>
      </c>
      <c r="O238" s="14">
        <f t="shared" si="200"/>
        <v>16568271.974988416</v>
      </c>
      <c r="P238" s="14">
        <f t="shared" si="201"/>
        <v>25846625.662783243</v>
      </c>
      <c r="Q238" s="14">
        <f t="shared" si="202"/>
        <v>18469213.807327792</v>
      </c>
      <c r="R238" s="14">
        <f t="shared" si="203"/>
        <v>15482415.98618384</v>
      </c>
      <c r="S238" s="14">
        <v>1</v>
      </c>
      <c r="T238" s="14">
        <v>1</v>
      </c>
      <c r="U238" s="14">
        <v>1</v>
      </c>
      <c r="V238" s="114">
        <f t="shared" si="204"/>
        <v>0</v>
      </c>
      <c r="W238" s="114">
        <f t="shared" si="205"/>
        <v>0</v>
      </c>
      <c r="X238" s="114">
        <f t="shared" si="206"/>
        <v>0</v>
      </c>
      <c r="Y238" s="15"/>
      <c r="Z238" s="28">
        <f t="shared" si="199"/>
        <v>76366527.4312833</v>
      </c>
      <c r="AA238" s="14"/>
      <c r="AB238" s="29">
        <f t="shared" si="207"/>
        <v>7723500.834123598</v>
      </c>
      <c r="AC238" s="14">
        <v>15</v>
      </c>
      <c r="AD238" s="65">
        <f t="shared" si="198"/>
        <v>910424.781446076</v>
      </c>
      <c r="AE238" s="14">
        <f t="shared" si="208"/>
        <v>13656371.721691139</v>
      </c>
      <c r="AF238" s="28">
        <f t="shared" si="209"/>
        <v>21379872.555814736</v>
      </c>
      <c r="AG238" s="14"/>
      <c r="AH238" s="82">
        <f t="shared" si="210"/>
        <v>10.81290116777304</v>
      </c>
      <c r="AI238" s="14">
        <f t="shared" si="211"/>
        <v>0</v>
      </c>
      <c r="AJ238" s="84">
        <f t="shared" si="212"/>
        <v>127.1623479935181</v>
      </c>
      <c r="AK238" s="14">
        <f t="shared" si="213"/>
        <v>31950456.153487213</v>
      </c>
      <c r="AL238" s="28">
        <f t="shared" si="214"/>
        <v>31950456.153487213</v>
      </c>
      <c r="AM238" s="14"/>
      <c r="AN238" s="30">
        <v>0.48015060459172765</v>
      </c>
      <c r="AO238" s="14">
        <f t="shared" si="215"/>
        <v>25606589.5728469</v>
      </c>
      <c r="AP238" s="116"/>
      <c r="AQ238" s="306">
        <f t="shared" si="216"/>
        <v>101973117.0041302</v>
      </c>
      <c r="AS238" s="147">
        <v>64028700.00000001</v>
      </c>
      <c r="AT238" s="147">
        <v>79647133.3467075</v>
      </c>
      <c r="AU238" s="147">
        <v>87197229.99713194</v>
      </c>
      <c r="AV238" s="242">
        <f t="shared" si="217"/>
        <v>0.09479433010549854</v>
      </c>
      <c r="AW238" s="242">
        <f t="shared" si="218"/>
        <v>0.25653333357210495</v>
      </c>
      <c r="AX238" s="242">
        <f t="shared" si="219"/>
        <v>0.005898248203462625</v>
      </c>
      <c r="AY238" s="242">
        <f t="shared" si="220"/>
        <v>0.0014033935238206602</v>
      </c>
      <c r="AZ238" s="279">
        <f t="shared" si="221"/>
        <v>8.277563330626293E-06</v>
      </c>
      <c r="BA238" s="242">
        <f t="shared" si="222"/>
        <v>0.0021800172367415728</v>
      </c>
      <c r="BB238" s="245">
        <f t="shared" si="223"/>
        <v>45537581.64485799</v>
      </c>
      <c r="BC238" s="87">
        <f t="shared" si="224"/>
        <v>109566281.644858</v>
      </c>
      <c r="BD238" s="16"/>
      <c r="BE238" s="148"/>
      <c r="BF238" s="16"/>
      <c r="BG238" s="16"/>
      <c r="BH238" s="16"/>
      <c r="BI238" s="16"/>
      <c r="BJ238" s="16"/>
    </row>
    <row r="239" spans="3:62" s="149" customFormat="1" ht="15">
      <c r="C239" s="7"/>
      <c r="D239" s="138" t="s">
        <v>416</v>
      </c>
      <c r="E239" s="143" t="s">
        <v>417</v>
      </c>
      <c r="F239" s="97" t="s">
        <v>61</v>
      </c>
      <c r="G239" s="6">
        <v>83874.00352242267</v>
      </c>
      <c r="H239" s="296">
        <v>0.6628769227043179</v>
      </c>
      <c r="I239" s="28">
        <v>53357.53625343632</v>
      </c>
      <c r="J239" s="14"/>
      <c r="K239" s="252">
        <f t="shared" si="194"/>
        <v>99.82692786924262</v>
      </c>
      <c r="L239" s="253">
        <f t="shared" si="195"/>
        <v>155.7307388240035</v>
      </c>
      <c r="M239" s="253">
        <f t="shared" si="196"/>
        <v>111.28045684722171</v>
      </c>
      <c r="N239" s="253">
        <f t="shared" si="197"/>
        <v>93.28444307454481</v>
      </c>
      <c r="O239" s="14">
        <f t="shared" si="200"/>
        <v>63918227.07422744</v>
      </c>
      <c r="P239" s="14">
        <f t="shared" si="201"/>
        <v>99712902.5109143</v>
      </c>
      <c r="Q239" s="14">
        <f t="shared" si="202"/>
        <v>71251812.12629506</v>
      </c>
      <c r="R239" s="14">
        <f t="shared" si="203"/>
        <v>59729136.6387797</v>
      </c>
      <c r="S239" s="14">
        <v>1</v>
      </c>
      <c r="T239" s="14">
        <v>1</v>
      </c>
      <c r="U239" s="14">
        <v>1</v>
      </c>
      <c r="V239" s="114">
        <f t="shared" si="204"/>
        <v>0</v>
      </c>
      <c r="W239" s="114">
        <f t="shared" si="205"/>
        <v>0</v>
      </c>
      <c r="X239" s="114">
        <f t="shared" si="206"/>
        <v>0</v>
      </c>
      <c r="Y239" s="15"/>
      <c r="Z239" s="28">
        <f t="shared" si="199"/>
        <v>294612078.3502165</v>
      </c>
      <c r="AA239" s="14"/>
      <c r="AB239" s="29">
        <f t="shared" si="207"/>
        <v>7723500.834123598</v>
      </c>
      <c r="AC239" s="14">
        <v>68</v>
      </c>
      <c r="AD239" s="65">
        <f t="shared" si="198"/>
        <v>910424.781446076</v>
      </c>
      <c r="AE239" s="14">
        <f t="shared" si="208"/>
        <v>61908885.13833317</v>
      </c>
      <c r="AF239" s="28">
        <f t="shared" si="209"/>
        <v>69632385.97245677</v>
      </c>
      <c r="AG239" s="14"/>
      <c r="AH239" s="82">
        <f t="shared" si="210"/>
        <v>10.81290116777304</v>
      </c>
      <c r="AI239" s="14">
        <f t="shared" si="211"/>
        <v>0</v>
      </c>
      <c r="AJ239" s="84">
        <f t="shared" si="212"/>
        <v>127.1623479935181</v>
      </c>
      <c r="AK239" s="14">
        <f t="shared" si="213"/>
        <v>127987382.6823345</v>
      </c>
      <c r="AL239" s="28">
        <f t="shared" si="214"/>
        <v>127987382.6823345</v>
      </c>
      <c r="AM239" s="14"/>
      <c r="AN239" s="30">
        <v>0.8457432006847572</v>
      </c>
      <c r="AO239" s="14">
        <f t="shared" si="215"/>
        <v>167135575.6606844</v>
      </c>
      <c r="AP239" s="116"/>
      <c r="AQ239" s="306">
        <f t="shared" si="216"/>
        <v>461747654.0109009</v>
      </c>
      <c r="AS239" s="147">
        <v>328142700</v>
      </c>
      <c r="AT239" s="147">
        <v>404984046.7823262</v>
      </c>
      <c r="AU239" s="147">
        <v>408357298.54944897</v>
      </c>
      <c r="AV239" s="242">
        <f t="shared" si="217"/>
        <v>0.008329344807342067</v>
      </c>
      <c r="AW239" s="242">
        <f t="shared" si="218"/>
        <v>0.17006834827394846</v>
      </c>
      <c r="AX239" s="242">
        <f t="shared" si="219"/>
        <v>0.003910233869824661</v>
      </c>
      <c r="AY239" s="242">
        <f t="shared" si="220"/>
        <v>0.0065722957966445296</v>
      </c>
      <c r="AZ239" s="279">
        <f t="shared" si="221"/>
        <v>2.5699213626545692E-05</v>
      </c>
      <c r="BA239" s="242">
        <f t="shared" si="222"/>
        <v>0.006768263369159218</v>
      </c>
      <c r="BB239" s="245">
        <f t="shared" si="223"/>
        <v>141379774.697408</v>
      </c>
      <c r="BC239" s="87">
        <f t="shared" si="224"/>
        <v>469522474.69740796</v>
      </c>
      <c r="BD239" s="16"/>
      <c r="BE239" s="148"/>
      <c r="BF239" s="16"/>
      <c r="BG239" s="16"/>
      <c r="BH239" s="16"/>
      <c r="BI239" s="16"/>
      <c r="BJ239" s="16"/>
    </row>
    <row r="240" spans="3:62" s="41" customFormat="1" ht="15">
      <c r="C240" s="66"/>
      <c r="D240" s="137" t="s">
        <v>418</v>
      </c>
      <c r="E240" s="8" t="s">
        <v>419</v>
      </c>
      <c r="F240" s="99" t="s">
        <v>75</v>
      </c>
      <c r="G240" s="10">
        <v>688644.0730182867</v>
      </c>
      <c r="H240" s="11">
        <v>0</v>
      </c>
      <c r="I240" s="13">
        <v>0</v>
      </c>
      <c r="J240" s="11"/>
      <c r="K240" s="250">
        <f t="shared" si="194"/>
        <v>99.82692786924262</v>
      </c>
      <c r="L240" s="251">
        <f t="shared" si="195"/>
        <v>155.7307388240035</v>
      </c>
      <c r="M240" s="251">
        <f t="shared" si="196"/>
        <v>111.28045684722171</v>
      </c>
      <c r="N240" s="251">
        <f t="shared" si="197"/>
        <v>93.28444307454481</v>
      </c>
      <c r="O240" s="11">
        <f t="shared" si="200"/>
        <v>0</v>
      </c>
      <c r="P240" s="11">
        <f t="shared" si="201"/>
        <v>0</v>
      </c>
      <c r="Q240" s="11">
        <f t="shared" si="202"/>
        <v>0</v>
      </c>
      <c r="R240" s="11">
        <f t="shared" si="203"/>
        <v>0</v>
      </c>
      <c r="S240" s="11">
        <v>0</v>
      </c>
      <c r="T240" s="11">
        <v>0</v>
      </c>
      <c r="U240" s="11">
        <v>0</v>
      </c>
      <c r="V240" s="114">
        <f t="shared" si="204"/>
        <v>0</v>
      </c>
      <c r="W240" s="114">
        <f t="shared" si="205"/>
        <v>0</v>
      </c>
      <c r="X240" s="114">
        <f t="shared" si="206"/>
        <v>0</v>
      </c>
      <c r="Y240" s="12"/>
      <c r="Z240" s="13">
        <f t="shared" si="199"/>
        <v>0</v>
      </c>
      <c r="AA240" s="11"/>
      <c r="AB240" s="60">
        <f t="shared" si="207"/>
        <v>7723500.834123598</v>
      </c>
      <c r="AC240" s="11">
        <v>68</v>
      </c>
      <c r="AD240" s="121">
        <f t="shared" si="198"/>
        <v>910424.781446076</v>
      </c>
      <c r="AE240" s="11">
        <f t="shared" si="208"/>
        <v>61908885.13833317</v>
      </c>
      <c r="AF240" s="13">
        <f t="shared" si="209"/>
        <v>69632385.97245677</v>
      </c>
      <c r="AG240" s="11"/>
      <c r="AH240" s="119">
        <f t="shared" si="210"/>
        <v>10.81290116777304</v>
      </c>
      <c r="AI240" s="11">
        <f t="shared" si="211"/>
        <v>89354883.61583298</v>
      </c>
      <c r="AJ240" s="141">
        <f t="shared" si="212"/>
        <v>127.1623479935181</v>
      </c>
      <c r="AK240" s="11">
        <f t="shared" si="213"/>
        <v>0</v>
      </c>
      <c r="AL240" s="13">
        <f t="shared" si="214"/>
        <v>89354883.61583298</v>
      </c>
      <c r="AM240" s="11"/>
      <c r="AN240" s="61">
        <v>0.5924078175927756</v>
      </c>
      <c r="AO240" s="11">
        <f t="shared" si="215"/>
        <v>94185301.40183298</v>
      </c>
      <c r="AP240" s="115"/>
      <c r="AQ240" s="307">
        <f t="shared" si="216"/>
        <v>94185301.40183298</v>
      </c>
      <c r="AS240" s="146">
        <v>63054000</v>
      </c>
      <c r="AT240" s="146">
        <v>79193867.44378302</v>
      </c>
      <c r="AU240" s="146">
        <v>79470764.70846519</v>
      </c>
      <c r="AV240" s="241">
        <f t="shared" si="217"/>
        <v>0.003496448318788491</v>
      </c>
      <c r="AW240" s="241">
        <f t="shared" si="218"/>
        <v>0.16523545178539487</v>
      </c>
      <c r="AX240" s="241">
        <f t="shared" si="219"/>
        <v>0.0037991152770312617</v>
      </c>
      <c r="AY240" s="241">
        <f t="shared" si="220"/>
        <v>0.0012790401315340395</v>
      </c>
      <c r="AZ240" s="278">
        <f t="shared" si="221"/>
        <v>4.8592209036470435E-06</v>
      </c>
      <c r="BA240" s="241">
        <f t="shared" si="222"/>
        <v>0.001279746817265851</v>
      </c>
      <c r="BB240" s="244">
        <f t="shared" si="223"/>
        <v>26732162.569088515</v>
      </c>
      <c r="BC240" s="86">
        <f t="shared" si="224"/>
        <v>89786162.56908852</v>
      </c>
      <c r="BD240" s="42"/>
      <c r="BE240" s="148"/>
      <c r="BF240" s="42"/>
      <c r="BG240" s="42"/>
      <c r="BH240" s="42"/>
      <c r="BI240" s="42"/>
      <c r="BJ240" s="42"/>
    </row>
    <row r="241" spans="3:62" s="149" customFormat="1" ht="15">
      <c r="C241" s="7"/>
      <c r="D241" s="138" t="s">
        <v>420</v>
      </c>
      <c r="E241" s="143" t="s">
        <v>421</v>
      </c>
      <c r="F241" s="97" t="s">
        <v>61</v>
      </c>
      <c r="G241" s="6">
        <v>30077.749201378025</v>
      </c>
      <c r="H241" s="296">
        <v>0.7962757195342083</v>
      </c>
      <c r="I241" s="28">
        <v>22984.989077388687</v>
      </c>
      <c r="J241" s="14"/>
      <c r="K241" s="252">
        <f t="shared" si="194"/>
        <v>99.82692786924262</v>
      </c>
      <c r="L241" s="253">
        <f t="shared" si="195"/>
        <v>155.7307388240035</v>
      </c>
      <c r="M241" s="253">
        <f t="shared" si="196"/>
        <v>111.28045684722171</v>
      </c>
      <c r="N241" s="253">
        <f t="shared" si="197"/>
        <v>93.28444307454481</v>
      </c>
      <c r="O241" s="14">
        <f t="shared" si="200"/>
        <v>27534250.16044572</v>
      </c>
      <c r="P241" s="14">
        <f t="shared" si="201"/>
        <v>42953631.970600694</v>
      </c>
      <c r="Q241" s="14">
        <f t="shared" si="202"/>
        <v>30693361.021922573</v>
      </c>
      <c r="R241" s="14">
        <f t="shared" si="203"/>
        <v>25729702.86190439</v>
      </c>
      <c r="S241" s="14">
        <v>0</v>
      </c>
      <c r="T241" s="14">
        <v>0</v>
      </c>
      <c r="U241" s="14">
        <v>1</v>
      </c>
      <c r="V241" s="114">
        <f t="shared" si="204"/>
        <v>42953631.970600694</v>
      </c>
      <c r="W241" s="114">
        <f t="shared" si="205"/>
        <v>30693361.021922573</v>
      </c>
      <c r="X241" s="114">
        <f t="shared" si="206"/>
        <v>0</v>
      </c>
      <c r="Y241" s="15"/>
      <c r="Z241" s="28">
        <f t="shared" si="199"/>
        <v>53263953.02235012</v>
      </c>
      <c r="AA241" s="14"/>
      <c r="AB241" s="29">
        <f t="shared" si="207"/>
        <v>7723500.834123598</v>
      </c>
      <c r="AC241" s="14">
        <v>28</v>
      </c>
      <c r="AD241" s="65">
        <f t="shared" si="198"/>
        <v>910424.781446076</v>
      </c>
      <c r="AE241" s="14">
        <f t="shared" si="208"/>
        <v>25491893.880490128</v>
      </c>
      <c r="AF241" s="28">
        <f t="shared" si="209"/>
        <v>33215394.71461373</v>
      </c>
      <c r="AG241" s="14"/>
      <c r="AH241" s="82">
        <f t="shared" si="210"/>
        <v>10.81290116777304</v>
      </c>
      <c r="AI241" s="14">
        <f t="shared" si="211"/>
        <v>0</v>
      </c>
      <c r="AJ241" s="84">
        <f t="shared" si="212"/>
        <v>127.1623479935181</v>
      </c>
      <c r="AK241" s="14">
        <f t="shared" si="213"/>
        <v>45897086.529688716</v>
      </c>
      <c r="AL241" s="28">
        <f t="shared" si="214"/>
        <v>45897086.529688716</v>
      </c>
      <c r="AM241" s="14"/>
      <c r="AN241" s="30">
        <v>1</v>
      </c>
      <c r="AO241" s="14">
        <f t="shared" si="215"/>
        <v>79112481.24430245</v>
      </c>
      <c r="AP241" s="116"/>
      <c r="AQ241" s="306">
        <f t="shared" si="216"/>
        <v>132376434.26665257</v>
      </c>
      <c r="AS241" s="147">
        <v>90045000</v>
      </c>
      <c r="AT241" s="147">
        <v>111570634.00983389</v>
      </c>
      <c r="AU241" s="147">
        <v>116456845.37319905</v>
      </c>
      <c r="AV241" s="242">
        <f t="shared" si="217"/>
        <v>0.043794779932275776</v>
      </c>
      <c r="AW241" s="242">
        <f t="shared" si="218"/>
        <v>0.20553378339888217</v>
      </c>
      <c r="AX241" s="242">
        <f t="shared" si="219"/>
        <v>0.004725659826747582</v>
      </c>
      <c r="AY241" s="242">
        <f t="shared" si="220"/>
        <v>0.0018743116336001407</v>
      </c>
      <c r="AZ241" s="279">
        <f t="shared" si="221"/>
        <v>8.857359189709819E-06</v>
      </c>
      <c r="BA241" s="242">
        <f t="shared" si="222"/>
        <v>0.002332714946938112</v>
      </c>
      <c r="BB241" s="245">
        <f t="shared" si="223"/>
        <v>48727228.188869275</v>
      </c>
      <c r="BC241" s="87">
        <f t="shared" si="224"/>
        <v>138772228.18886927</v>
      </c>
      <c r="BD241" s="16"/>
      <c r="BE241" s="148"/>
      <c r="BF241" s="16"/>
      <c r="BG241" s="16"/>
      <c r="BH241" s="16"/>
      <c r="BI241" s="16"/>
      <c r="BJ241" s="16"/>
    </row>
    <row r="242" spans="3:62" s="149" customFormat="1" ht="15">
      <c r="C242" s="7"/>
      <c r="D242" s="138" t="s">
        <v>422</v>
      </c>
      <c r="E242" s="143" t="s">
        <v>423</v>
      </c>
      <c r="F242" s="97" t="s">
        <v>61</v>
      </c>
      <c r="G242" s="6">
        <v>37244.69438550289</v>
      </c>
      <c r="H242" s="296">
        <v>0.706394852083861</v>
      </c>
      <c r="I242" s="28">
        <v>25249.189127987276</v>
      </c>
      <c r="J242" s="14"/>
      <c r="K242" s="252">
        <f t="shared" si="194"/>
        <v>99.82692786924262</v>
      </c>
      <c r="L242" s="253">
        <f t="shared" si="195"/>
        <v>155.7307388240035</v>
      </c>
      <c r="M242" s="253">
        <f t="shared" si="196"/>
        <v>111.28045684722171</v>
      </c>
      <c r="N242" s="253">
        <f t="shared" si="197"/>
        <v>93.28444307454481</v>
      </c>
      <c r="O242" s="14">
        <f t="shared" si="200"/>
        <v>30246587.782037407</v>
      </c>
      <c r="P242" s="14">
        <f t="shared" si="201"/>
        <v>47184898.53130146</v>
      </c>
      <c r="Q242" s="14">
        <f t="shared" si="202"/>
        <v>33716895.61421193</v>
      </c>
      <c r="R242" s="14">
        <f t="shared" si="203"/>
        <v>28264278.55065774</v>
      </c>
      <c r="S242" s="14">
        <v>0</v>
      </c>
      <c r="T242" s="14">
        <v>0</v>
      </c>
      <c r="U242" s="14">
        <v>1</v>
      </c>
      <c r="V242" s="114">
        <f t="shared" si="204"/>
        <v>47184898.53130146</v>
      </c>
      <c r="W242" s="114">
        <f t="shared" si="205"/>
        <v>33716895.61421193</v>
      </c>
      <c r="X242" s="114">
        <f t="shared" si="206"/>
        <v>0</v>
      </c>
      <c r="Y242" s="15"/>
      <c r="Z242" s="28">
        <f t="shared" si="199"/>
        <v>58510866.33269514</v>
      </c>
      <c r="AA242" s="14"/>
      <c r="AB242" s="29">
        <f t="shared" si="207"/>
        <v>7723500.834123598</v>
      </c>
      <c r="AC242" s="14">
        <v>29</v>
      </c>
      <c r="AD242" s="65">
        <f t="shared" si="198"/>
        <v>910424.781446076</v>
      </c>
      <c r="AE242" s="14">
        <f t="shared" si="208"/>
        <v>26402318.661936205</v>
      </c>
      <c r="AF242" s="28">
        <f t="shared" si="209"/>
        <v>34125819.496059805</v>
      </c>
      <c r="AG242" s="14"/>
      <c r="AH242" s="82">
        <f t="shared" si="210"/>
        <v>10.81290116777304</v>
      </c>
      <c r="AI242" s="14">
        <f t="shared" si="211"/>
        <v>0</v>
      </c>
      <c r="AJ242" s="84">
        <f t="shared" si="212"/>
        <v>127.1623479935181</v>
      </c>
      <c r="AK242" s="14">
        <f t="shared" si="213"/>
        <v>56833473.46033857</v>
      </c>
      <c r="AL242" s="28">
        <f t="shared" si="214"/>
        <v>56833473.46033857</v>
      </c>
      <c r="AM242" s="14"/>
      <c r="AN242" s="30">
        <v>0.7011287718708341</v>
      </c>
      <c r="AO242" s="14">
        <f t="shared" si="215"/>
        <v>63774177.360759</v>
      </c>
      <c r="AP242" s="116"/>
      <c r="AQ242" s="306">
        <f t="shared" si="216"/>
        <v>122285043.69345415</v>
      </c>
      <c r="AS242" s="147">
        <v>79918200</v>
      </c>
      <c r="AT242" s="147">
        <v>99012767.35662478</v>
      </c>
      <c r="AU242" s="147">
        <v>106832855.88225624</v>
      </c>
      <c r="AV242" s="242">
        <f t="shared" si="217"/>
        <v>0.07898060759644275</v>
      </c>
      <c r="AW242" s="242">
        <f t="shared" si="218"/>
        <v>0.24071961106304912</v>
      </c>
      <c r="AX242" s="242">
        <f t="shared" si="219"/>
        <v>0.005534657012094591</v>
      </c>
      <c r="AY242" s="242">
        <f t="shared" si="220"/>
        <v>0.0017194185879683991</v>
      </c>
      <c r="AZ242" s="279">
        <f t="shared" si="221"/>
        <v>9.516392144625081E-06</v>
      </c>
      <c r="BA242" s="242">
        <f t="shared" si="222"/>
        <v>0.002506280903960793</v>
      </c>
      <c r="BB242" s="245">
        <f t="shared" si="223"/>
        <v>52352783.89800754</v>
      </c>
      <c r="BC242" s="87">
        <f t="shared" si="224"/>
        <v>132270983.89800754</v>
      </c>
      <c r="BD242" s="16"/>
      <c r="BE242" s="148"/>
      <c r="BF242" s="16"/>
      <c r="BG242" s="16"/>
      <c r="BH242" s="16"/>
      <c r="BI242" s="16"/>
      <c r="BJ242" s="16"/>
    </row>
    <row r="243" spans="3:62" s="149" customFormat="1" ht="15">
      <c r="C243" s="66"/>
      <c r="D243" s="138" t="s">
        <v>424</v>
      </c>
      <c r="E243" s="143" t="s">
        <v>425</v>
      </c>
      <c r="F243" s="97" t="s">
        <v>61</v>
      </c>
      <c r="G243" s="6">
        <v>111881.83660722325</v>
      </c>
      <c r="H243" s="296">
        <v>0.6317817429168563</v>
      </c>
      <c r="I243" s="28">
        <v>67836.30019263268</v>
      </c>
      <c r="J243" s="14"/>
      <c r="K243" s="252">
        <f t="shared" si="194"/>
        <v>99.82692786924262</v>
      </c>
      <c r="L243" s="253">
        <f t="shared" si="195"/>
        <v>155.7307388240035</v>
      </c>
      <c r="M243" s="253">
        <f t="shared" si="196"/>
        <v>111.28045684722171</v>
      </c>
      <c r="N243" s="253">
        <f t="shared" si="197"/>
        <v>93.28444307454481</v>
      </c>
      <c r="O243" s="14">
        <f t="shared" si="200"/>
        <v>81262673.3549548</v>
      </c>
      <c r="P243" s="14">
        <f t="shared" si="201"/>
        <v>126770365.77702695</v>
      </c>
      <c r="Q243" s="14">
        <f t="shared" si="202"/>
        <v>90586253.71513727</v>
      </c>
      <c r="R243" s="14">
        <f t="shared" si="203"/>
        <v>75936857.80448852</v>
      </c>
      <c r="S243" s="14">
        <v>0</v>
      </c>
      <c r="T243" s="14">
        <v>0</v>
      </c>
      <c r="U243" s="14">
        <v>1</v>
      </c>
      <c r="V243" s="114">
        <f t="shared" si="204"/>
        <v>126770365.77702695</v>
      </c>
      <c r="W243" s="114">
        <f t="shared" si="205"/>
        <v>90586253.71513727</v>
      </c>
      <c r="X243" s="114">
        <f t="shared" si="206"/>
        <v>0</v>
      </c>
      <c r="Y243" s="15"/>
      <c r="Z243" s="28">
        <f t="shared" si="199"/>
        <v>157199531.1594433</v>
      </c>
      <c r="AA243" s="14"/>
      <c r="AB243" s="29">
        <f t="shared" si="207"/>
        <v>7723500.834123598</v>
      </c>
      <c r="AC243" s="14">
        <v>69</v>
      </c>
      <c r="AD243" s="65">
        <f t="shared" si="198"/>
        <v>910424.781446076</v>
      </c>
      <c r="AE243" s="14">
        <f t="shared" si="208"/>
        <v>62819309.91977924</v>
      </c>
      <c r="AF243" s="28">
        <f t="shared" si="209"/>
        <v>70542810.75390284</v>
      </c>
      <c r="AG243" s="14"/>
      <c r="AH243" s="82">
        <f t="shared" si="210"/>
        <v>10.81290116777304</v>
      </c>
      <c r="AI243" s="14">
        <f t="shared" si="211"/>
        <v>0</v>
      </c>
      <c r="AJ243" s="84">
        <f t="shared" si="212"/>
        <v>127.1623479935181</v>
      </c>
      <c r="AK243" s="14">
        <f t="shared" si="213"/>
        <v>170725884.48961985</v>
      </c>
      <c r="AL243" s="28">
        <f t="shared" si="214"/>
        <v>170725884.48961985</v>
      </c>
      <c r="AM243" s="14"/>
      <c r="AN243" s="30">
        <v>0.5617526489625166</v>
      </c>
      <c r="AO243" s="14">
        <f t="shared" si="215"/>
        <v>135533328.664779</v>
      </c>
      <c r="AP243" s="116"/>
      <c r="AQ243" s="306">
        <f t="shared" si="216"/>
        <v>292732859.8242223</v>
      </c>
      <c r="AS243" s="147">
        <v>182320200</v>
      </c>
      <c r="AT243" s="147">
        <v>226931999.17110676</v>
      </c>
      <c r="AU243" s="147">
        <v>252332562.52332383</v>
      </c>
      <c r="AV243" s="242">
        <f t="shared" si="217"/>
        <v>0.11193028504131342</v>
      </c>
      <c r="AW243" s="242">
        <f t="shared" si="218"/>
        <v>0.27366928850791983</v>
      </c>
      <c r="AX243" s="242">
        <f t="shared" si="219"/>
        <v>0.006292240336989312</v>
      </c>
      <c r="AY243" s="242">
        <f t="shared" si="220"/>
        <v>0.004061159788056939</v>
      </c>
      <c r="AZ243" s="279">
        <f t="shared" si="221"/>
        <v>2.5553793433370835E-05</v>
      </c>
      <c r="BA243" s="242">
        <f t="shared" si="222"/>
        <v>0.006729964836725339</v>
      </c>
      <c r="BB243" s="245">
        <f t="shared" si="223"/>
        <v>140579770.67992017</v>
      </c>
      <c r="BC243" s="87">
        <f t="shared" si="224"/>
        <v>322899970.6799202</v>
      </c>
      <c r="BD243" s="42"/>
      <c r="BE243" s="148"/>
      <c r="BF243" s="42"/>
      <c r="BG243" s="42"/>
      <c r="BH243" s="42"/>
      <c r="BI243" s="42"/>
      <c r="BJ243" s="42"/>
    </row>
    <row r="244" spans="3:62" s="149" customFormat="1" ht="15">
      <c r="C244" s="7"/>
      <c r="D244" s="138" t="s">
        <v>426</v>
      </c>
      <c r="E244" s="143" t="s">
        <v>427</v>
      </c>
      <c r="F244" s="97" t="s">
        <v>61</v>
      </c>
      <c r="G244" s="6">
        <v>58082.57672126446</v>
      </c>
      <c r="H244" s="296">
        <v>0.6479344682683117</v>
      </c>
      <c r="I244" s="28">
        <v>36117.065213965005</v>
      </c>
      <c r="J244" s="14"/>
      <c r="K244" s="252">
        <f t="shared" si="194"/>
        <v>99.82692786924262</v>
      </c>
      <c r="L244" s="253">
        <f t="shared" si="195"/>
        <v>155.7307388240035</v>
      </c>
      <c r="M244" s="253">
        <f t="shared" si="196"/>
        <v>111.28045684722171</v>
      </c>
      <c r="N244" s="253">
        <f t="shared" si="197"/>
        <v>93.28444307454481</v>
      </c>
      <c r="O244" s="14">
        <f t="shared" si="200"/>
        <v>43265467.96755859</v>
      </c>
      <c r="P244" s="14">
        <f t="shared" si="201"/>
        <v>67494446.99910584</v>
      </c>
      <c r="Q244" s="14">
        <f t="shared" si="202"/>
        <v>48229482.2038911</v>
      </c>
      <c r="R244" s="14">
        <f t="shared" si="203"/>
        <v>40429923.76766089</v>
      </c>
      <c r="S244" s="14">
        <v>0</v>
      </c>
      <c r="T244" s="14">
        <v>0</v>
      </c>
      <c r="U244" s="14">
        <v>1</v>
      </c>
      <c r="V244" s="114">
        <f t="shared" si="204"/>
        <v>67494446.99910584</v>
      </c>
      <c r="W244" s="114">
        <f t="shared" si="205"/>
        <v>48229482.2038911</v>
      </c>
      <c r="X244" s="114">
        <f t="shared" si="206"/>
        <v>0</v>
      </c>
      <c r="Y244" s="15"/>
      <c r="Z244" s="28">
        <f t="shared" si="199"/>
        <v>83695391.73521948</v>
      </c>
      <c r="AA244" s="14"/>
      <c r="AB244" s="29">
        <f t="shared" si="207"/>
        <v>7723500.834123598</v>
      </c>
      <c r="AC244" s="14">
        <v>40</v>
      </c>
      <c r="AD244" s="65">
        <f t="shared" si="198"/>
        <v>910424.781446076</v>
      </c>
      <c r="AE244" s="14">
        <f t="shared" si="208"/>
        <v>36416991.25784304</v>
      </c>
      <c r="AF244" s="28">
        <f t="shared" si="209"/>
        <v>44140492.09196664</v>
      </c>
      <c r="AG244" s="14"/>
      <c r="AH244" s="82">
        <f t="shared" si="210"/>
        <v>10.81290116777304</v>
      </c>
      <c r="AI244" s="14">
        <f t="shared" si="211"/>
        <v>0</v>
      </c>
      <c r="AJ244" s="84">
        <f t="shared" si="212"/>
        <v>127.1623479935181</v>
      </c>
      <c r="AK244" s="14">
        <f t="shared" si="213"/>
        <v>88631002.00067574</v>
      </c>
      <c r="AL244" s="28">
        <f t="shared" si="214"/>
        <v>88631002.00067574</v>
      </c>
      <c r="AM244" s="14"/>
      <c r="AN244" s="30">
        <v>0.44787568617135143</v>
      </c>
      <c r="AO244" s="14">
        <f t="shared" si="215"/>
        <v>59465124.02073773</v>
      </c>
      <c r="AP244" s="116"/>
      <c r="AQ244" s="306">
        <f t="shared" si="216"/>
        <v>143160515.75595722</v>
      </c>
      <c r="AS244" s="147">
        <v>89891100</v>
      </c>
      <c r="AT244" s="147">
        <v>111146036.46924746</v>
      </c>
      <c r="AU244" s="147">
        <v>124505821.5111511</v>
      </c>
      <c r="AV244" s="242">
        <f t="shared" si="217"/>
        <v>0.12020028303573478</v>
      </c>
      <c r="AW244" s="242">
        <f t="shared" si="218"/>
        <v>0.2819392865023412</v>
      </c>
      <c r="AX244" s="242">
        <f t="shared" si="219"/>
        <v>0.006482385220439808</v>
      </c>
      <c r="AY244" s="242">
        <f t="shared" si="220"/>
        <v>0.00200385566826455</v>
      </c>
      <c r="AZ244" s="279">
        <f t="shared" si="221"/>
        <v>1.2989764367852655E-05</v>
      </c>
      <c r="BA244" s="242">
        <f t="shared" si="222"/>
        <v>0.003421044224253336</v>
      </c>
      <c r="BB244" s="245">
        <f t="shared" si="223"/>
        <v>71460939.87103352</v>
      </c>
      <c r="BC244" s="87">
        <f t="shared" si="224"/>
        <v>161352039.87103352</v>
      </c>
      <c r="BD244" s="16"/>
      <c r="BE244" s="148"/>
      <c r="BF244" s="16"/>
      <c r="BG244" s="16"/>
      <c r="BH244" s="16"/>
      <c r="BI244" s="16"/>
      <c r="BJ244" s="16"/>
    </row>
    <row r="245" spans="3:62" s="149" customFormat="1" ht="15">
      <c r="C245" s="7"/>
      <c r="D245" s="138" t="s">
        <v>428</v>
      </c>
      <c r="E245" s="143" t="s">
        <v>429</v>
      </c>
      <c r="F245" s="97" t="s">
        <v>61</v>
      </c>
      <c r="G245" s="6">
        <v>51396.62011305653</v>
      </c>
      <c r="H245" s="296">
        <v>0.7044335179137651</v>
      </c>
      <c r="I245" s="28">
        <v>34746.42018793854</v>
      </c>
      <c r="J245" s="14"/>
      <c r="K245" s="252">
        <f t="shared" si="194"/>
        <v>99.82692786924262</v>
      </c>
      <c r="L245" s="253">
        <f t="shared" si="195"/>
        <v>155.7307388240035</v>
      </c>
      <c r="M245" s="253">
        <f t="shared" si="196"/>
        <v>111.28045684722171</v>
      </c>
      <c r="N245" s="253">
        <f t="shared" si="197"/>
        <v>93.28444307454481</v>
      </c>
      <c r="O245" s="14">
        <f t="shared" si="200"/>
        <v>41623540.58178884</v>
      </c>
      <c r="P245" s="14">
        <f t="shared" si="201"/>
        <v>64933028.248283274</v>
      </c>
      <c r="Q245" s="14">
        <f t="shared" si="202"/>
        <v>46399170.14783193</v>
      </c>
      <c r="R245" s="14">
        <f t="shared" si="203"/>
        <v>38895605.472791605</v>
      </c>
      <c r="S245" s="14">
        <v>0</v>
      </c>
      <c r="T245" s="14">
        <v>0</v>
      </c>
      <c r="U245" s="14">
        <v>1</v>
      </c>
      <c r="V245" s="114">
        <f t="shared" si="204"/>
        <v>64933028.248283274</v>
      </c>
      <c r="W245" s="114">
        <f t="shared" si="205"/>
        <v>46399170.14783193</v>
      </c>
      <c r="X245" s="114">
        <f t="shared" si="206"/>
        <v>0</v>
      </c>
      <c r="Y245" s="15"/>
      <c r="Z245" s="28">
        <f t="shared" si="199"/>
        <v>80519146.05458044</v>
      </c>
      <c r="AA245" s="14"/>
      <c r="AB245" s="29">
        <f t="shared" si="207"/>
        <v>7723500.834123598</v>
      </c>
      <c r="AC245" s="14">
        <v>38</v>
      </c>
      <c r="AD245" s="65">
        <f t="shared" si="198"/>
        <v>910424.781446076</v>
      </c>
      <c r="AE245" s="14">
        <f t="shared" si="208"/>
        <v>34596141.694950886</v>
      </c>
      <c r="AF245" s="28">
        <f t="shared" si="209"/>
        <v>42319642.52907448</v>
      </c>
      <c r="AG245" s="14"/>
      <c r="AH245" s="82">
        <f t="shared" si="210"/>
        <v>10.81290116777304</v>
      </c>
      <c r="AI245" s="14">
        <f t="shared" si="211"/>
        <v>0</v>
      </c>
      <c r="AJ245" s="84">
        <f t="shared" si="212"/>
        <v>127.1623479935181</v>
      </c>
      <c r="AK245" s="14">
        <f t="shared" si="213"/>
        <v>78428578.71008575</v>
      </c>
      <c r="AL245" s="28">
        <f t="shared" si="214"/>
        <v>78428578.71008575</v>
      </c>
      <c r="AM245" s="14"/>
      <c r="AN245" s="30">
        <v>0.8849960865438884</v>
      </c>
      <c r="AO245" s="14">
        <f t="shared" si="215"/>
        <v>106861703.25379243</v>
      </c>
      <c r="AP245" s="116"/>
      <c r="AQ245" s="306">
        <f t="shared" si="216"/>
        <v>187380849.30837286</v>
      </c>
      <c r="AS245" s="147">
        <v>119820600</v>
      </c>
      <c r="AT245" s="147">
        <v>149469269.61604995</v>
      </c>
      <c r="AU245" s="147">
        <v>161984984.37120485</v>
      </c>
      <c r="AV245" s="242">
        <f t="shared" si="217"/>
        <v>0.08373436752119498</v>
      </c>
      <c r="AW245" s="242">
        <f t="shared" si="218"/>
        <v>0.24547337098780136</v>
      </c>
      <c r="AX245" s="242">
        <f t="shared" si="219"/>
        <v>0.0056439560865869185</v>
      </c>
      <c r="AY245" s="242">
        <f t="shared" si="220"/>
        <v>0.0026070630687490526</v>
      </c>
      <c r="AZ245" s="279">
        <f t="shared" si="221"/>
        <v>1.4714149474982186E-05</v>
      </c>
      <c r="BA245" s="242">
        <f t="shared" si="222"/>
        <v>0.00387518623515335</v>
      </c>
      <c r="BB245" s="245">
        <f t="shared" si="223"/>
        <v>80947346.0109364</v>
      </c>
      <c r="BC245" s="87">
        <f t="shared" si="224"/>
        <v>200767946.01093638</v>
      </c>
      <c r="BD245" s="16"/>
      <c r="BE245" s="148"/>
      <c r="BF245" s="16"/>
      <c r="BG245" s="16"/>
      <c r="BH245" s="16"/>
      <c r="BI245" s="16"/>
      <c r="BJ245" s="16"/>
    </row>
    <row r="246" spans="3:62" s="41" customFormat="1" ht="15">
      <c r="C246" s="66"/>
      <c r="D246" s="137" t="s">
        <v>430</v>
      </c>
      <c r="E246" s="8" t="s">
        <v>431</v>
      </c>
      <c r="F246" s="99" t="s">
        <v>75</v>
      </c>
      <c r="G246" s="10">
        <v>288683.47702842514</v>
      </c>
      <c r="H246" s="11">
        <v>0</v>
      </c>
      <c r="I246" s="13">
        <v>0</v>
      </c>
      <c r="J246" s="11"/>
      <c r="K246" s="250">
        <f t="shared" si="194"/>
        <v>99.82692786924262</v>
      </c>
      <c r="L246" s="251">
        <f t="shared" si="195"/>
        <v>155.7307388240035</v>
      </c>
      <c r="M246" s="251">
        <f t="shared" si="196"/>
        <v>111.28045684722171</v>
      </c>
      <c r="N246" s="251">
        <f t="shared" si="197"/>
        <v>93.28444307454481</v>
      </c>
      <c r="O246" s="11">
        <f t="shared" si="200"/>
        <v>0</v>
      </c>
      <c r="P246" s="11">
        <f t="shared" si="201"/>
        <v>0</v>
      </c>
      <c r="Q246" s="11">
        <f t="shared" si="202"/>
        <v>0</v>
      </c>
      <c r="R246" s="11">
        <f t="shared" si="203"/>
        <v>0</v>
      </c>
      <c r="S246" s="11">
        <v>1</v>
      </c>
      <c r="T246" s="11">
        <v>1</v>
      </c>
      <c r="U246" s="11">
        <v>0</v>
      </c>
      <c r="V246" s="98">
        <f>SUM(V241:V245)</f>
        <v>349336371.5263182</v>
      </c>
      <c r="W246" s="98">
        <f>SUM(W241:W245)</f>
        <v>249625162.70299482</v>
      </c>
      <c r="X246" s="114">
        <f t="shared" si="206"/>
        <v>0</v>
      </c>
      <c r="Y246" s="12"/>
      <c r="Z246" s="13">
        <f t="shared" si="199"/>
        <v>598961534.229313</v>
      </c>
      <c r="AA246" s="11"/>
      <c r="AB246" s="60">
        <f t="shared" si="207"/>
        <v>7723500.834123598</v>
      </c>
      <c r="AC246" s="11">
        <v>41</v>
      </c>
      <c r="AD246" s="121">
        <f t="shared" si="198"/>
        <v>910424.781446076</v>
      </c>
      <c r="AE246" s="11">
        <f t="shared" si="208"/>
        <v>37327416.03928912</v>
      </c>
      <c r="AF246" s="13">
        <f t="shared" si="209"/>
        <v>45050916.87341271</v>
      </c>
      <c r="AG246" s="11"/>
      <c r="AH246" s="119">
        <f t="shared" si="210"/>
        <v>10.81290116777304</v>
      </c>
      <c r="AI246" s="11">
        <f t="shared" si="211"/>
        <v>37458070.87052928</v>
      </c>
      <c r="AJ246" s="141">
        <f t="shared" si="212"/>
        <v>127.1623479935181</v>
      </c>
      <c r="AK246" s="11">
        <f t="shared" si="213"/>
        <v>0</v>
      </c>
      <c r="AL246" s="13">
        <f t="shared" si="214"/>
        <v>37458070.87052928</v>
      </c>
      <c r="AM246" s="11"/>
      <c r="AN246" s="61">
        <v>0.48320426383129744</v>
      </c>
      <c r="AO246" s="11">
        <f t="shared" si="215"/>
        <v>39868694.68227703</v>
      </c>
      <c r="AP246" s="115"/>
      <c r="AQ246" s="307">
        <f t="shared" si="216"/>
        <v>638830228.9115901</v>
      </c>
      <c r="AS246" s="146">
        <v>424793700</v>
      </c>
      <c r="AT246" s="146">
        <v>519505677.78247476</v>
      </c>
      <c r="AU246" s="146">
        <v>562833763.3986003</v>
      </c>
      <c r="AV246" s="241">
        <f t="shared" si="217"/>
        <v>0.08340252564913783</v>
      </c>
      <c r="AW246" s="241">
        <f t="shared" si="218"/>
        <v>0.24514152911574422</v>
      </c>
      <c r="AX246" s="241">
        <f t="shared" si="219"/>
        <v>0.005636326334544794</v>
      </c>
      <c r="AY246" s="241">
        <f t="shared" si="220"/>
        <v>0.009058513195513044</v>
      </c>
      <c r="AZ246" s="278">
        <f t="shared" si="221"/>
        <v>5.1056736475691684E-05</v>
      </c>
      <c r="BA246" s="241">
        <f t="shared" si="222"/>
        <v>0.013446537480053151</v>
      </c>
      <c r="BB246" s="244">
        <f t="shared" si="223"/>
        <v>280879796.7367404</v>
      </c>
      <c r="BC246" s="86">
        <f t="shared" si="224"/>
        <v>705673496.7367404</v>
      </c>
      <c r="BD246" s="42"/>
      <c r="BE246" s="148"/>
      <c r="BF246" s="42"/>
      <c r="BG246" s="42"/>
      <c r="BH246" s="42"/>
      <c r="BI246" s="42"/>
      <c r="BJ246" s="42"/>
    </row>
    <row r="247" spans="3:62" s="149" customFormat="1" ht="15">
      <c r="C247" s="7"/>
      <c r="D247" s="138" t="s">
        <v>432</v>
      </c>
      <c r="E247" s="143" t="s">
        <v>433</v>
      </c>
      <c r="F247" s="97" t="s">
        <v>61</v>
      </c>
      <c r="G247" s="6">
        <v>21930.789685671127</v>
      </c>
      <c r="H247" s="296">
        <v>0.6177878387563666</v>
      </c>
      <c r="I247" s="28">
        <v>13002.567583097294</v>
      </c>
      <c r="J247" s="14"/>
      <c r="K247" s="252">
        <f t="shared" si="194"/>
        <v>99.82692786924262</v>
      </c>
      <c r="L247" s="253">
        <f t="shared" si="195"/>
        <v>155.7307388240035</v>
      </c>
      <c r="M247" s="253">
        <f t="shared" si="196"/>
        <v>111.28045684722171</v>
      </c>
      <c r="N247" s="253">
        <f t="shared" si="197"/>
        <v>93.28444307454481</v>
      </c>
      <c r="O247" s="14">
        <f t="shared" si="200"/>
        <v>15576076.514793672</v>
      </c>
      <c r="P247" s="14">
        <f t="shared" si="201"/>
        <v>24298793.47589735</v>
      </c>
      <c r="Q247" s="14">
        <f t="shared" si="202"/>
        <v>17363179.93000731</v>
      </c>
      <c r="R247" s="14">
        <f t="shared" si="203"/>
        <v>14555247.306340337</v>
      </c>
      <c r="S247" s="14">
        <v>0</v>
      </c>
      <c r="T247" s="14">
        <v>0</v>
      </c>
      <c r="U247" s="14">
        <v>1</v>
      </c>
      <c r="V247" s="114">
        <f t="shared" si="204"/>
        <v>24298793.47589735</v>
      </c>
      <c r="W247" s="114">
        <f t="shared" si="205"/>
        <v>17363179.93000731</v>
      </c>
      <c r="X247" s="114">
        <f t="shared" si="206"/>
        <v>0</v>
      </c>
      <c r="Y247" s="15"/>
      <c r="Z247" s="28">
        <f t="shared" si="199"/>
        <v>30131323.82113401</v>
      </c>
      <c r="AA247" s="14"/>
      <c r="AB247" s="29">
        <f t="shared" si="207"/>
        <v>7723500.834123598</v>
      </c>
      <c r="AC247" s="14">
        <v>20</v>
      </c>
      <c r="AD247" s="65">
        <f t="shared" si="198"/>
        <v>910424.781446076</v>
      </c>
      <c r="AE247" s="14">
        <f t="shared" si="208"/>
        <v>18208495.62892152</v>
      </c>
      <c r="AF247" s="28">
        <f t="shared" si="209"/>
        <v>25931996.46304512</v>
      </c>
      <c r="AG247" s="14"/>
      <c r="AH247" s="82">
        <f t="shared" si="210"/>
        <v>10.81290116777304</v>
      </c>
      <c r="AI247" s="14">
        <f t="shared" si="211"/>
        <v>0</v>
      </c>
      <c r="AJ247" s="84">
        <f t="shared" si="212"/>
        <v>127.1623479935181</v>
      </c>
      <c r="AK247" s="14">
        <f t="shared" si="213"/>
        <v>33465248.517383628</v>
      </c>
      <c r="AL247" s="28">
        <f t="shared" si="214"/>
        <v>33465248.517383628</v>
      </c>
      <c r="AM247" s="14"/>
      <c r="AN247" s="30">
        <v>0.4044851626312397</v>
      </c>
      <c r="AO247" s="14">
        <f t="shared" si="215"/>
        <v>24025304.295756306</v>
      </c>
      <c r="AP247" s="116"/>
      <c r="AQ247" s="306">
        <f t="shared" si="216"/>
        <v>54156628.11689031</v>
      </c>
      <c r="AS247" s="147">
        <v>37639800</v>
      </c>
      <c r="AT247" s="147">
        <v>46586596.01277128</v>
      </c>
      <c r="AU247" s="147">
        <v>47457445.77688496</v>
      </c>
      <c r="AV247" s="242">
        <f t="shared" si="217"/>
        <v>0.01869314005846111</v>
      </c>
      <c r="AW247" s="242">
        <f t="shared" si="218"/>
        <v>0.1804321435250675</v>
      </c>
      <c r="AX247" s="242">
        <f t="shared" si="219"/>
        <v>0.004148519615656541</v>
      </c>
      <c r="AY247" s="242">
        <f t="shared" si="220"/>
        <v>0.0007638026123368955</v>
      </c>
      <c r="AZ247" s="279">
        <f t="shared" si="221"/>
        <v>3.16865011976932E-06</v>
      </c>
      <c r="BA247" s="242">
        <f t="shared" si="222"/>
        <v>0.0008345103024150125</v>
      </c>
      <c r="BB247" s="245">
        <f t="shared" si="223"/>
        <v>17431780.074591957</v>
      </c>
      <c r="BC247" s="87">
        <f t="shared" si="224"/>
        <v>55071580.07459196</v>
      </c>
      <c r="BD247" s="16"/>
      <c r="BE247" s="148"/>
      <c r="BF247" s="16"/>
      <c r="BG247" s="16"/>
      <c r="BH247" s="16"/>
      <c r="BI247" s="16"/>
      <c r="BJ247" s="16"/>
    </row>
    <row r="248" spans="3:62" s="149" customFormat="1" ht="15">
      <c r="C248" s="7"/>
      <c r="D248" s="138" t="s">
        <v>434</v>
      </c>
      <c r="E248" s="143" t="s">
        <v>435</v>
      </c>
      <c r="F248" s="97" t="s">
        <v>61</v>
      </c>
      <c r="G248" s="6">
        <v>16465.8459716747</v>
      </c>
      <c r="H248" s="296">
        <v>0.6845699551160196</v>
      </c>
      <c r="I248" s="28">
        <v>10817.760893234243</v>
      </c>
      <c r="J248" s="14"/>
      <c r="K248" s="252">
        <f t="shared" si="194"/>
        <v>99.82692786924262</v>
      </c>
      <c r="L248" s="253">
        <f t="shared" si="195"/>
        <v>155.7307388240035</v>
      </c>
      <c r="M248" s="253">
        <f t="shared" si="196"/>
        <v>111.28045684722171</v>
      </c>
      <c r="N248" s="253">
        <f t="shared" si="197"/>
        <v>93.28444307454481</v>
      </c>
      <c r="O248" s="14">
        <f t="shared" si="200"/>
        <v>12958846.036747303</v>
      </c>
      <c r="P248" s="14">
        <f t="shared" si="201"/>
        <v>20215894.75589737</v>
      </c>
      <c r="Q248" s="14">
        <f t="shared" si="202"/>
        <v>14445664.491157388</v>
      </c>
      <c r="R248" s="14">
        <f t="shared" si="203"/>
        <v>12109545.602867361</v>
      </c>
      <c r="S248" s="14">
        <v>0</v>
      </c>
      <c r="T248" s="14">
        <v>0</v>
      </c>
      <c r="U248" s="14">
        <v>1</v>
      </c>
      <c r="V248" s="114">
        <f t="shared" si="204"/>
        <v>20215894.75589737</v>
      </c>
      <c r="W248" s="114">
        <f t="shared" si="205"/>
        <v>14445664.491157388</v>
      </c>
      <c r="X248" s="114">
        <f t="shared" si="206"/>
        <v>0</v>
      </c>
      <c r="Y248" s="15"/>
      <c r="Z248" s="28">
        <f t="shared" si="199"/>
        <v>25068391.639614664</v>
      </c>
      <c r="AA248" s="14"/>
      <c r="AB248" s="29">
        <f t="shared" si="207"/>
        <v>7723500.834123598</v>
      </c>
      <c r="AC248" s="14">
        <v>18</v>
      </c>
      <c r="AD248" s="65">
        <f t="shared" si="198"/>
        <v>910424.781446076</v>
      </c>
      <c r="AE248" s="14">
        <f t="shared" si="208"/>
        <v>16387646.066029368</v>
      </c>
      <c r="AF248" s="28">
        <f t="shared" si="209"/>
        <v>24111146.900152966</v>
      </c>
      <c r="AG248" s="14"/>
      <c r="AH248" s="82">
        <f t="shared" si="210"/>
        <v>10.81290116777304</v>
      </c>
      <c r="AI248" s="14">
        <f t="shared" si="211"/>
        <v>0</v>
      </c>
      <c r="AJ248" s="84">
        <f t="shared" si="212"/>
        <v>127.1623479935181</v>
      </c>
      <c r="AK248" s="14">
        <f t="shared" si="213"/>
        <v>25126027.62549319</v>
      </c>
      <c r="AL248" s="28">
        <f t="shared" si="214"/>
        <v>25126027.62549319</v>
      </c>
      <c r="AM248" s="14"/>
      <c r="AN248" s="30">
        <v>0.6800268304595801</v>
      </c>
      <c r="AO248" s="14">
        <f t="shared" si="215"/>
        <v>33482599.733460337</v>
      </c>
      <c r="AP248" s="116"/>
      <c r="AQ248" s="306">
        <f t="shared" si="216"/>
        <v>58550991.373075</v>
      </c>
      <c r="AS248" s="147">
        <v>42681600</v>
      </c>
      <c r="AT248" s="147">
        <v>53343639.753976054</v>
      </c>
      <c r="AU248" s="147">
        <v>50939673.660560444</v>
      </c>
      <c r="AV248" s="242">
        <f t="shared" si="217"/>
        <v>-0.045065655521498736</v>
      </c>
      <c r="AW248" s="242">
        <f t="shared" si="218"/>
        <v>0.11667334794510764</v>
      </c>
      <c r="AX248" s="242">
        <f t="shared" si="219"/>
        <v>0.0026825689875338344</v>
      </c>
      <c r="AY248" s="242">
        <f t="shared" si="220"/>
        <v>0.0008198472373849463</v>
      </c>
      <c r="AZ248" s="279">
        <f t="shared" si="221"/>
        <v>2.1992967735241464E-06</v>
      </c>
      <c r="BA248" s="242">
        <f t="shared" si="222"/>
        <v>0.0005792169366138823</v>
      </c>
      <c r="BB248" s="245">
        <f t="shared" si="223"/>
        <v>12099050.455473956</v>
      </c>
      <c r="BC248" s="87">
        <f t="shared" si="224"/>
        <v>54780650.45547396</v>
      </c>
      <c r="BD248" s="16"/>
      <c r="BE248" s="148"/>
      <c r="BF248" s="16"/>
      <c r="BG248" s="16"/>
      <c r="BH248" s="16"/>
      <c r="BI248" s="16"/>
      <c r="BJ248" s="16"/>
    </row>
    <row r="249" spans="3:62" s="149" customFormat="1" ht="15">
      <c r="C249" s="7"/>
      <c r="D249" s="138" t="s">
        <v>436</v>
      </c>
      <c r="E249" s="143" t="s">
        <v>437</v>
      </c>
      <c r="F249" s="97" t="s">
        <v>61</v>
      </c>
      <c r="G249" s="6">
        <v>46507.33407364942</v>
      </c>
      <c r="H249" s="296">
        <v>0.7728200883852003</v>
      </c>
      <c r="I249" s="28">
        <v>34493.34740757467</v>
      </c>
      <c r="J249" s="14"/>
      <c r="K249" s="252">
        <f t="shared" si="194"/>
        <v>99.82692786924262</v>
      </c>
      <c r="L249" s="253">
        <f t="shared" si="195"/>
        <v>155.7307388240035</v>
      </c>
      <c r="M249" s="253">
        <f t="shared" si="196"/>
        <v>111.28045684722171</v>
      </c>
      <c r="N249" s="253">
        <f t="shared" si="197"/>
        <v>93.28444307454481</v>
      </c>
      <c r="O249" s="14">
        <f t="shared" si="200"/>
        <v>41320378.8434962</v>
      </c>
      <c r="P249" s="14">
        <f t="shared" si="201"/>
        <v>64460093.71553555</v>
      </c>
      <c r="Q249" s="14">
        <f t="shared" si="202"/>
        <v>46061225.49245808</v>
      </c>
      <c r="R249" s="14">
        <f t="shared" si="203"/>
        <v>38612312.43230877</v>
      </c>
      <c r="S249" s="14">
        <v>0</v>
      </c>
      <c r="T249" s="14">
        <v>0</v>
      </c>
      <c r="U249" s="14">
        <v>1</v>
      </c>
      <c r="V249" s="114">
        <f t="shared" si="204"/>
        <v>64460093.71553555</v>
      </c>
      <c r="W249" s="114">
        <f t="shared" si="205"/>
        <v>46061225.49245808</v>
      </c>
      <c r="X249" s="114">
        <f t="shared" si="206"/>
        <v>0</v>
      </c>
      <c r="Y249" s="15"/>
      <c r="Z249" s="28">
        <f t="shared" si="199"/>
        <v>79932691.27580497</v>
      </c>
      <c r="AA249" s="14"/>
      <c r="AB249" s="29">
        <f t="shared" si="207"/>
        <v>7723500.834123598</v>
      </c>
      <c r="AC249" s="14">
        <v>48</v>
      </c>
      <c r="AD249" s="65">
        <f t="shared" si="198"/>
        <v>910424.781446076</v>
      </c>
      <c r="AE249" s="14">
        <f t="shared" si="208"/>
        <v>43700389.50941165</v>
      </c>
      <c r="AF249" s="28">
        <f t="shared" si="209"/>
        <v>51423890.343535244</v>
      </c>
      <c r="AG249" s="14"/>
      <c r="AH249" s="82">
        <f t="shared" si="210"/>
        <v>10.81290116777304</v>
      </c>
      <c r="AI249" s="14">
        <f t="shared" si="211"/>
        <v>0</v>
      </c>
      <c r="AJ249" s="84">
        <f t="shared" si="212"/>
        <v>127.1623479935181</v>
      </c>
      <c r="AK249" s="14">
        <f t="shared" si="213"/>
        <v>70967781.5966905</v>
      </c>
      <c r="AL249" s="28">
        <f t="shared" si="214"/>
        <v>70967781.5966905</v>
      </c>
      <c r="AM249" s="14"/>
      <c r="AN249" s="30">
        <v>1</v>
      </c>
      <c r="AO249" s="14">
        <f t="shared" si="215"/>
        <v>122391671.94022575</v>
      </c>
      <c r="AP249" s="116"/>
      <c r="AQ249" s="306">
        <f t="shared" si="216"/>
        <v>202324363.21603072</v>
      </c>
      <c r="AS249" s="147">
        <v>154755900</v>
      </c>
      <c r="AT249" s="147">
        <v>192104221.26976264</v>
      </c>
      <c r="AU249" s="147">
        <v>179868793.9916563</v>
      </c>
      <c r="AV249" s="242">
        <f t="shared" si="217"/>
        <v>-0.06369161071648038</v>
      </c>
      <c r="AW249" s="242">
        <f t="shared" si="218"/>
        <v>0.098047392750126</v>
      </c>
      <c r="AX249" s="242">
        <f t="shared" si="219"/>
        <v>0.002254318571742559</v>
      </c>
      <c r="AY249" s="242">
        <f t="shared" si="220"/>
        <v>0.0028948935721195006</v>
      </c>
      <c r="AZ249" s="279">
        <f t="shared" si="221"/>
        <v>6.526012342847147E-06</v>
      </c>
      <c r="BA249" s="242">
        <f t="shared" si="222"/>
        <v>0.001718720694284149</v>
      </c>
      <c r="BB249" s="245">
        <f t="shared" si="223"/>
        <v>35901727.11554089</v>
      </c>
      <c r="BC249" s="87">
        <f t="shared" si="224"/>
        <v>190657627.1155409</v>
      </c>
      <c r="BD249" s="16"/>
      <c r="BE249" s="148"/>
      <c r="BF249" s="16"/>
      <c r="BG249" s="16"/>
      <c r="BH249" s="16"/>
      <c r="BI249" s="16"/>
      <c r="BJ249" s="16"/>
    </row>
    <row r="250" spans="3:62" s="149" customFormat="1" ht="15">
      <c r="C250" s="7"/>
      <c r="D250" s="138" t="s">
        <v>438</v>
      </c>
      <c r="E250" s="143" t="s">
        <v>439</v>
      </c>
      <c r="F250" s="97" t="s">
        <v>61</v>
      </c>
      <c r="G250" s="6">
        <v>17723.575101633116</v>
      </c>
      <c r="H250" s="296">
        <v>0.636883043083019</v>
      </c>
      <c r="I250" s="28">
        <v>10832.944313903474</v>
      </c>
      <c r="J250" s="14"/>
      <c r="K250" s="252">
        <f t="shared" si="194"/>
        <v>99.82692786924262</v>
      </c>
      <c r="L250" s="253">
        <f t="shared" si="195"/>
        <v>155.7307388240035</v>
      </c>
      <c r="M250" s="253">
        <f t="shared" si="196"/>
        <v>111.28045684722171</v>
      </c>
      <c r="N250" s="253">
        <f t="shared" si="197"/>
        <v>93.28444307454481</v>
      </c>
      <c r="O250" s="14">
        <f t="shared" si="200"/>
        <v>12977034.60762677</v>
      </c>
      <c r="P250" s="14">
        <f t="shared" si="201"/>
        <v>20244269.05972171</v>
      </c>
      <c r="Q250" s="14">
        <f t="shared" si="202"/>
        <v>14465939.907020297</v>
      </c>
      <c r="R250" s="14">
        <f t="shared" si="203"/>
        <v>12126542.12616051</v>
      </c>
      <c r="S250" s="14">
        <v>0</v>
      </c>
      <c r="T250" s="14">
        <v>0</v>
      </c>
      <c r="U250" s="14">
        <v>1</v>
      </c>
      <c r="V250" s="114">
        <f t="shared" si="204"/>
        <v>20244269.05972171</v>
      </c>
      <c r="W250" s="114">
        <f t="shared" si="205"/>
        <v>14465939.907020297</v>
      </c>
      <c r="X250" s="114">
        <f t="shared" si="206"/>
        <v>0</v>
      </c>
      <c r="Y250" s="15"/>
      <c r="Z250" s="28">
        <f t="shared" si="199"/>
        <v>25103576.73378728</v>
      </c>
      <c r="AA250" s="14"/>
      <c r="AB250" s="29">
        <f t="shared" si="207"/>
        <v>7723500.834123598</v>
      </c>
      <c r="AC250" s="14">
        <v>16</v>
      </c>
      <c r="AD250" s="65">
        <f t="shared" si="198"/>
        <v>910424.781446076</v>
      </c>
      <c r="AE250" s="14">
        <f t="shared" si="208"/>
        <v>14566796.503137216</v>
      </c>
      <c r="AF250" s="28">
        <f t="shared" si="209"/>
        <v>22290297.337260813</v>
      </c>
      <c r="AG250" s="14"/>
      <c r="AH250" s="82">
        <f t="shared" si="210"/>
        <v>10.81290116777304</v>
      </c>
      <c r="AI250" s="14">
        <f t="shared" si="211"/>
        <v>0</v>
      </c>
      <c r="AJ250" s="84">
        <f t="shared" si="212"/>
        <v>127.1623479935181</v>
      </c>
      <c r="AK250" s="14">
        <f t="shared" si="213"/>
        <v>27045257.09715748</v>
      </c>
      <c r="AL250" s="28">
        <f t="shared" si="214"/>
        <v>27045257.09715748</v>
      </c>
      <c r="AM250" s="14"/>
      <c r="AN250" s="30">
        <v>0.5511072457823394</v>
      </c>
      <c r="AO250" s="14">
        <f t="shared" si="215"/>
        <v>27189181.523496944</v>
      </c>
      <c r="AP250" s="116"/>
      <c r="AQ250" s="306">
        <f t="shared" si="216"/>
        <v>52292758.257284224</v>
      </c>
      <c r="AS250" s="147">
        <v>37018800</v>
      </c>
      <c r="AT250" s="147">
        <v>46184724.144955665</v>
      </c>
      <c r="AU250" s="147">
        <v>45384523.40448335</v>
      </c>
      <c r="AV250" s="242">
        <f t="shared" si="217"/>
        <v>-0.01732609115431331</v>
      </c>
      <c r="AW250" s="242">
        <f t="shared" si="218"/>
        <v>0.14441291231229308</v>
      </c>
      <c r="AX250" s="242">
        <f t="shared" si="219"/>
        <v>0.0033203607061199863</v>
      </c>
      <c r="AY250" s="242">
        <f t="shared" si="220"/>
        <v>0.0007304400177578354</v>
      </c>
      <c r="AZ250" s="279">
        <f t="shared" si="221"/>
        <v>2.425324333140702E-06</v>
      </c>
      <c r="BA250" s="242">
        <f t="shared" si="222"/>
        <v>0.0006387445966584286</v>
      </c>
      <c r="BB250" s="245">
        <f t="shared" si="223"/>
        <v>13342501.944627123</v>
      </c>
      <c r="BC250" s="87">
        <f t="shared" si="224"/>
        <v>50361301.94462712</v>
      </c>
      <c r="BD250" s="16"/>
      <c r="BE250" s="148"/>
      <c r="BF250" s="16"/>
      <c r="BG250" s="16"/>
      <c r="BH250" s="16"/>
      <c r="BI250" s="16"/>
      <c r="BJ250" s="16"/>
    </row>
    <row r="251" spans="3:62" s="149" customFormat="1" ht="15">
      <c r="C251" s="7"/>
      <c r="D251" s="138" t="s">
        <v>440</v>
      </c>
      <c r="E251" s="143" t="s">
        <v>612</v>
      </c>
      <c r="F251" s="97" t="s">
        <v>61</v>
      </c>
      <c r="G251" s="6">
        <v>28607.575550744066</v>
      </c>
      <c r="H251" s="296">
        <v>0.7707548976791927</v>
      </c>
      <c r="I251" s="28">
        <v>21160.83697911504</v>
      </c>
      <c r="J251" s="14"/>
      <c r="K251" s="252">
        <f t="shared" si="194"/>
        <v>99.82692786924262</v>
      </c>
      <c r="L251" s="253">
        <f t="shared" si="195"/>
        <v>155.7307388240035</v>
      </c>
      <c r="M251" s="253">
        <f t="shared" si="196"/>
        <v>111.28045684722171</v>
      </c>
      <c r="N251" s="253">
        <f t="shared" si="197"/>
        <v>93.28444307454481</v>
      </c>
      <c r="O251" s="14">
        <f t="shared" si="200"/>
        <v>25349056.161203027</v>
      </c>
      <c r="P251" s="14">
        <f t="shared" si="201"/>
        <v>39544713.32270256</v>
      </c>
      <c r="Q251" s="14">
        <f t="shared" si="202"/>
        <v>28257451.275666058</v>
      </c>
      <c r="R251" s="14">
        <f t="shared" si="203"/>
        <v>23687722.711055756</v>
      </c>
      <c r="S251" s="14">
        <v>0</v>
      </c>
      <c r="T251" s="14">
        <v>0</v>
      </c>
      <c r="U251" s="14">
        <v>1</v>
      </c>
      <c r="V251" s="114">
        <f t="shared" si="204"/>
        <v>39544713.32270256</v>
      </c>
      <c r="W251" s="114">
        <f t="shared" si="205"/>
        <v>28257451.275666058</v>
      </c>
      <c r="X251" s="114">
        <f t="shared" si="206"/>
        <v>0</v>
      </c>
      <c r="Y251" s="15"/>
      <c r="Z251" s="28">
        <f t="shared" si="199"/>
        <v>49036778.87225878</v>
      </c>
      <c r="AA251" s="14"/>
      <c r="AB251" s="29">
        <f t="shared" si="207"/>
        <v>7723500.834123598</v>
      </c>
      <c r="AC251" s="14">
        <v>29</v>
      </c>
      <c r="AD251" s="65">
        <f t="shared" si="198"/>
        <v>910424.781446076</v>
      </c>
      <c r="AE251" s="14">
        <f t="shared" si="208"/>
        <v>26402318.661936205</v>
      </c>
      <c r="AF251" s="28">
        <f t="shared" si="209"/>
        <v>34125819.496059805</v>
      </c>
      <c r="AG251" s="14"/>
      <c r="AH251" s="82">
        <f t="shared" si="210"/>
        <v>10.81290116777304</v>
      </c>
      <c r="AI251" s="14">
        <f t="shared" si="211"/>
        <v>0</v>
      </c>
      <c r="AJ251" s="84">
        <f t="shared" si="212"/>
        <v>127.1623479935181</v>
      </c>
      <c r="AK251" s="14">
        <f t="shared" si="213"/>
        <v>43653677.72921492</v>
      </c>
      <c r="AL251" s="28">
        <f t="shared" si="214"/>
        <v>43653677.72921492</v>
      </c>
      <c r="AM251" s="14"/>
      <c r="AN251" s="30">
        <v>1</v>
      </c>
      <c r="AO251" s="14">
        <f t="shared" si="215"/>
        <v>77779497.22527473</v>
      </c>
      <c r="AP251" s="116"/>
      <c r="AQ251" s="306">
        <f t="shared" si="216"/>
        <v>126816276.09753351</v>
      </c>
      <c r="AS251" s="147">
        <v>92928600</v>
      </c>
      <c r="AT251" s="147">
        <v>115067437.44310835</v>
      </c>
      <c r="AU251" s="147">
        <v>112578744.42970784</v>
      </c>
      <c r="AV251" s="242">
        <f t="shared" si="217"/>
        <v>-0.021628125807798316</v>
      </c>
      <c r="AW251" s="242">
        <f t="shared" si="218"/>
        <v>0.14011087765880806</v>
      </c>
      <c r="AX251" s="242">
        <f t="shared" si="219"/>
        <v>0.0032214477585789216</v>
      </c>
      <c r="AY251" s="242">
        <f t="shared" si="220"/>
        <v>0.001811895640007255</v>
      </c>
      <c r="AZ251" s="279">
        <f t="shared" si="221"/>
        <v>5.836927148280292E-06</v>
      </c>
      <c r="BA251" s="242">
        <f t="shared" si="222"/>
        <v>0.0015372400408917328</v>
      </c>
      <c r="BB251" s="245">
        <f t="shared" si="223"/>
        <v>32110844.21262786</v>
      </c>
      <c r="BC251" s="87">
        <f t="shared" si="224"/>
        <v>125039444.21262786</v>
      </c>
      <c r="BD251" s="16"/>
      <c r="BE251" s="148"/>
      <c r="BF251" s="16"/>
      <c r="BG251" s="16"/>
      <c r="BH251" s="16"/>
      <c r="BI251" s="16"/>
      <c r="BJ251" s="16"/>
    </row>
    <row r="252" spans="3:62" s="41" customFormat="1" ht="15">
      <c r="C252" s="66"/>
      <c r="D252" s="137" t="s">
        <v>441</v>
      </c>
      <c r="E252" s="8" t="s">
        <v>442</v>
      </c>
      <c r="F252" s="99" t="s">
        <v>75</v>
      </c>
      <c r="G252" s="10">
        <v>131235.12038337244</v>
      </c>
      <c r="H252" s="11">
        <v>0</v>
      </c>
      <c r="I252" s="13">
        <v>0</v>
      </c>
      <c r="J252" s="11"/>
      <c r="K252" s="250">
        <f t="shared" si="194"/>
        <v>99.82692786924262</v>
      </c>
      <c r="L252" s="251">
        <f t="shared" si="195"/>
        <v>155.7307388240035</v>
      </c>
      <c r="M252" s="251">
        <f t="shared" si="196"/>
        <v>111.28045684722171</v>
      </c>
      <c r="N252" s="251">
        <f t="shared" si="197"/>
        <v>93.28444307454481</v>
      </c>
      <c r="O252" s="11">
        <f t="shared" si="200"/>
        <v>0</v>
      </c>
      <c r="P252" s="11">
        <f t="shared" si="201"/>
        <v>0</v>
      </c>
      <c r="Q252" s="11">
        <f t="shared" si="202"/>
        <v>0</v>
      </c>
      <c r="R252" s="11">
        <f t="shared" si="203"/>
        <v>0</v>
      </c>
      <c r="S252" s="11">
        <v>1</v>
      </c>
      <c r="T252" s="11">
        <v>1</v>
      </c>
      <c r="U252" s="11">
        <v>0</v>
      </c>
      <c r="V252" s="98">
        <f>SUM(V247:V251)</f>
        <v>168763764.32975453</v>
      </c>
      <c r="W252" s="98">
        <f>SUM(W247:W251)</f>
        <v>120593461.09630914</v>
      </c>
      <c r="X252" s="114">
        <f t="shared" si="206"/>
        <v>0</v>
      </c>
      <c r="Y252" s="12"/>
      <c r="Z252" s="13">
        <f t="shared" si="199"/>
        <v>289357225.42606366</v>
      </c>
      <c r="AA252" s="11"/>
      <c r="AB252" s="60">
        <f t="shared" si="207"/>
        <v>7723500.834123598</v>
      </c>
      <c r="AC252" s="11">
        <v>29</v>
      </c>
      <c r="AD252" s="121">
        <f t="shared" si="198"/>
        <v>910424.781446076</v>
      </c>
      <c r="AE252" s="11">
        <f t="shared" si="208"/>
        <v>26402318.661936205</v>
      </c>
      <c r="AF252" s="13">
        <f t="shared" si="209"/>
        <v>34125819.496059805</v>
      </c>
      <c r="AG252" s="11"/>
      <c r="AH252" s="119">
        <f t="shared" si="210"/>
        <v>10.81290116777304</v>
      </c>
      <c r="AI252" s="11">
        <f t="shared" si="211"/>
        <v>17028388.63735444</v>
      </c>
      <c r="AJ252" s="141">
        <f t="shared" si="212"/>
        <v>127.1623479935181</v>
      </c>
      <c r="AK252" s="11">
        <f t="shared" si="213"/>
        <v>0</v>
      </c>
      <c r="AL252" s="13">
        <f t="shared" si="214"/>
        <v>17028388.63735444</v>
      </c>
      <c r="AM252" s="11"/>
      <c r="AN252" s="61">
        <v>0.7855731700135278</v>
      </c>
      <c r="AO252" s="11">
        <f t="shared" si="215"/>
        <v>40185373.44289801</v>
      </c>
      <c r="AP252" s="115"/>
      <c r="AQ252" s="307">
        <f t="shared" si="216"/>
        <v>329542598.8689617</v>
      </c>
      <c r="AS252" s="146">
        <v>260255700</v>
      </c>
      <c r="AT252" s="146">
        <v>317935106.571182</v>
      </c>
      <c r="AU252" s="146">
        <v>296434324.274419</v>
      </c>
      <c r="AV252" s="241">
        <f t="shared" si="217"/>
        <v>-0.06762632327282557</v>
      </c>
      <c r="AW252" s="241">
        <f t="shared" si="218"/>
        <v>0.09411268019378081</v>
      </c>
      <c r="AX252" s="241">
        <f t="shared" si="219"/>
        <v>0.0021638511422531993</v>
      </c>
      <c r="AY252" s="241">
        <f t="shared" si="220"/>
        <v>0.004770954432136853</v>
      </c>
      <c r="AZ252" s="278">
        <f t="shared" si="221"/>
        <v>1.0323635197617294E-05</v>
      </c>
      <c r="BA252" s="241">
        <f t="shared" si="222"/>
        <v>0.002718880155633298</v>
      </c>
      <c r="BB252" s="244">
        <f t="shared" si="223"/>
        <v>56793691.803461894</v>
      </c>
      <c r="BC252" s="86">
        <f t="shared" si="224"/>
        <v>317049391.8034619</v>
      </c>
      <c r="BD252" s="42"/>
      <c r="BE252" s="148"/>
      <c r="BF252" s="42"/>
      <c r="BG252" s="42"/>
      <c r="BH252" s="42"/>
      <c r="BI252" s="42"/>
      <c r="BJ252" s="42"/>
    </row>
    <row r="253" spans="3:62" s="149" customFormat="1" ht="15">
      <c r="C253" s="7"/>
      <c r="D253" s="138" t="s">
        <v>443</v>
      </c>
      <c r="E253" s="143" t="s">
        <v>444</v>
      </c>
      <c r="F253" s="97" t="s">
        <v>61</v>
      </c>
      <c r="G253" s="6">
        <v>144474.19365946515</v>
      </c>
      <c r="H253" s="296">
        <v>0.5787489830544222</v>
      </c>
      <c r="I253" s="28">
        <v>80244.63666390478</v>
      </c>
      <c r="J253" s="14"/>
      <c r="K253" s="252">
        <f t="shared" si="194"/>
        <v>99.82692786924262</v>
      </c>
      <c r="L253" s="253">
        <f t="shared" si="195"/>
        <v>155.7307388240035</v>
      </c>
      <c r="M253" s="253">
        <f t="shared" si="196"/>
        <v>111.28045684722171</v>
      </c>
      <c r="N253" s="253">
        <f t="shared" si="197"/>
        <v>93.28444307454481</v>
      </c>
      <c r="O253" s="14">
        <f t="shared" si="200"/>
        <v>96126906.67369445</v>
      </c>
      <c r="P253" s="14">
        <f t="shared" si="201"/>
        <v>149958678.65200332</v>
      </c>
      <c r="Q253" s="14">
        <f t="shared" si="202"/>
        <v>107155917.92998369</v>
      </c>
      <c r="R253" s="14">
        <f t="shared" si="203"/>
        <v>89826914.89093867</v>
      </c>
      <c r="S253" s="14">
        <v>1</v>
      </c>
      <c r="T253" s="14">
        <v>1</v>
      </c>
      <c r="U253" s="14">
        <v>1</v>
      </c>
      <c r="V253" s="114">
        <f t="shared" si="204"/>
        <v>0</v>
      </c>
      <c r="W253" s="114">
        <f t="shared" si="205"/>
        <v>0</v>
      </c>
      <c r="X253" s="114">
        <f t="shared" si="206"/>
        <v>0</v>
      </c>
      <c r="Y253" s="15"/>
      <c r="Z253" s="28">
        <f t="shared" si="199"/>
        <v>443068418.14662015</v>
      </c>
      <c r="AA253" s="14"/>
      <c r="AB253" s="29">
        <f t="shared" si="207"/>
        <v>7723500.834123598</v>
      </c>
      <c r="AC253" s="14">
        <v>77</v>
      </c>
      <c r="AD253" s="65">
        <f t="shared" si="198"/>
        <v>910424.781446076</v>
      </c>
      <c r="AE253" s="14">
        <f t="shared" si="208"/>
        <v>70102708.17134786</v>
      </c>
      <c r="AF253" s="28">
        <f t="shared" si="209"/>
        <v>77826209.00547145</v>
      </c>
      <c r="AG253" s="14"/>
      <c r="AH253" s="82">
        <f t="shared" si="210"/>
        <v>10.81290116777304</v>
      </c>
      <c r="AI253" s="14">
        <f t="shared" si="211"/>
        <v>0</v>
      </c>
      <c r="AJ253" s="84">
        <f t="shared" si="212"/>
        <v>127.1623479935181</v>
      </c>
      <c r="AK253" s="14">
        <f t="shared" si="213"/>
        <v>220460132.28249398</v>
      </c>
      <c r="AL253" s="28">
        <f t="shared" si="214"/>
        <v>220460132.28249398</v>
      </c>
      <c r="AM253" s="14"/>
      <c r="AN253" s="30">
        <v>0.13754377330241596</v>
      </c>
      <c r="AO253" s="14">
        <f t="shared" si="215"/>
        <v>41027428.90531899</v>
      </c>
      <c r="AP253" s="116"/>
      <c r="AQ253" s="306">
        <f t="shared" si="216"/>
        <v>484095847.05193913</v>
      </c>
      <c r="AS253" s="147">
        <v>343574100.00000006</v>
      </c>
      <c r="AT253" s="147">
        <v>421009788.1521745</v>
      </c>
      <c r="AU253" s="147">
        <v>428402126.0786762</v>
      </c>
      <c r="AV253" s="242">
        <f t="shared" si="217"/>
        <v>0.017558589217003623</v>
      </c>
      <c r="AW253" s="242">
        <f t="shared" si="218"/>
        <v>0.17929759268361</v>
      </c>
      <c r="AX253" s="242">
        <f t="shared" si="219"/>
        <v>0.0041224338732339764</v>
      </c>
      <c r="AY253" s="242">
        <f t="shared" si="220"/>
        <v>0.006894906745886207</v>
      </c>
      <c r="AZ253" s="279">
        <f t="shared" si="221"/>
        <v>2.8423797122030748E-05</v>
      </c>
      <c r="BA253" s="242">
        <f t="shared" si="222"/>
        <v>0.007485822238340304</v>
      </c>
      <c r="BB253" s="245">
        <f t="shared" si="223"/>
        <v>156368599.11567986</v>
      </c>
      <c r="BC253" s="87">
        <f t="shared" si="224"/>
        <v>499942699.1156799</v>
      </c>
      <c r="BD253" s="16"/>
      <c r="BE253" s="148"/>
      <c r="BF253" s="16"/>
      <c r="BG253" s="16"/>
      <c r="BH253" s="16"/>
      <c r="BI253" s="16"/>
      <c r="BJ253" s="16"/>
    </row>
    <row r="254" spans="3:62" s="149" customFormat="1" ht="15">
      <c r="C254" s="7"/>
      <c r="D254" s="138" t="s">
        <v>445</v>
      </c>
      <c r="E254" s="143" t="s">
        <v>446</v>
      </c>
      <c r="F254" s="97" t="s">
        <v>61</v>
      </c>
      <c r="G254" s="6">
        <v>25377.933803206597</v>
      </c>
      <c r="H254" s="296">
        <v>0.7103538550009247</v>
      </c>
      <c r="I254" s="28">
        <v>17300.812390770723</v>
      </c>
      <c r="J254" s="14"/>
      <c r="K254" s="252">
        <f t="shared" si="194"/>
        <v>99.82692786924262</v>
      </c>
      <c r="L254" s="253">
        <f t="shared" si="195"/>
        <v>155.7307388240035</v>
      </c>
      <c r="M254" s="253">
        <f t="shared" si="196"/>
        <v>111.28045684722171</v>
      </c>
      <c r="N254" s="253">
        <f t="shared" si="197"/>
        <v>93.28444307454481</v>
      </c>
      <c r="O254" s="14">
        <f t="shared" si="200"/>
        <v>20725043.407353215</v>
      </c>
      <c r="P254" s="14">
        <f t="shared" si="201"/>
        <v>32331219.55044239</v>
      </c>
      <c r="Q254" s="14">
        <f t="shared" si="202"/>
        <v>23102907.68007648</v>
      </c>
      <c r="R254" s="14">
        <f t="shared" si="203"/>
        <v>19366759.783322774</v>
      </c>
      <c r="S254" s="14">
        <v>1</v>
      </c>
      <c r="T254" s="14">
        <v>1</v>
      </c>
      <c r="U254" s="14">
        <v>1</v>
      </c>
      <c r="V254" s="114">
        <f t="shared" si="204"/>
        <v>0</v>
      </c>
      <c r="W254" s="114">
        <f t="shared" si="205"/>
        <v>0</v>
      </c>
      <c r="X254" s="114">
        <f t="shared" si="206"/>
        <v>0</v>
      </c>
      <c r="Y254" s="15"/>
      <c r="Z254" s="28">
        <f t="shared" si="199"/>
        <v>95525930.42119485</v>
      </c>
      <c r="AA254" s="14"/>
      <c r="AB254" s="29">
        <f t="shared" si="207"/>
        <v>7723500.834123598</v>
      </c>
      <c r="AC254" s="14">
        <v>22</v>
      </c>
      <c r="AD254" s="65">
        <f t="shared" si="198"/>
        <v>910424.781446076</v>
      </c>
      <c r="AE254" s="14">
        <f t="shared" si="208"/>
        <v>20029345.19181367</v>
      </c>
      <c r="AF254" s="28">
        <f t="shared" si="209"/>
        <v>27752846.025937267</v>
      </c>
      <c r="AG254" s="14"/>
      <c r="AH254" s="82">
        <f t="shared" si="210"/>
        <v>10.81290116777304</v>
      </c>
      <c r="AI254" s="14">
        <f t="shared" si="211"/>
        <v>0</v>
      </c>
      <c r="AJ254" s="84">
        <f t="shared" si="212"/>
        <v>127.1623479935181</v>
      </c>
      <c r="AK254" s="14">
        <f t="shared" si="213"/>
        <v>38725411.795677885</v>
      </c>
      <c r="AL254" s="28">
        <f t="shared" si="214"/>
        <v>38725411.795677885</v>
      </c>
      <c r="AM254" s="14"/>
      <c r="AN254" s="30">
        <v>0.6487364004282127</v>
      </c>
      <c r="AO254" s="14">
        <f t="shared" si="215"/>
        <v>43126865.68593329</v>
      </c>
      <c r="AP254" s="116"/>
      <c r="AQ254" s="306">
        <f t="shared" si="216"/>
        <v>138652796.10712814</v>
      </c>
      <c r="AS254" s="147">
        <v>90171900.00000001</v>
      </c>
      <c r="AT254" s="147">
        <v>110636109.0625875</v>
      </c>
      <c r="AU254" s="147">
        <v>122182348.56595084</v>
      </c>
      <c r="AV254" s="242">
        <f t="shared" si="217"/>
        <v>0.10436230631385966</v>
      </c>
      <c r="AW254" s="242">
        <f t="shared" si="218"/>
        <v>0.26610130978046603</v>
      </c>
      <c r="AX254" s="242">
        <f t="shared" si="219"/>
        <v>0.006118236373015167</v>
      </c>
      <c r="AY254" s="242">
        <f t="shared" si="220"/>
        <v>0.0019664605940841683</v>
      </c>
      <c r="AZ254" s="279">
        <f t="shared" si="221"/>
        <v>1.2031270732826772E-05</v>
      </c>
      <c r="BA254" s="242">
        <f t="shared" si="222"/>
        <v>0.0031686109220601154</v>
      </c>
      <c r="BB254" s="245">
        <f t="shared" si="223"/>
        <v>66187953.07314629</v>
      </c>
      <c r="BC254" s="87">
        <f t="shared" si="224"/>
        <v>156359853.0731463</v>
      </c>
      <c r="BD254" s="16"/>
      <c r="BE254" s="148"/>
      <c r="BF254" s="16"/>
      <c r="BG254" s="16"/>
      <c r="BH254" s="16"/>
      <c r="BI254" s="16"/>
      <c r="BJ254" s="16"/>
    </row>
    <row r="255" spans="3:62" s="149" customFormat="1" ht="15">
      <c r="C255" s="7"/>
      <c r="D255" s="138" t="s">
        <v>447</v>
      </c>
      <c r="E255" s="143" t="s">
        <v>613</v>
      </c>
      <c r="F255" s="97" t="s">
        <v>61</v>
      </c>
      <c r="G255" s="6">
        <v>90001.16617016052</v>
      </c>
      <c r="H255" s="296">
        <v>0.587477029235639</v>
      </c>
      <c r="I255" s="28">
        <v>50742.810934894624</v>
      </c>
      <c r="J255" s="14"/>
      <c r="K255" s="252">
        <f t="shared" si="194"/>
        <v>99.82692786924262</v>
      </c>
      <c r="L255" s="253">
        <f t="shared" si="195"/>
        <v>155.7307388240035</v>
      </c>
      <c r="M255" s="253">
        <f t="shared" si="196"/>
        <v>111.28045684722171</v>
      </c>
      <c r="N255" s="253">
        <f t="shared" si="197"/>
        <v>93.28444307454481</v>
      </c>
      <c r="O255" s="14">
        <f t="shared" si="200"/>
        <v>60785987.1249641</v>
      </c>
      <c r="P255" s="14">
        <f t="shared" si="201"/>
        <v>94826585.24277437</v>
      </c>
      <c r="Q255" s="14">
        <f t="shared" si="202"/>
        <v>67760198.19056726</v>
      </c>
      <c r="R255" s="14">
        <f t="shared" si="203"/>
        <v>56802178.29718281</v>
      </c>
      <c r="S255" s="14">
        <v>1</v>
      </c>
      <c r="T255" s="14">
        <v>1</v>
      </c>
      <c r="U255" s="14">
        <v>1</v>
      </c>
      <c r="V255" s="114">
        <f t="shared" si="204"/>
        <v>0</v>
      </c>
      <c r="W255" s="114">
        <f t="shared" si="205"/>
        <v>0</v>
      </c>
      <c r="X255" s="114">
        <f t="shared" si="206"/>
        <v>0</v>
      </c>
      <c r="Y255" s="15"/>
      <c r="Z255" s="28">
        <f t="shared" si="199"/>
        <v>280174948.85548854</v>
      </c>
      <c r="AA255" s="14"/>
      <c r="AB255" s="29">
        <f t="shared" si="207"/>
        <v>7723500.834123598</v>
      </c>
      <c r="AC255" s="14">
        <v>67</v>
      </c>
      <c r="AD255" s="65">
        <f t="shared" si="198"/>
        <v>910424.781446076</v>
      </c>
      <c r="AE255" s="14">
        <f t="shared" si="208"/>
        <v>60998460.356887095</v>
      </c>
      <c r="AF255" s="28">
        <f t="shared" si="209"/>
        <v>68721961.1910107</v>
      </c>
      <c r="AG255" s="14"/>
      <c r="AH255" s="82">
        <f t="shared" si="210"/>
        <v>10.81290116777304</v>
      </c>
      <c r="AI255" s="14">
        <f t="shared" si="211"/>
        <v>0</v>
      </c>
      <c r="AJ255" s="84">
        <f t="shared" si="212"/>
        <v>127.1623479935181</v>
      </c>
      <c r="AK255" s="14">
        <f t="shared" si="213"/>
        <v>137337115.3482288</v>
      </c>
      <c r="AL255" s="28">
        <f t="shared" si="214"/>
        <v>137337115.3482288</v>
      </c>
      <c r="AM255" s="14"/>
      <c r="AN255" s="30">
        <v>0.09563532567449917</v>
      </c>
      <c r="AO255" s="14">
        <f t="shared" si="215"/>
        <v>19706526.893016722</v>
      </c>
      <c r="AP255" s="116"/>
      <c r="AQ255" s="306">
        <f t="shared" si="216"/>
        <v>299881475.74850523</v>
      </c>
      <c r="AS255" s="147">
        <v>209440800.00000003</v>
      </c>
      <c r="AT255" s="147">
        <v>261125461.0214324</v>
      </c>
      <c r="AU255" s="147">
        <v>257206059.98233116</v>
      </c>
      <c r="AV255" s="242">
        <f t="shared" si="217"/>
        <v>-0.015009647177911733</v>
      </c>
      <c r="AW255" s="242">
        <f t="shared" si="218"/>
        <v>0.14672935628869466</v>
      </c>
      <c r="AX255" s="242">
        <f t="shared" si="219"/>
        <v>0.003373620691214251</v>
      </c>
      <c r="AY255" s="242">
        <f t="shared" si="220"/>
        <v>0.00413959616467753</v>
      </c>
      <c r="AZ255" s="279">
        <f t="shared" si="221"/>
        <v>1.3965427274427271E-05</v>
      </c>
      <c r="BA255" s="242">
        <f t="shared" si="222"/>
        <v>0.0036779993049486977</v>
      </c>
      <c r="BB255" s="245">
        <f t="shared" si="223"/>
        <v>76828380.44398767</v>
      </c>
      <c r="BC255" s="87">
        <f t="shared" si="224"/>
        <v>286269180.4439877</v>
      </c>
      <c r="BD255" s="16"/>
      <c r="BE255" s="148"/>
      <c r="BF255" s="16"/>
      <c r="BG255" s="16"/>
      <c r="BH255" s="16"/>
      <c r="BI255" s="16"/>
      <c r="BJ255" s="16"/>
    </row>
    <row r="256" spans="3:62" s="41" customFormat="1" ht="15">
      <c r="C256" s="66"/>
      <c r="D256" s="137" t="s">
        <v>448</v>
      </c>
      <c r="E256" s="8" t="s">
        <v>449</v>
      </c>
      <c r="F256" s="99" t="s">
        <v>75</v>
      </c>
      <c r="G256" s="10">
        <v>259853.29363283227</v>
      </c>
      <c r="H256" s="11">
        <v>0</v>
      </c>
      <c r="I256" s="13">
        <v>0</v>
      </c>
      <c r="J256" s="11"/>
      <c r="K256" s="250">
        <f t="shared" si="194"/>
        <v>99.82692786924262</v>
      </c>
      <c r="L256" s="251">
        <f t="shared" si="195"/>
        <v>155.7307388240035</v>
      </c>
      <c r="M256" s="251">
        <f t="shared" si="196"/>
        <v>111.28045684722171</v>
      </c>
      <c r="N256" s="251">
        <f t="shared" si="197"/>
        <v>93.28444307454481</v>
      </c>
      <c r="O256" s="11">
        <f t="shared" si="200"/>
        <v>0</v>
      </c>
      <c r="P256" s="11">
        <f t="shared" si="201"/>
        <v>0</v>
      </c>
      <c r="Q256" s="11">
        <f t="shared" si="202"/>
        <v>0</v>
      </c>
      <c r="R256" s="11">
        <f t="shared" si="203"/>
        <v>0</v>
      </c>
      <c r="S256" s="11">
        <v>0</v>
      </c>
      <c r="T256" s="11">
        <v>0</v>
      </c>
      <c r="U256" s="11">
        <v>0</v>
      </c>
      <c r="V256" s="114">
        <f t="shared" si="204"/>
        <v>0</v>
      </c>
      <c r="W256" s="114">
        <f t="shared" si="205"/>
        <v>0</v>
      </c>
      <c r="X256" s="114">
        <f t="shared" si="206"/>
        <v>0</v>
      </c>
      <c r="Y256" s="12"/>
      <c r="Z256" s="13">
        <f t="shared" si="199"/>
        <v>0</v>
      </c>
      <c r="AA256" s="11"/>
      <c r="AB256" s="60">
        <f t="shared" si="207"/>
        <v>7723500.834123598</v>
      </c>
      <c r="AC256" s="11">
        <v>39</v>
      </c>
      <c r="AD256" s="121">
        <f t="shared" si="198"/>
        <v>910424.781446076</v>
      </c>
      <c r="AE256" s="11">
        <f t="shared" si="208"/>
        <v>35506566.47639696</v>
      </c>
      <c r="AF256" s="13">
        <f t="shared" si="209"/>
        <v>43230067.31052056</v>
      </c>
      <c r="AG256" s="11"/>
      <c r="AH256" s="119">
        <f t="shared" si="210"/>
        <v>10.81290116777304</v>
      </c>
      <c r="AI256" s="11">
        <f t="shared" si="211"/>
        <v>33717215.786065474</v>
      </c>
      <c r="AJ256" s="141">
        <f t="shared" si="212"/>
        <v>127.1623479935181</v>
      </c>
      <c r="AK256" s="11">
        <f t="shared" si="213"/>
        <v>0</v>
      </c>
      <c r="AL256" s="13">
        <f t="shared" si="214"/>
        <v>33717215.786065474</v>
      </c>
      <c r="AM256" s="11"/>
      <c r="AN256" s="61">
        <v>0.3645557818123165</v>
      </c>
      <c r="AO256" s="11">
        <f t="shared" si="215"/>
        <v>28051576.94760957</v>
      </c>
      <c r="AP256" s="115"/>
      <c r="AQ256" s="307">
        <f t="shared" si="216"/>
        <v>28051576.94760957</v>
      </c>
      <c r="AS256" s="146">
        <v>18960300</v>
      </c>
      <c r="AT256" s="146">
        <v>23676099.962701455</v>
      </c>
      <c r="AU256" s="146">
        <v>24063575.53663121</v>
      </c>
      <c r="AV256" s="241">
        <f t="shared" si="217"/>
        <v>0.016365684151535644</v>
      </c>
      <c r="AW256" s="241">
        <f t="shared" si="218"/>
        <v>0.17810468761814202</v>
      </c>
      <c r="AX256" s="241">
        <f t="shared" si="219"/>
        <v>0.004095006442804861</v>
      </c>
      <c r="AY256" s="241">
        <f t="shared" si="220"/>
        <v>0.00038729058330394533</v>
      </c>
      <c r="AZ256" s="278">
        <f t="shared" si="221"/>
        <v>1.585957433867309E-06</v>
      </c>
      <c r="BA256" s="241">
        <f t="shared" si="222"/>
        <v>0.00041768506074450935</v>
      </c>
      <c r="BB256" s="244">
        <f t="shared" si="223"/>
        <v>8724870.260163594</v>
      </c>
      <c r="BC256" s="86">
        <f t="shared" si="224"/>
        <v>27685170.260163594</v>
      </c>
      <c r="BD256" s="42"/>
      <c r="BE256" s="148"/>
      <c r="BF256" s="42"/>
      <c r="BG256" s="42"/>
      <c r="BH256" s="42"/>
      <c r="BI256" s="42"/>
      <c r="BJ256" s="42"/>
    </row>
    <row r="257" spans="3:62" s="149" customFormat="1" ht="15">
      <c r="C257" s="7"/>
      <c r="D257" s="138"/>
      <c r="E257" s="143"/>
      <c r="F257" s="97"/>
      <c r="G257" s="6"/>
      <c r="H257" s="6"/>
      <c r="I257" s="28"/>
      <c r="J257" s="14"/>
      <c r="K257" s="252">
        <f t="shared" si="194"/>
        <v>99.82692786924262</v>
      </c>
      <c r="L257" s="253">
        <f t="shared" si="195"/>
        <v>155.7307388240035</v>
      </c>
      <c r="M257" s="253">
        <f t="shared" si="196"/>
        <v>111.28045684722171</v>
      </c>
      <c r="N257" s="253">
        <f t="shared" si="197"/>
        <v>93.28444307454481</v>
      </c>
      <c r="O257" s="14"/>
      <c r="P257" s="14"/>
      <c r="Q257" s="14"/>
      <c r="R257" s="14"/>
      <c r="S257" s="14"/>
      <c r="T257" s="14"/>
      <c r="U257" s="14"/>
      <c r="V257" s="114"/>
      <c r="W257" s="114"/>
      <c r="X257" s="114"/>
      <c r="Y257" s="15"/>
      <c r="Z257" s="28"/>
      <c r="AA257" s="14"/>
      <c r="AB257" s="29"/>
      <c r="AC257" s="14"/>
      <c r="AD257" s="65"/>
      <c r="AE257" s="14"/>
      <c r="AF257" s="28"/>
      <c r="AG257" s="14"/>
      <c r="AH257" s="82"/>
      <c r="AI257" s="14"/>
      <c r="AJ257" s="84"/>
      <c r="AK257" s="14"/>
      <c r="AL257" s="28"/>
      <c r="AM257" s="14"/>
      <c r="AN257" s="30"/>
      <c r="AO257" s="14"/>
      <c r="AP257" s="116"/>
      <c r="AQ257" s="306"/>
      <c r="AS257" s="147"/>
      <c r="AT257" s="147"/>
      <c r="AU257" s="147"/>
      <c r="AV257" s="242"/>
      <c r="AW257" s="242"/>
      <c r="AX257" s="242"/>
      <c r="AY257" s="242"/>
      <c r="AZ257" s="279"/>
      <c r="BA257" s="242"/>
      <c r="BB257" s="245"/>
      <c r="BC257" s="87"/>
      <c r="BD257" s="16"/>
      <c r="BE257" s="148"/>
      <c r="BF257" s="16"/>
      <c r="BG257" s="16"/>
      <c r="BH257" s="16"/>
      <c r="BI257" s="16"/>
      <c r="BJ257" s="16"/>
    </row>
    <row r="258" spans="3:62" s="149" customFormat="1" ht="15">
      <c r="C258" s="7"/>
      <c r="D258" s="137" t="s">
        <v>450</v>
      </c>
      <c r="E258" s="143"/>
      <c r="F258" s="97"/>
      <c r="G258" s="6"/>
      <c r="H258" s="6"/>
      <c r="I258" s="28"/>
      <c r="J258" s="14"/>
      <c r="K258" s="252">
        <f t="shared" si="194"/>
        <v>99.82692786924262</v>
      </c>
      <c r="L258" s="253">
        <f t="shared" si="195"/>
        <v>155.7307388240035</v>
      </c>
      <c r="M258" s="253">
        <f t="shared" si="196"/>
        <v>111.28045684722171</v>
      </c>
      <c r="N258" s="253">
        <f t="shared" si="197"/>
        <v>93.28444307454481</v>
      </c>
      <c r="O258" s="14"/>
      <c r="P258" s="14"/>
      <c r="Q258" s="14"/>
      <c r="R258" s="14"/>
      <c r="S258" s="14"/>
      <c r="T258" s="14"/>
      <c r="U258" s="14"/>
      <c r="V258" s="114"/>
      <c r="W258" s="114"/>
      <c r="X258" s="114"/>
      <c r="Y258" s="15"/>
      <c r="Z258" s="28"/>
      <c r="AA258" s="14"/>
      <c r="AB258" s="29"/>
      <c r="AC258" s="14"/>
      <c r="AD258" s="65"/>
      <c r="AE258" s="14"/>
      <c r="AF258" s="28"/>
      <c r="AG258" s="14"/>
      <c r="AH258" s="82"/>
      <c r="AI258" s="14"/>
      <c r="AJ258" s="84"/>
      <c r="AK258" s="14"/>
      <c r="AL258" s="28"/>
      <c r="AM258" s="14"/>
      <c r="AN258" s="30"/>
      <c r="AO258" s="14"/>
      <c r="AP258" s="116"/>
      <c r="AQ258" s="306"/>
      <c r="AS258" s="147"/>
      <c r="AT258" s="147"/>
      <c r="AU258" s="147"/>
      <c r="AV258" s="242"/>
      <c r="AW258" s="242"/>
      <c r="AX258" s="242"/>
      <c r="AY258" s="242"/>
      <c r="AZ258" s="279"/>
      <c r="BA258" s="242"/>
      <c r="BB258" s="245"/>
      <c r="BC258" s="87"/>
      <c r="BD258" s="16"/>
      <c r="BE258" s="148"/>
      <c r="BF258" s="16"/>
      <c r="BG258" s="16"/>
      <c r="BH258" s="16"/>
      <c r="BI258" s="16"/>
      <c r="BJ258" s="16"/>
    </row>
    <row r="259" spans="3:62" s="149" customFormat="1" ht="15">
      <c r="C259" s="7"/>
      <c r="D259" s="138"/>
      <c r="E259" s="143"/>
      <c r="F259" s="97"/>
      <c r="G259" s="6"/>
      <c r="H259" s="6"/>
      <c r="I259" s="28"/>
      <c r="J259" s="14"/>
      <c r="K259" s="252">
        <f t="shared" si="194"/>
        <v>99.82692786924262</v>
      </c>
      <c r="L259" s="253">
        <f t="shared" si="195"/>
        <v>155.7307388240035</v>
      </c>
      <c r="M259" s="253">
        <f t="shared" si="196"/>
        <v>111.28045684722171</v>
      </c>
      <c r="N259" s="253">
        <f t="shared" si="197"/>
        <v>93.28444307454481</v>
      </c>
      <c r="O259" s="14"/>
      <c r="P259" s="14"/>
      <c r="Q259" s="14"/>
      <c r="R259" s="14"/>
      <c r="S259" s="14"/>
      <c r="T259" s="14"/>
      <c r="U259" s="14"/>
      <c r="V259" s="114"/>
      <c r="W259" s="114"/>
      <c r="X259" s="114"/>
      <c r="Y259" s="15"/>
      <c r="Z259" s="28"/>
      <c r="AA259" s="14"/>
      <c r="AB259" s="29"/>
      <c r="AC259" s="14"/>
      <c r="AD259" s="65"/>
      <c r="AE259" s="14"/>
      <c r="AF259" s="28"/>
      <c r="AG259" s="14"/>
      <c r="AH259" s="82"/>
      <c r="AI259" s="14"/>
      <c r="AJ259" s="84"/>
      <c r="AK259" s="14"/>
      <c r="AL259" s="28"/>
      <c r="AM259" s="14"/>
      <c r="AN259" s="30"/>
      <c r="AO259" s="14"/>
      <c r="AP259" s="116"/>
      <c r="AQ259" s="306"/>
      <c r="AS259" s="147"/>
      <c r="AT259" s="147"/>
      <c r="AU259" s="147"/>
      <c r="AV259" s="242"/>
      <c r="AW259" s="242"/>
      <c r="AX259" s="242"/>
      <c r="AY259" s="242"/>
      <c r="AZ259" s="279"/>
      <c r="BA259" s="242"/>
      <c r="BB259" s="245"/>
      <c r="BC259" s="87"/>
      <c r="BD259" s="16"/>
      <c r="BE259" s="148"/>
      <c r="BF259" s="16"/>
      <c r="BG259" s="16"/>
      <c r="BH259" s="16"/>
      <c r="BI259" s="16"/>
      <c r="BJ259" s="16"/>
    </row>
    <row r="260" spans="3:62" s="41" customFormat="1" ht="15">
      <c r="C260" s="66"/>
      <c r="D260" s="137" t="s">
        <v>451</v>
      </c>
      <c r="E260" s="8" t="s">
        <v>452</v>
      </c>
      <c r="F260" s="99" t="s">
        <v>57</v>
      </c>
      <c r="G260" s="10">
        <v>1378641.6201656717</v>
      </c>
      <c r="H260" s="297">
        <v>0.4401116368572479</v>
      </c>
      <c r="I260" s="13">
        <v>582303.9444209891</v>
      </c>
      <c r="J260" s="11"/>
      <c r="K260" s="250">
        <f t="shared" si="194"/>
        <v>99.82692786924262</v>
      </c>
      <c r="L260" s="251">
        <f t="shared" si="195"/>
        <v>155.7307388240035</v>
      </c>
      <c r="M260" s="251">
        <f t="shared" si="196"/>
        <v>111.28045684722171</v>
      </c>
      <c r="N260" s="251">
        <f t="shared" si="197"/>
        <v>93.28444307454481</v>
      </c>
      <c r="O260" s="11">
        <f aca="true" t="shared" si="225" ref="O260:O289">I260*K260*12</f>
        <v>697555366.2922746</v>
      </c>
      <c r="P260" s="11">
        <f aca="true" t="shared" si="226" ref="P260:P289">I260*L260*12</f>
        <v>1088191481.8177452</v>
      </c>
      <c r="Q260" s="11">
        <f aca="true" t="shared" si="227" ref="Q260:Q289">I260*M260*12</f>
        <v>777588587.5092825</v>
      </c>
      <c r="R260" s="11">
        <f aca="true" t="shared" si="228" ref="R260:R289">I260*N260*12</f>
        <v>651838789.865072</v>
      </c>
      <c r="S260" s="11">
        <v>1</v>
      </c>
      <c r="T260" s="11">
        <v>1</v>
      </c>
      <c r="U260" s="11">
        <v>1</v>
      </c>
      <c r="V260" s="98">
        <f aca="true" t="shared" si="229" ref="V260:V289">IF(S260=1,0,P260)</f>
        <v>0</v>
      </c>
      <c r="W260" s="98">
        <f aca="true" t="shared" si="230" ref="W260:W289">IF(T260=1,0,Q260)</f>
        <v>0</v>
      </c>
      <c r="X260" s="98">
        <f aca="true" t="shared" si="231" ref="X260:X289">IF(U260=1,0,R260)</f>
        <v>0</v>
      </c>
      <c r="Y260" s="12"/>
      <c r="Z260" s="13">
        <f t="shared" si="199"/>
        <v>3215174225.484374</v>
      </c>
      <c r="AA260" s="11"/>
      <c r="AB260" s="60">
        <f aca="true" t="shared" si="232" ref="AB260:AB289">$AB$5</f>
        <v>7723500.834123598</v>
      </c>
      <c r="AC260" s="11">
        <v>231</v>
      </c>
      <c r="AD260" s="121">
        <f t="shared" si="198"/>
        <v>910424.781446076</v>
      </c>
      <c r="AE260" s="11">
        <f aca="true" t="shared" si="233" ref="AE260:AE289">AC260*AD260</f>
        <v>210308124.51404357</v>
      </c>
      <c r="AF260" s="13">
        <f aca="true" t="shared" si="234" ref="AF260:AF289">AE260+AB260</f>
        <v>218031625.34816718</v>
      </c>
      <c r="AG260" s="11"/>
      <c r="AH260" s="119">
        <f aca="true" t="shared" si="235" ref="AH260:AH289">$AH$5</f>
        <v>10.81290116777304</v>
      </c>
      <c r="AI260" s="11">
        <f aca="true" t="shared" si="236" ref="AI260:AI289">IF(F260="B",0,G260*AH260*12)</f>
        <v>178885387.01555887</v>
      </c>
      <c r="AJ260" s="141">
        <f aca="true" t="shared" si="237" ref="AJ260:AJ289">$AJ$5</f>
        <v>127.1623479935181</v>
      </c>
      <c r="AK260" s="11">
        <f aca="true" t="shared" si="238" ref="AK260:AK289">IF(F260="C",0,G260*AJ260*12)</f>
        <v>2103735665.5422568</v>
      </c>
      <c r="AL260" s="13">
        <f aca="true" t="shared" si="239" ref="AL260:AL289">IF(F260="A",AI260+AK260,IF(F260="B",AK260,AI260))</f>
        <v>2282621052.5578156</v>
      </c>
      <c r="AM260" s="11"/>
      <c r="AN260" s="61">
        <v>0</v>
      </c>
      <c r="AO260" s="11">
        <f aca="true" t="shared" si="240" ref="AO260:AO289">(AF260+AL260)*AN260</f>
        <v>0</v>
      </c>
      <c r="AP260" s="115"/>
      <c r="AQ260" s="307">
        <f aca="true" t="shared" si="241" ref="AQ260:AQ289">Z260+AO260</f>
        <v>3215174225.484374</v>
      </c>
      <c r="AS260" s="146">
        <v>2261051100</v>
      </c>
      <c r="AT260" s="146">
        <v>2782558874.8108716</v>
      </c>
      <c r="AU260" s="146">
        <v>2815558320.7038326</v>
      </c>
      <c r="AV260" s="241">
        <f aca="true" t="shared" si="242" ref="AV260:AV289">(AU260-AT260)/AT260</f>
        <v>0.011859388202596063</v>
      </c>
      <c r="AW260" s="241">
        <f aca="true" t="shared" si="243" ref="AW260:AW289">AV260+($AV$28*-1)</f>
        <v>0.17359839166920243</v>
      </c>
      <c r="AX260" s="241">
        <f aca="true" t="shared" si="244" ref="AX260:AX289">AW260/$AW$290</f>
        <v>0.003991397092647514</v>
      </c>
      <c r="AY260" s="241">
        <f aca="true" t="shared" si="245" ref="AY260:AY289">AU260/$AU$290</f>
        <v>0.04531492930847801</v>
      </c>
      <c r="AZ260" s="278">
        <f aca="true" t="shared" si="246" ref="AZ260:AZ289">AX260*AY260</f>
        <v>0.00018086987709538675</v>
      </c>
      <c r="BA260" s="241">
        <f aca="true" t="shared" si="247" ref="BA260:BA289">AZ260/$AZ$290</f>
        <v>0.047634724607469675</v>
      </c>
      <c r="BB260" s="244">
        <f aca="true" t="shared" si="248" ref="BB260:BB289">($AQ$290-$AS$290)*BA260</f>
        <v>995024316.4981533</v>
      </c>
      <c r="BC260" s="86">
        <f aca="true" t="shared" si="249" ref="BC260:BC289">AS260+BB260</f>
        <v>3256075416.498153</v>
      </c>
      <c r="BD260" s="42"/>
      <c r="BE260" s="148"/>
      <c r="BF260" s="42"/>
      <c r="BG260" s="42"/>
      <c r="BH260" s="42"/>
      <c r="BI260" s="42"/>
      <c r="BJ260" s="42"/>
    </row>
    <row r="261" spans="3:62" s="149" customFormat="1" ht="15">
      <c r="C261" s="66"/>
      <c r="D261" s="138" t="s">
        <v>453</v>
      </c>
      <c r="E261" s="143" t="s">
        <v>454</v>
      </c>
      <c r="F261" s="97" t="s">
        <v>61</v>
      </c>
      <c r="G261" s="6">
        <v>21825.529624183844</v>
      </c>
      <c r="H261" s="296">
        <v>0.49548454829006233</v>
      </c>
      <c r="I261" s="28">
        <v>10378.399915742792</v>
      </c>
      <c r="J261" s="14"/>
      <c r="K261" s="252">
        <f t="shared" si="194"/>
        <v>99.82692786924262</v>
      </c>
      <c r="L261" s="253">
        <f t="shared" si="195"/>
        <v>155.7307388240035</v>
      </c>
      <c r="M261" s="253">
        <f t="shared" si="196"/>
        <v>111.28045684722171</v>
      </c>
      <c r="N261" s="253">
        <f t="shared" si="197"/>
        <v>93.28444307454481</v>
      </c>
      <c r="O261" s="14">
        <f t="shared" si="225"/>
        <v>12432525.357444111</v>
      </c>
      <c r="P261" s="14">
        <f t="shared" si="226"/>
        <v>19394830.64027521</v>
      </c>
      <c r="Q261" s="14">
        <f t="shared" si="227"/>
        <v>13858957.007604301</v>
      </c>
      <c r="R261" s="14">
        <f t="shared" si="228"/>
        <v>11617719.07373963</v>
      </c>
      <c r="S261" s="14">
        <v>1</v>
      </c>
      <c r="T261" s="14">
        <v>1</v>
      </c>
      <c r="U261" s="14">
        <v>1</v>
      </c>
      <c r="V261" s="114">
        <f t="shared" si="229"/>
        <v>0</v>
      </c>
      <c r="W261" s="114">
        <f t="shared" si="230"/>
        <v>0</v>
      </c>
      <c r="X261" s="114">
        <f t="shared" si="231"/>
        <v>0</v>
      </c>
      <c r="Y261" s="15"/>
      <c r="Z261" s="28">
        <f t="shared" si="199"/>
        <v>57304032.07906325</v>
      </c>
      <c r="AA261" s="14"/>
      <c r="AB261" s="29">
        <f t="shared" si="232"/>
        <v>7723500.834123598</v>
      </c>
      <c r="AC261" s="14">
        <v>15</v>
      </c>
      <c r="AD261" s="65">
        <f t="shared" si="198"/>
        <v>910424.781446076</v>
      </c>
      <c r="AE261" s="14">
        <f t="shared" si="233"/>
        <v>13656371.721691139</v>
      </c>
      <c r="AF261" s="28">
        <f t="shared" si="234"/>
        <v>21379872.555814736</v>
      </c>
      <c r="AG261" s="14"/>
      <c r="AH261" s="82">
        <f t="shared" si="235"/>
        <v>10.81290116777304</v>
      </c>
      <c r="AI261" s="14">
        <f t="shared" si="236"/>
        <v>0</v>
      </c>
      <c r="AJ261" s="84">
        <f t="shared" si="237"/>
        <v>127.1623479935181</v>
      </c>
      <c r="AK261" s="14">
        <f t="shared" si="238"/>
        <v>33304627.11855965</v>
      </c>
      <c r="AL261" s="28">
        <f t="shared" si="239"/>
        <v>33304627.11855965</v>
      </c>
      <c r="AM261" s="14"/>
      <c r="AN261" s="30">
        <v>0.037052593327100425</v>
      </c>
      <c r="AO261" s="14">
        <f t="shared" si="240"/>
        <v>2026202.5277305497</v>
      </c>
      <c r="AP261" s="116"/>
      <c r="AQ261" s="306">
        <f t="shared" si="241"/>
        <v>59330234.6067938</v>
      </c>
      <c r="AS261" s="147">
        <v>43441200.00000001</v>
      </c>
      <c r="AT261" s="147">
        <v>52855256.4900168</v>
      </c>
      <c r="AU261" s="147">
        <v>53241050.11507206</v>
      </c>
      <c r="AV261" s="242">
        <f t="shared" si="242"/>
        <v>0.007299058800861584</v>
      </c>
      <c r="AW261" s="242">
        <f t="shared" si="243"/>
        <v>0.16903806226746798</v>
      </c>
      <c r="AX261" s="242">
        <f t="shared" si="244"/>
        <v>0.003886545398224661</v>
      </c>
      <c r="AY261" s="242">
        <f t="shared" si="245"/>
        <v>0.0008568866801773514</v>
      </c>
      <c r="AZ261" s="279">
        <f t="shared" si="246"/>
        <v>3.3303289836432918E-06</v>
      </c>
      <c r="BA261" s="242">
        <f t="shared" si="247"/>
        <v>0.0008770907933135805</v>
      </c>
      <c r="BB261" s="245">
        <f t="shared" si="248"/>
        <v>18321228.354216512</v>
      </c>
      <c r="BC261" s="87">
        <f t="shared" si="249"/>
        <v>61762428.354216516</v>
      </c>
      <c r="BD261" s="42"/>
      <c r="BE261" s="148"/>
      <c r="BF261" s="42"/>
      <c r="BG261" s="42"/>
      <c r="BH261" s="42"/>
      <c r="BI261" s="42"/>
      <c r="BJ261" s="42"/>
    </row>
    <row r="262" spans="3:62" s="149" customFormat="1" ht="15">
      <c r="C262" s="7"/>
      <c r="D262" s="138" t="s">
        <v>455</v>
      </c>
      <c r="E262" s="143" t="s">
        <v>456</v>
      </c>
      <c r="F262" s="97" t="s">
        <v>61</v>
      </c>
      <c r="G262" s="6">
        <v>16230.5704678154</v>
      </c>
      <c r="H262" s="296">
        <v>0.5292308676240801</v>
      </c>
      <c r="I262" s="28">
        <v>8243.553219419873</v>
      </c>
      <c r="J262" s="14"/>
      <c r="K262" s="252">
        <f t="shared" si="194"/>
        <v>99.82692786924262</v>
      </c>
      <c r="L262" s="253">
        <f t="shared" si="195"/>
        <v>155.7307388240035</v>
      </c>
      <c r="M262" s="253">
        <f t="shared" si="196"/>
        <v>111.28045684722171</v>
      </c>
      <c r="N262" s="253">
        <f t="shared" si="197"/>
        <v>93.28444307454481</v>
      </c>
      <c r="O262" s="14">
        <f t="shared" si="225"/>
        <v>9875143.111455485</v>
      </c>
      <c r="P262" s="14">
        <f t="shared" si="226"/>
        <v>15405295.600742994</v>
      </c>
      <c r="Q262" s="14">
        <f t="shared" si="227"/>
        <v>11008156.419617146</v>
      </c>
      <c r="R262" s="14">
        <f t="shared" si="228"/>
        <v>9227943.252347445</v>
      </c>
      <c r="S262" s="14">
        <v>1</v>
      </c>
      <c r="T262" s="14">
        <v>1</v>
      </c>
      <c r="U262" s="14">
        <v>1</v>
      </c>
      <c r="V262" s="114">
        <f t="shared" si="229"/>
        <v>0</v>
      </c>
      <c r="W262" s="114">
        <f t="shared" si="230"/>
        <v>0</v>
      </c>
      <c r="X262" s="114">
        <f t="shared" si="231"/>
        <v>0</v>
      </c>
      <c r="Y262" s="15"/>
      <c r="Z262" s="28">
        <f t="shared" si="199"/>
        <v>45516538.384163074</v>
      </c>
      <c r="AA262" s="14"/>
      <c r="AB262" s="29">
        <f t="shared" si="232"/>
        <v>7723500.834123598</v>
      </c>
      <c r="AC262" s="14">
        <v>11</v>
      </c>
      <c r="AD262" s="65">
        <f t="shared" si="198"/>
        <v>910424.781446076</v>
      </c>
      <c r="AE262" s="14">
        <f t="shared" si="233"/>
        <v>10014672.595906835</v>
      </c>
      <c r="AF262" s="28">
        <f t="shared" si="234"/>
        <v>17738173.430030435</v>
      </c>
      <c r="AG262" s="14"/>
      <c r="AH262" s="82">
        <f t="shared" si="235"/>
        <v>10.81290116777304</v>
      </c>
      <c r="AI262" s="14">
        <f t="shared" si="236"/>
        <v>0</v>
      </c>
      <c r="AJ262" s="84">
        <f t="shared" si="237"/>
        <v>127.1623479935181</v>
      </c>
      <c r="AK262" s="14">
        <f t="shared" si="238"/>
        <v>24767009.399539918</v>
      </c>
      <c r="AL262" s="28">
        <f t="shared" si="239"/>
        <v>24767009.399539918</v>
      </c>
      <c r="AM262" s="14"/>
      <c r="AN262" s="30">
        <v>0.16245545622670565</v>
      </c>
      <c r="AO262" s="14">
        <f t="shared" si="240"/>
        <v>6905198.868577387</v>
      </c>
      <c r="AP262" s="116"/>
      <c r="AQ262" s="306">
        <f t="shared" si="241"/>
        <v>52421737.25274046</v>
      </c>
      <c r="AS262" s="147">
        <v>37489500</v>
      </c>
      <c r="AT262" s="147">
        <v>45946567.57766846</v>
      </c>
      <c r="AU262" s="147">
        <v>46461030.66127437</v>
      </c>
      <c r="AV262" s="242">
        <f t="shared" si="242"/>
        <v>0.011196986210912549</v>
      </c>
      <c r="AW262" s="242">
        <f t="shared" si="243"/>
        <v>0.17293598967751894</v>
      </c>
      <c r="AX262" s="242">
        <f t="shared" si="244"/>
        <v>0.003976167058784023</v>
      </c>
      <c r="AY262" s="242">
        <f t="shared" si="245"/>
        <v>0.0007477658354767717</v>
      </c>
      <c r="AZ262" s="279">
        <f t="shared" si="246"/>
        <v>2.973241882706853E-06</v>
      </c>
      <c r="BA262" s="242">
        <f t="shared" si="247"/>
        <v>0.0007830466883075467</v>
      </c>
      <c r="BB262" s="245">
        <f t="shared" si="248"/>
        <v>16356775.487627767</v>
      </c>
      <c r="BC262" s="87">
        <f t="shared" si="249"/>
        <v>53846275.48762777</v>
      </c>
      <c r="BD262" s="16"/>
      <c r="BE262" s="148"/>
      <c r="BF262" s="16"/>
      <c r="BG262" s="16"/>
      <c r="BH262" s="16"/>
      <c r="BI262" s="16"/>
      <c r="BJ262" s="16"/>
    </row>
    <row r="263" spans="3:62" s="149" customFormat="1" ht="15">
      <c r="C263" s="7"/>
      <c r="D263" s="138" t="s">
        <v>457</v>
      </c>
      <c r="E263" s="143" t="s">
        <v>458</v>
      </c>
      <c r="F263" s="97" t="s">
        <v>61</v>
      </c>
      <c r="G263" s="6">
        <v>20694.772077468795</v>
      </c>
      <c r="H263" s="296">
        <v>0.43836852258274356</v>
      </c>
      <c r="I263" s="28">
        <v>8706.33761335691</v>
      </c>
      <c r="J263" s="14"/>
      <c r="K263" s="252">
        <f t="shared" si="194"/>
        <v>99.82692786924262</v>
      </c>
      <c r="L263" s="253">
        <f t="shared" si="195"/>
        <v>155.7307388240035</v>
      </c>
      <c r="M263" s="253">
        <f t="shared" si="196"/>
        <v>111.28045684722171</v>
      </c>
      <c r="N263" s="253">
        <f t="shared" si="197"/>
        <v>93.28444307454481</v>
      </c>
      <c r="O263" s="14">
        <f t="shared" si="225"/>
        <v>10429523.243206251</v>
      </c>
      <c r="P263" s="14">
        <f t="shared" si="226"/>
        <v>16270132.667751398</v>
      </c>
      <c r="Q263" s="14">
        <f t="shared" si="227"/>
        <v>11626142.724966083</v>
      </c>
      <c r="R263" s="14">
        <f t="shared" si="228"/>
        <v>9745990.265771532</v>
      </c>
      <c r="S263" s="14">
        <v>1</v>
      </c>
      <c r="T263" s="14">
        <v>1</v>
      </c>
      <c r="U263" s="14">
        <v>1</v>
      </c>
      <c r="V263" s="114">
        <f t="shared" si="229"/>
        <v>0</v>
      </c>
      <c r="W263" s="114">
        <f t="shared" si="230"/>
        <v>0</v>
      </c>
      <c r="X263" s="114">
        <f t="shared" si="231"/>
        <v>0</v>
      </c>
      <c r="Y263" s="15"/>
      <c r="Z263" s="28">
        <f t="shared" si="199"/>
        <v>48071788.90169526</v>
      </c>
      <c r="AA263" s="14"/>
      <c r="AB263" s="29">
        <f t="shared" si="232"/>
        <v>7723500.834123598</v>
      </c>
      <c r="AC263" s="14">
        <v>13</v>
      </c>
      <c r="AD263" s="65">
        <f t="shared" si="198"/>
        <v>910424.781446076</v>
      </c>
      <c r="AE263" s="14">
        <f t="shared" si="233"/>
        <v>11835522.158798989</v>
      </c>
      <c r="AF263" s="28">
        <f t="shared" si="234"/>
        <v>19559022.99292259</v>
      </c>
      <c r="AG263" s="14"/>
      <c r="AH263" s="82">
        <f t="shared" si="235"/>
        <v>10.81290116777304</v>
      </c>
      <c r="AI263" s="14">
        <f t="shared" si="236"/>
        <v>0</v>
      </c>
      <c r="AJ263" s="84">
        <f t="shared" si="237"/>
        <v>127.1623479935181</v>
      </c>
      <c r="AK263" s="14">
        <f t="shared" si="238"/>
        <v>31579149.702739537</v>
      </c>
      <c r="AL263" s="28">
        <f t="shared" si="239"/>
        <v>31579149.702739537</v>
      </c>
      <c r="AM263" s="14"/>
      <c r="AN263" s="30">
        <v>0</v>
      </c>
      <c r="AO263" s="14">
        <f t="shared" si="240"/>
        <v>0</v>
      </c>
      <c r="AP263" s="116"/>
      <c r="AQ263" s="306">
        <f t="shared" si="241"/>
        <v>48071788.90169526</v>
      </c>
      <c r="AS263" s="147">
        <v>34098300</v>
      </c>
      <c r="AT263" s="147">
        <v>41913585.30461488</v>
      </c>
      <c r="AU263" s="147">
        <v>42220782.009477906</v>
      </c>
      <c r="AV263" s="242">
        <f t="shared" si="242"/>
        <v>0.007329287213928773</v>
      </c>
      <c r="AW263" s="242">
        <f t="shared" si="243"/>
        <v>0.16906829068053517</v>
      </c>
      <c r="AX263" s="242">
        <f t="shared" si="244"/>
        <v>0.0038872404138804604</v>
      </c>
      <c r="AY263" s="242">
        <f t="shared" si="245"/>
        <v>0.0006795212651215416</v>
      </c>
      <c r="AZ263" s="279">
        <f t="shared" si="246"/>
        <v>2.641462523871635E-06</v>
      </c>
      <c r="BA263" s="242">
        <f t="shared" si="247"/>
        <v>0.0006956677469251535</v>
      </c>
      <c r="BB263" s="245">
        <f t="shared" si="248"/>
        <v>14531548.782911725</v>
      </c>
      <c r="BC263" s="87">
        <f t="shared" si="249"/>
        <v>48629848.782911725</v>
      </c>
      <c r="BD263" s="16"/>
      <c r="BE263" s="148"/>
      <c r="BF263" s="16"/>
      <c r="BG263" s="16"/>
      <c r="BH263" s="16"/>
      <c r="BI263" s="16"/>
      <c r="BJ263" s="16"/>
    </row>
    <row r="264" spans="3:62" s="149" customFormat="1" ht="15">
      <c r="C264" s="7"/>
      <c r="D264" s="138" t="s">
        <v>459</v>
      </c>
      <c r="E264" s="143" t="s">
        <v>460</v>
      </c>
      <c r="F264" s="97" t="s">
        <v>61</v>
      </c>
      <c r="G264" s="6">
        <v>39774.159625242115</v>
      </c>
      <c r="H264" s="296">
        <v>0.45000527578082317</v>
      </c>
      <c r="I264" s="28">
        <v>17177.268829761924</v>
      </c>
      <c r="J264" s="14"/>
      <c r="K264" s="252">
        <f t="shared" si="194"/>
        <v>99.82692786924262</v>
      </c>
      <c r="L264" s="253">
        <f t="shared" si="195"/>
        <v>155.7307388240035</v>
      </c>
      <c r="M264" s="253">
        <f t="shared" si="196"/>
        <v>111.28045684722171</v>
      </c>
      <c r="N264" s="253">
        <f t="shared" si="197"/>
        <v>93.28444307454481</v>
      </c>
      <c r="O264" s="14">
        <f t="shared" si="225"/>
        <v>20577047.7175108</v>
      </c>
      <c r="P264" s="14">
        <f t="shared" si="226"/>
        <v>32100345.19004821</v>
      </c>
      <c r="Q264" s="14">
        <f t="shared" si="227"/>
        <v>22937931.87316138</v>
      </c>
      <c r="R264" s="14">
        <f t="shared" si="228"/>
        <v>19228463.47591295</v>
      </c>
      <c r="S264" s="14">
        <v>1</v>
      </c>
      <c r="T264" s="14">
        <v>1</v>
      </c>
      <c r="U264" s="14">
        <v>1</v>
      </c>
      <c r="V264" s="114">
        <f t="shared" si="229"/>
        <v>0</v>
      </c>
      <c r="W264" s="114">
        <f t="shared" si="230"/>
        <v>0</v>
      </c>
      <c r="X264" s="114">
        <f t="shared" si="231"/>
        <v>0</v>
      </c>
      <c r="Y264" s="15"/>
      <c r="Z264" s="28">
        <f t="shared" si="199"/>
        <v>94843788.25663334</v>
      </c>
      <c r="AA264" s="14"/>
      <c r="AB264" s="29">
        <f t="shared" si="232"/>
        <v>7723500.834123598</v>
      </c>
      <c r="AC264" s="14">
        <v>27</v>
      </c>
      <c r="AD264" s="65">
        <f t="shared" si="198"/>
        <v>910424.781446076</v>
      </c>
      <c r="AE264" s="14">
        <f t="shared" si="233"/>
        <v>24581469.09904405</v>
      </c>
      <c r="AF264" s="28">
        <f t="shared" si="234"/>
        <v>32304969.93316765</v>
      </c>
      <c r="AG264" s="14"/>
      <c r="AH264" s="82">
        <f t="shared" si="235"/>
        <v>10.81290116777304</v>
      </c>
      <c r="AI264" s="14">
        <f t="shared" si="236"/>
        <v>0</v>
      </c>
      <c r="AJ264" s="84">
        <f t="shared" si="237"/>
        <v>127.1623479935181</v>
      </c>
      <c r="AK264" s="14">
        <f t="shared" si="238"/>
        <v>60693306.3289773</v>
      </c>
      <c r="AL264" s="28">
        <f t="shared" si="239"/>
        <v>60693306.3289773</v>
      </c>
      <c r="AM264" s="14"/>
      <c r="AN264" s="30">
        <v>0.010787875314986484</v>
      </c>
      <c r="AO264" s="14">
        <f t="shared" si="240"/>
        <v>1003253.808824687</v>
      </c>
      <c r="AP264" s="116"/>
      <c r="AQ264" s="306">
        <f t="shared" si="241"/>
        <v>95847042.06545803</v>
      </c>
      <c r="AS264" s="147">
        <v>65885400.00000001</v>
      </c>
      <c r="AT264" s="147">
        <v>81846711.21521151</v>
      </c>
      <c r="AU264" s="147">
        <v>82450839.28332709</v>
      </c>
      <c r="AV264" s="242">
        <f t="shared" si="242"/>
        <v>0.007381213724361568</v>
      </c>
      <c r="AW264" s="242">
        <f t="shared" si="243"/>
        <v>0.16912021719096795</v>
      </c>
      <c r="AX264" s="242">
        <f t="shared" si="244"/>
        <v>0.0038884343150495894</v>
      </c>
      <c r="AY264" s="242">
        <f t="shared" si="245"/>
        <v>0.0013270028633662473</v>
      </c>
      <c r="AZ264" s="279">
        <f t="shared" si="246"/>
        <v>5.159963470082378E-06</v>
      </c>
      <c r="BA264" s="242">
        <f t="shared" si="247"/>
        <v>0.0013589517659281188</v>
      </c>
      <c r="BB264" s="245">
        <f t="shared" si="248"/>
        <v>28386645.733531665</v>
      </c>
      <c r="BC264" s="87">
        <f t="shared" si="249"/>
        <v>94272045.73353167</v>
      </c>
      <c r="BD264" s="16"/>
      <c r="BE264" s="148"/>
      <c r="BF264" s="16"/>
      <c r="BG264" s="16"/>
      <c r="BH264" s="16"/>
      <c r="BI264" s="16"/>
      <c r="BJ264" s="16"/>
    </row>
    <row r="265" spans="3:62" s="149" customFormat="1" ht="15">
      <c r="C265" s="7"/>
      <c r="D265" s="138" t="s">
        <v>461</v>
      </c>
      <c r="E265" s="143" t="s">
        <v>462</v>
      </c>
      <c r="F265" s="97" t="s">
        <v>61</v>
      </c>
      <c r="G265" s="6">
        <v>45297.74176065406</v>
      </c>
      <c r="H265" s="296">
        <v>0.4532584363212085</v>
      </c>
      <c r="I265" s="28">
        <v>19704.160780263534</v>
      </c>
      <c r="J265" s="14"/>
      <c r="K265" s="252">
        <f t="shared" si="194"/>
        <v>99.82692786924262</v>
      </c>
      <c r="L265" s="253">
        <f t="shared" si="195"/>
        <v>155.7307388240035</v>
      </c>
      <c r="M265" s="253">
        <f t="shared" si="196"/>
        <v>111.28045684722171</v>
      </c>
      <c r="N265" s="253">
        <f t="shared" si="197"/>
        <v>93.28444307454481</v>
      </c>
      <c r="O265" s="14">
        <f t="shared" si="225"/>
        <v>23604070.043223925</v>
      </c>
      <c r="P265" s="14">
        <f t="shared" si="226"/>
        <v>36822522.19460872</v>
      </c>
      <c r="Q265" s="14">
        <f t="shared" si="227"/>
        <v>26312256.161026016</v>
      </c>
      <c r="R265" s="14">
        <f t="shared" si="228"/>
        <v>22057099.975658067</v>
      </c>
      <c r="S265" s="14">
        <v>1</v>
      </c>
      <c r="T265" s="14">
        <v>1</v>
      </c>
      <c r="U265" s="14">
        <v>1</v>
      </c>
      <c r="V265" s="114">
        <f t="shared" si="229"/>
        <v>0</v>
      </c>
      <c r="W265" s="114">
        <f t="shared" si="230"/>
        <v>0</v>
      </c>
      <c r="X265" s="114">
        <f t="shared" si="231"/>
        <v>0</v>
      </c>
      <c r="Y265" s="15"/>
      <c r="Z265" s="28">
        <f t="shared" si="199"/>
        <v>108795948.37451673</v>
      </c>
      <c r="AA265" s="14"/>
      <c r="AB265" s="29">
        <f t="shared" si="232"/>
        <v>7723500.834123598</v>
      </c>
      <c r="AC265" s="14">
        <v>23</v>
      </c>
      <c r="AD265" s="65">
        <f t="shared" si="198"/>
        <v>910424.781446076</v>
      </c>
      <c r="AE265" s="14">
        <f t="shared" si="233"/>
        <v>20939769.973259747</v>
      </c>
      <c r="AF265" s="28">
        <f t="shared" si="234"/>
        <v>28663270.807383344</v>
      </c>
      <c r="AG265" s="14"/>
      <c r="AH265" s="82">
        <f t="shared" si="235"/>
        <v>10.81290116777304</v>
      </c>
      <c r="AI265" s="14">
        <f t="shared" si="236"/>
        <v>0</v>
      </c>
      <c r="AJ265" s="84">
        <f t="shared" si="237"/>
        <v>127.1623479935181</v>
      </c>
      <c r="AK265" s="14">
        <f t="shared" si="238"/>
        <v>69122006.41306572</v>
      </c>
      <c r="AL265" s="28">
        <f t="shared" si="239"/>
        <v>69122006.41306572</v>
      </c>
      <c r="AM265" s="14"/>
      <c r="AN265" s="30">
        <v>0</v>
      </c>
      <c r="AO265" s="14">
        <f t="shared" si="240"/>
        <v>0</v>
      </c>
      <c r="AP265" s="116"/>
      <c r="AQ265" s="306">
        <f t="shared" si="241"/>
        <v>108795948.37451673</v>
      </c>
      <c r="AS265" s="147">
        <v>69937200</v>
      </c>
      <c r="AT265" s="147">
        <v>87635316.97227812</v>
      </c>
      <c r="AU265" s="147">
        <v>91533576.85113886</v>
      </c>
      <c r="AV265" s="242">
        <f t="shared" si="242"/>
        <v>0.0444827498038706</v>
      </c>
      <c r="AW265" s="242">
        <f t="shared" si="243"/>
        <v>0.20622175327047698</v>
      </c>
      <c r="AX265" s="242">
        <f t="shared" si="244"/>
        <v>0.004741477720674532</v>
      </c>
      <c r="AY265" s="242">
        <f t="shared" si="245"/>
        <v>0.0014731847441627924</v>
      </c>
      <c r="AZ265" s="279">
        <f t="shared" si="246"/>
        <v>6.985072642885491E-06</v>
      </c>
      <c r="BA265" s="242">
        <f t="shared" si="247"/>
        <v>0.0018396209310826547</v>
      </c>
      <c r="BB265" s="245">
        <f t="shared" si="248"/>
        <v>38427167.88330454</v>
      </c>
      <c r="BC265" s="87">
        <f t="shared" si="249"/>
        <v>108364367.88330454</v>
      </c>
      <c r="BD265" s="16"/>
      <c r="BE265" s="148"/>
      <c r="BF265" s="16"/>
      <c r="BG265" s="16"/>
      <c r="BH265" s="16"/>
      <c r="BI265" s="16"/>
      <c r="BJ265" s="16"/>
    </row>
    <row r="266" spans="3:62" s="41" customFormat="1" ht="15">
      <c r="C266" s="66"/>
      <c r="D266" s="137" t="s">
        <v>463</v>
      </c>
      <c r="E266" s="8" t="s">
        <v>464</v>
      </c>
      <c r="F266" s="99" t="s">
        <v>75</v>
      </c>
      <c r="G266" s="10">
        <v>143822.77355536423</v>
      </c>
      <c r="H266" s="11">
        <v>0</v>
      </c>
      <c r="I266" s="13">
        <v>0</v>
      </c>
      <c r="J266" s="11"/>
      <c r="K266" s="250">
        <f aca="true" t="shared" si="250" ref="K266:K289">$K$5</f>
        <v>99.82692786924262</v>
      </c>
      <c r="L266" s="251">
        <f aca="true" t="shared" si="251" ref="L266:L289">$L$5</f>
        <v>155.7307388240035</v>
      </c>
      <c r="M266" s="251">
        <f aca="true" t="shared" si="252" ref="M266:M289">$M$5</f>
        <v>111.28045684722171</v>
      </c>
      <c r="N266" s="251">
        <f aca="true" t="shared" si="253" ref="N266:N289">$N$5</f>
        <v>93.28444307454481</v>
      </c>
      <c r="O266" s="11">
        <f t="shared" si="225"/>
        <v>0</v>
      </c>
      <c r="P266" s="11">
        <f t="shared" si="226"/>
        <v>0</v>
      </c>
      <c r="Q266" s="11">
        <f t="shared" si="227"/>
        <v>0</v>
      </c>
      <c r="R266" s="11">
        <f t="shared" si="228"/>
        <v>0</v>
      </c>
      <c r="S266" s="11">
        <v>0</v>
      </c>
      <c r="T266" s="11">
        <v>0</v>
      </c>
      <c r="U266" s="11">
        <v>0</v>
      </c>
      <c r="V266" s="114">
        <f t="shared" si="229"/>
        <v>0</v>
      </c>
      <c r="W266" s="114">
        <f t="shared" si="230"/>
        <v>0</v>
      </c>
      <c r="X266" s="114">
        <f t="shared" si="231"/>
        <v>0</v>
      </c>
      <c r="Y266" s="12"/>
      <c r="Z266" s="13">
        <f t="shared" si="199"/>
        <v>0</v>
      </c>
      <c r="AA266" s="11"/>
      <c r="AB266" s="60">
        <f t="shared" si="232"/>
        <v>7723500.834123598</v>
      </c>
      <c r="AC266" s="11">
        <v>24</v>
      </c>
      <c r="AD266" s="121">
        <f aca="true" t="shared" si="254" ref="AD266:AD289">$AD$5</f>
        <v>910424.781446076</v>
      </c>
      <c r="AE266" s="11">
        <f t="shared" si="233"/>
        <v>21850194.754705824</v>
      </c>
      <c r="AF266" s="13">
        <f t="shared" si="234"/>
        <v>29573695.58882942</v>
      </c>
      <c r="AG266" s="11"/>
      <c r="AH266" s="119">
        <f t="shared" si="235"/>
        <v>10.81290116777304</v>
      </c>
      <c r="AI266" s="11">
        <f t="shared" si="236"/>
        <v>18661697.233549863</v>
      </c>
      <c r="AJ266" s="141">
        <f t="shared" si="237"/>
        <v>127.1623479935181</v>
      </c>
      <c r="AK266" s="11">
        <f t="shared" si="238"/>
        <v>0</v>
      </c>
      <c r="AL266" s="13">
        <f t="shared" si="239"/>
        <v>18661697.233549863</v>
      </c>
      <c r="AM266" s="11"/>
      <c r="AN266" s="61">
        <v>0.43541428750070943</v>
      </c>
      <c r="AO266" s="11">
        <f t="shared" si="240"/>
        <v>21002379.198073108</v>
      </c>
      <c r="AP266" s="115"/>
      <c r="AQ266" s="307">
        <f t="shared" si="241"/>
        <v>21002379.198073108</v>
      </c>
      <c r="AS266" s="146">
        <v>14132700</v>
      </c>
      <c r="AT266" s="146">
        <v>17653115.217423595</v>
      </c>
      <c r="AU266" s="146">
        <v>17974886.228716515</v>
      </c>
      <c r="AV266" s="241">
        <f t="shared" si="242"/>
        <v>0.0182274350634347</v>
      </c>
      <c r="AW266" s="241">
        <f t="shared" si="243"/>
        <v>0.17996643853004107</v>
      </c>
      <c r="AX266" s="241">
        <f t="shared" si="244"/>
        <v>0.004137812065054793</v>
      </c>
      <c r="AY266" s="241">
        <f t="shared" si="245"/>
        <v>0.0002892963334457258</v>
      </c>
      <c r="AZ266" s="278">
        <f t="shared" si="246"/>
        <v>1.1970538589078388E-06</v>
      </c>
      <c r="BA266" s="241">
        <f t="shared" si="247"/>
        <v>0.0003152616224718944</v>
      </c>
      <c r="BB266" s="244">
        <f t="shared" si="248"/>
        <v>6585384.56983133</v>
      </c>
      <c r="BC266" s="86">
        <f t="shared" si="249"/>
        <v>20718084.56983133</v>
      </c>
      <c r="BD266" s="42"/>
      <c r="BE266" s="148"/>
      <c r="BF266" s="42"/>
      <c r="BG266" s="42"/>
      <c r="BH266" s="42"/>
      <c r="BI266" s="42"/>
      <c r="BJ266" s="42"/>
    </row>
    <row r="267" spans="3:62" s="149" customFormat="1" ht="15">
      <c r="C267" s="7"/>
      <c r="D267" s="138" t="s">
        <v>465</v>
      </c>
      <c r="E267" s="143" t="s">
        <v>466</v>
      </c>
      <c r="F267" s="97" t="s">
        <v>61</v>
      </c>
      <c r="G267" s="6">
        <v>39563.60065360991</v>
      </c>
      <c r="H267" s="296">
        <v>0.5087905677231122</v>
      </c>
      <c r="I267" s="28">
        <v>19318.364488160532</v>
      </c>
      <c r="J267" s="14"/>
      <c r="K267" s="252">
        <f t="shared" si="250"/>
        <v>99.82692786924262</v>
      </c>
      <c r="L267" s="253">
        <f t="shared" si="251"/>
        <v>155.7307388240035</v>
      </c>
      <c r="M267" s="253">
        <f t="shared" si="252"/>
        <v>111.28045684722171</v>
      </c>
      <c r="N267" s="253">
        <f t="shared" si="253"/>
        <v>93.28444307454481</v>
      </c>
      <c r="O267" s="14">
        <f t="shared" si="225"/>
        <v>23141915.739736076</v>
      </c>
      <c r="P267" s="14">
        <f t="shared" si="226"/>
        <v>36101558.095351584</v>
      </c>
      <c r="Q267" s="14">
        <f t="shared" si="227"/>
        <v>25797077.10940378</v>
      </c>
      <c r="R267" s="14">
        <f t="shared" si="228"/>
        <v>21625234.46866943</v>
      </c>
      <c r="S267" s="14">
        <v>1</v>
      </c>
      <c r="T267" s="14">
        <v>1</v>
      </c>
      <c r="U267" s="14">
        <v>1</v>
      </c>
      <c r="V267" s="114">
        <f t="shared" si="229"/>
        <v>0</v>
      </c>
      <c r="W267" s="114">
        <f t="shared" si="230"/>
        <v>0</v>
      </c>
      <c r="X267" s="114">
        <f t="shared" si="231"/>
        <v>0</v>
      </c>
      <c r="Y267" s="15"/>
      <c r="Z267" s="28">
        <f t="shared" si="199"/>
        <v>106665785.41316088</v>
      </c>
      <c r="AA267" s="14"/>
      <c r="AB267" s="29">
        <f t="shared" si="232"/>
        <v>7723500.834123598</v>
      </c>
      <c r="AC267" s="14">
        <v>23</v>
      </c>
      <c r="AD267" s="65">
        <f t="shared" si="254"/>
        <v>910424.781446076</v>
      </c>
      <c r="AE267" s="14">
        <f t="shared" si="233"/>
        <v>20939769.973259747</v>
      </c>
      <c r="AF267" s="28">
        <f t="shared" si="234"/>
        <v>28663270.807383344</v>
      </c>
      <c r="AG267" s="14"/>
      <c r="AH267" s="82">
        <f t="shared" si="235"/>
        <v>10.81290116777304</v>
      </c>
      <c r="AI267" s="14">
        <f t="shared" si="236"/>
        <v>0</v>
      </c>
      <c r="AJ267" s="84">
        <f t="shared" si="237"/>
        <v>127.1623479935181</v>
      </c>
      <c r="AK267" s="14">
        <f t="shared" si="238"/>
        <v>60372004.25029108</v>
      </c>
      <c r="AL267" s="28">
        <f t="shared" si="239"/>
        <v>60372004.25029108</v>
      </c>
      <c r="AM267" s="14"/>
      <c r="AN267" s="30">
        <v>0</v>
      </c>
      <c r="AO267" s="14">
        <f t="shared" si="240"/>
        <v>0</v>
      </c>
      <c r="AP267" s="116"/>
      <c r="AQ267" s="306">
        <f t="shared" si="241"/>
        <v>106665785.41316088</v>
      </c>
      <c r="AS267" s="147">
        <v>65160000</v>
      </c>
      <c r="AT267" s="147">
        <v>79725992.64870311</v>
      </c>
      <c r="AU267" s="147">
        <v>92850042.68875886</v>
      </c>
      <c r="AV267" s="242">
        <f t="shared" si="242"/>
        <v>0.16461444510179127</v>
      </c>
      <c r="AW267" s="242">
        <f t="shared" si="243"/>
        <v>0.32635344856839765</v>
      </c>
      <c r="AX267" s="242">
        <f t="shared" si="244"/>
        <v>0.007503561486177545</v>
      </c>
      <c r="AY267" s="242">
        <f t="shared" si="245"/>
        <v>0.001494372568946995</v>
      </c>
      <c r="AZ267" s="279">
        <f t="shared" si="246"/>
        <v>1.121311645435087E-05</v>
      </c>
      <c r="BA267" s="242">
        <f t="shared" si="247"/>
        <v>0.002953138039745558</v>
      </c>
      <c r="BB267" s="245">
        <f t="shared" si="248"/>
        <v>61687018.94965377</v>
      </c>
      <c r="BC267" s="87">
        <f t="shared" si="249"/>
        <v>126847018.94965377</v>
      </c>
      <c r="BD267" s="16"/>
      <c r="BE267" s="148"/>
      <c r="BF267" s="16"/>
      <c r="BG267" s="16"/>
      <c r="BH267" s="16"/>
      <c r="BI267" s="16"/>
      <c r="BJ267" s="16"/>
    </row>
    <row r="268" spans="3:62" s="149" customFormat="1" ht="15">
      <c r="C268" s="7"/>
      <c r="D268" s="138" t="s">
        <v>467</v>
      </c>
      <c r="E268" s="143" t="s">
        <v>468</v>
      </c>
      <c r="F268" s="97" t="s">
        <v>61</v>
      </c>
      <c r="G268" s="6">
        <v>77641.2347279902</v>
      </c>
      <c r="H268" s="296">
        <v>0.4162666472232959</v>
      </c>
      <c r="I268" s="28">
        <v>31016.982370897564</v>
      </c>
      <c r="J268" s="14"/>
      <c r="K268" s="252">
        <f t="shared" si="250"/>
        <v>99.82692786924262</v>
      </c>
      <c r="L268" s="253">
        <f t="shared" si="251"/>
        <v>155.7307388240035</v>
      </c>
      <c r="M268" s="253">
        <f t="shared" si="252"/>
        <v>111.28045684722171</v>
      </c>
      <c r="N268" s="253">
        <f t="shared" si="253"/>
        <v>93.28444307454481</v>
      </c>
      <c r="O268" s="14">
        <f t="shared" si="225"/>
        <v>37155960.74233393</v>
      </c>
      <c r="P268" s="14">
        <f t="shared" si="226"/>
        <v>57963570.96853164</v>
      </c>
      <c r="Q268" s="14">
        <f t="shared" si="227"/>
        <v>41419007.61906844</v>
      </c>
      <c r="R268" s="14">
        <f t="shared" si="228"/>
        <v>34720823.11586584</v>
      </c>
      <c r="S268" s="14">
        <v>1</v>
      </c>
      <c r="T268" s="14">
        <v>1</v>
      </c>
      <c r="U268" s="14">
        <v>1</v>
      </c>
      <c r="V268" s="114">
        <f t="shared" si="229"/>
        <v>0</v>
      </c>
      <c r="W268" s="114">
        <f t="shared" si="230"/>
        <v>0</v>
      </c>
      <c r="X268" s="114">
        <f t="shared" si="231"/>
        <v>0</v>
      </c>
      <c r="Y268" s="15"/>
      <c r="Z268" s="28">
        <f t="shared" si="199"/>
        <v>171259362.44579983</v>
      </c>
      <c r="AA268" s="14"/>
      <c r="AB268" s="29">
        <f t="shared" si="232"/>
        <v>7723500.834123598</v>
      </c>
      <c r="AC268" s="14">
        <v>65</v>
      </c>
      <c r="AD268" s="65">
        <f t="shared" si="254"/>
        <v>910424.781446076</v>
      </c>
      <c r="AE268" s="14">
        <f t="shared" si="233"/>
        <v>59177610.79399494</v>
      </c>
      <c r="AF268" s="28">
        <f t="shared" si="234"/>
        <v>66901111.62811854</v>
      </c>
      <c r="AG268" s="14"/>
      <c r="AH268" s="82">
        <f t="shared" si="235"/>
        <v>10.81290116777304</v>
      </c>
      <c r="AI268" s="14">
        <f t="shared" si="236"/>
        <v>0</v>
      </c>
      <c r="AJ268" s="84">
        <f t="shared" si="237"/>
        <v>127.1623479935181</v>
      </c>
      <c r="AK268" s="14">
        <f t="shared" si="238"/>
        <v>118476500.50952536</v>
      </c>
      <c r="AL268" s="28">
        <f t="shared" si="239"/>
        <v>118476500.50952536</v>
      </c>
      <c r="AM268" s="14"/>
      <c r="AN268" s="30">
        <v>0</v>
      </c>
      <c r="AO268" s="14">
        <f t="shared" si="240"/>
        <v>0</v>
      </c>
      <c r="AP268" s="116"/>
      <c r="AQ268" s="306">
        <f t="shared" si="241"/>
        <v>171259362.44579983</v>
      </c>
      <c r="AS268" s="147">
        <v>117009900.00000001</v>
      </c>
      <c r="AT268" s="147">
        <v>143361320.13186795</v>
      </c>
      <c r="AU268" s="147">
        <v>150601002.03093106</v>
      </c>
      <c r="AV268" s="242">
        <f t="shared" si="242"/>
        <v>0.050499548221262465</v>
      </c>
      <c r="AW268" s="242">
        <f t="shared" si="243"/>
        <v>0.21223855168786884</v>
      </c>
      <c r="AX268" s="242">
        <f t="shared" si="244"/>
        <v>0.004879816742593504</v>
      </c>
      <c r="AY268" s="242">
        <f t="shared" si="245"/>
        <v>0.002423843864513385</v>
      </c>
      <c r="AZ268" s="279">
        <f t="shared" si="246"/>
        <v>1.1827913871484958E-05</v>
      </c>
      <c r="BA268" s="242">
        <f t="shared" si="247"/>
        <v>0.0031150539216207988</v>
      </c>
      <c r="BB268" s="245">
        <f t="shared" si="248"/>
        <v>65069220.50578165</v>
      </c>
      <c r="BC268" s="87">
        <f t="shared" si="249"/>
        <v>182079120.50578165</v>
      </c>
      <c r="BD268" s="16"/>
      <c r="BE268" s="148"/>
      <c r="BF268" s="16"/>
      <c r="BG268" s="16"/>
      <c r="BH268" s="16"/>
      <c r="BI268" s="16"/>
      <c r="BJ268" s="16"/>
    </row>
    <row r="269" spans="3:62" s="149" customFormat="1" ht="15">
      <c r="C269" s="7"/>
      <c r="D269" s="138" t="s">
        <v>469</v>
      </c>
      <c r="E269" s="143" t="s">
        <v>470</v>
      </c>
      <c r="F269" s="97" t="s">
        <v>61</v>
      </c>
      <c r="G269" s="6">
        <v>57871.149700222435</v>
      </c>
      <c r="H269" s="296">
        <v>0.5124155713986639</v>
      </c>
      <c r="I269" s="28">
        <v>28459.018888019273</v>
      </c>
      <c r="J269" s="14"/>
      <c r="K269" s="252">
        <f t="shared" si="250"/>
        <v>99.82692786924262</v>
      </c>
      <c r="L269" s="253">
        <f t="shared" si="251"/>
        <v>155.7307388240035</v>
      </c>
      <c r="M269" s="253">
        <f t="shared" si="252"/>
        <v>111.28045684722171</v>
      </c>
      <c r="N269" s="253">
        <f t="shared" si="253"/>
        <v>93.28444307454481</v>
      </c>
      <c r="O269" s="14">
        <f t="shared" si="225"/>
        <v>34091717.10916456</v>
      </c>
      <c r="P269" s="14">
        <f t="shared" si="226"/>
        <v>53183328.45165014</v>
      </c>
      <c r="Q269" s="14">
        <f t="shared" si="227"/>
        <v>38003191.47938996</v>
      </c>
      <c r="R269" s="14">
        <f t="shared" si="228"/>
        <v>31857404.72900195</v>
      </c>
      <c r="S269" s="14">
        <v>1</v>
      </c>
      <c r="T269" s="14">
        <v>1</v>
      </c>
      <c r="U269" s="14">
        <v>1</v>
      </c>
      <c r="V269" s="114">
        <f t="shared" si="229"/>
        <v>0</v>
      </c>
      <c r="W269" s="114">
        <f t="shared" si="230"/>
        <v>0</v>
      </c>
      <c r="X269" s="114">
        <f t="shared" si="231"/>
        <v>0</v>
      </c>
      <c r="Y269" s="15"/>
      <c r="Z269" s="28">
        <f aca="true" t="shared" si="255" ref="Z269:Z289">IF(F269="C",V269+W269+X269,O269+P269+Q269+R269-V269-W269-X269)</f>
        <v>157135641.7692066</v>
      </c>
      <c r="AA269" s="14"/>
      <c r="AB269" s="29">
        <f t="shared" si="232"/>
        <v>7723500.834123598</v>
      </c>
      <c r="AC269" s="14">
        <v>43</v>
      </c>
      <c r="AD269" s="65">
        <f t="shared" si="254"/>
        <v>910424.781446076</v>
      </c>
      <c r="AE269" s="14">
        <f t="shared" si="233"/>
        <v>39148265.60218127</v>
      </c>
      <c r="AF269" s="28">
        <f t="shared" si="234"/>
        <v>46871766.43630487</v>
      </c>
      <c r="AG269" s="14"/>
      <c r="AH269" s="82">
        <f t="shared" si="235"/>
        <v>10.81290116777304</v>
      </c>
      <c r="AI269" s="14">
        <f t="shared" si="236"/>
        <v>0</v>
      </c>
      <c r="AJ269" s="84">
        <f t="shared" si="237"/>
        <v>127.1623479935181</v>
      </c>
      <c r="AK269" s="14">
        <f t="shared" si="238"/>
        <v>88308375.32357599</v>
      </c>
      <c r="AL269" s="28">
        <f t="shared" si="239"/>
        <v>88308375.32357599</v>
      </c>
      <c r="AM269" s="14"/>
      <c r="AN269" s="30">
        <v>0</v>
      </c>
      <c r="AO269" s="14">
        <f t="shared" si="240"/>
        <v>0</v>
      </c>
      <c r="AP269" s="116"/>
      <c r="AQ269" s="306">
        <f t="shared" si="241"/>
        <v>157135641.7692066</v>
      </c>
      <c r="AS269" s="147">
        <v>110302200</v>
      </c>
      <c r="AT269" s="147">
        <v>136578741.07048094</v>
      </c>
      <c r="AU269" s="147">
        <v>136176671.44844592</v>
      </c>
      <c r="AV269" s="242">
        <f t="shared" si="242"/>
        <v>-0.002943866804479769</v>
      </c>
      <c r="AW269" s="242">
        <f t="shared" si="243"/>
        <v>0.1587951366621266</v>
      </c>
      <c r="AX269" s="242">
        <f t="shared" si="244"/>
        <v>0.003651038703212939</v>
      </c>
      <c r="AY269" s="242">
        <f t="shared" si="245"/>
        <v>0.0021916918554922985</v>
      </c>
      <c r="AZ269" s="279">
        <f t="shared" si="246"/>
        <v>8.001951789918962E-06</v>
      </c>
      <c r="BA269" s="242">
        <f t="shared" si="247"/>
        <v>0.0021074309108642664</v>
      </c>
      <c r="BB269" s="245">
        <f t="shared" si="248"/>
        <v>44021352.46775358</v>
      </c>
      <c r="BC269" s="87">
        <f t="shared" si="249"/>
        <v>154323552.4677536</v>
      </c>
      <c r="BD269" s="16"/>
      <c r="BE269" s="148"/>
      <c r="BF269" s="16"/>
      <c r="BG269" s="16"/>
      <c r="BH269" s="16"/>
      <c r="BI269" s="16"/>
      <c r="BJ269" s="16"/>
    </row>
    <row r="270" spans="3:62" s="149" customFormat="1" ht="15">
      <c r="C270" s="66"/>
      <c r="D270" s="138" t="s">
        <v>471</v>
      </c>
      <c r="E270" s="143" t="s">
        <v>472</v>
      </c>
      <c r="F270" s="97" t="s">
        <v>61</v>
      </c>
      <c r="G270" s="6">
        <v>50012.68064405659</v>
      </c>
      <c r="H270" s="296">
        <v>0.4963942855096915</v>
      </c>
      <c r="I270" s="28">
        <v>23825.5207170792</v>
      </c>
      <c r="J270" s="14"/>
      <c r="K270" s="252">
        <f t="shared" si="250"/>
        <v>99.82692786924262</v>
      </c>
      <c r="L270" s="253">
        <f t="shared" si="251"/>
        <v>155.7307388240035</v>
      </c>
      <c r="M270" s="253">
        <f t="shared" si="252"/>
        <v>111.28045684722171</v>
      </c>
      <c r="N270" s="253">
        <f t="shared" si="253"/>
        <v>93.28444307454481</v>
      </c>
      <c r="O270" s="14">
        <f t="shared" si="225"/>
        <v>28541142.45685213</v>
      </c>
      <c r="P270" s="14">
        <f t="shared" si="226"/>
        <v>44524391.329648145</v>
      </c>
      <c r="Q270" s="14">
        <f t="shared" si="227"/>
        <v>31815777.960234225</v>
      </c>
      <c r="R270" s="14">
        <f t="shared" si="228"/>
        <v>26670605.172645148</v>
      </c>
      <c r="S270" s="14">
        <v>1</v>
      </c>
      <c r="T270" s="14">
        <v>1</v>
      </c>
      <c r="U270" s="14">
        <v>1</v>
      </c>
      <c r="V270" s="114">
        <f t="shared" si="229"/>
        <v>0</v>
      </c>
      <c r="W270" s="114">
        <f t="shared" si="230"/>
        <v>0</v>
      </c>
      <c r="X270" s="114">
        <f t="shared" si="231"/>
        <v>0</v>
      </c>
      <c r="Y270" s="15"/>
      <c r="Z270" s="28">
        <f t="shared" si="255"/>
        <v>131551916.91937965</v>
      </c>
      <c r="AA270" s="14"/>
      <c r="AB270" s="29">
        <f t="shared" si="232"/>
        <v>7723500.834123598</v>
      </c>
      <c r="AC270" s="14">
        <v>41</v>
      </c>
      <c r="AD270" s="65">
        <f t="shared" si="254"/>
        <v>910424.781446076</v>
      </c>
      <c r="AE270" s="14">
        <f t="shared" si="233"/>
        <v>37327416.03928912</v>
      </c>
      <c r="AF270" s="28">
        <f t="shared" si="234"/>
        <v>45050916.87341271</v>
      </c>
      <c r="AG270" s="14"/>
      <c r="AH270" s="82">
        <f t="shared" si="235"/>
        <v>10.81290116777304</v>
      </c>
      <c r="AI270" s="14">
        <f t="shared" si="236"/>
        <v>0</v>
      </c>
      <c r="AJ270" s="84">
        <f t="shared" si="237"/>
        <v>127.1623479935181</v>
      </c>
      <c r="AK270" s="14">
        <f t="shared" si="238"/>
        <v>76316758.80177853</v>
      </c>
      <c r="AL270" s="28">
        <f t="shared" si="239"/>
        <v>76316758.80177853</v>
      </c>
      <c r="AM270" s="14"/>
      <c r="AN270" s="30">
        <v>0</v>
      </c>
      <c r="AO270" s="14">
        <f t="shared" si="240"/>
        <v>0</v>
      </c>
      <c r="AP270" s="116"/>
      <c r="AQ270" s="306">
        <f t="shared" si="241"/>
        <v>131551916.91937965</v>
      </c>
      <c r="AS270" s="147">
        <v>95438700</v>
      </c>
      <c r="AT270" s="147">
        <v>116014428.63553423</v>
      </c>
      <c r="AU270" s="147">
        <v>117997290.63179833</v>
      </c>
      <c r="AV270" s="242">
        <f t="shared" si="242"/>
        <v>0.017091511974716277</v>
      </c>
      <c r="AW270" s="242">
        <f t="shared" si="243"/>
        <v>0.17883051544132267</v>
      </c>
      <c r="AX270" s="242">
        <f t="shared" si="244"/>
        <v>0.004111694771742415</v>
      </c>
      <c r="AY270" s="242">
        <f t="shared" si="245"/>
        <v>0.0018991042892818589</v>
      </c>
      <c r="AZ270" s="279">
        <f t="shared" si="246"/>
        <v>7.808537177233814E-06</v>
      </c>
      <c r="BA270" s="242">
        <f t="shared" si="247"/>
        <v>0.0020564923468630388</v>
      </c>
      <c r="BB270" s="245">
        <f t="shared" si="248"/>
        <v>42957315.4601633</v>
      </c>
      <c r="BC270" s="87">
        <f t="shared" si="249"/>
        <v>138396015.4601633</v>
      </c>
      <c r="BD270" s="42"/>
      <c r="BE270" s="148"/>
      <c r="BF270" s="42"/>
      <c r="BG270" s="42"/>
      <c r="BH270" s="42"/>
      <c r="BI270" s="42"/>
      <c r="BJ270" s="42"/>
    </row>
    <row r="271" spans="3:62" s="149" customFormat="1" ht="15">
      <c r="C271" s="66"/>
      <c r="D271" s="96" t="s">
        <v>473</v>
      </c>
      <c r="E271" s="143" t="s">
        <v>474</v>
      </c>
      <c r="F271" s="97" t="s">
        <v>61</v>
      </c>
      <c r="G271" s="6">
        <v>29674.853916965232</v>
      </c>
      <c r="H271" s="296">
        <v>0.5063827192162813</v>
      </c>
      <c r="I271" s="28">
        <v>14421.251840100374</v>
      </c>
      <c r="J271" s="14"/>
      <c r="K271" s="252">
        <f t="shared" si="250"/>
        <v>99.82692786924262</v>
      </c>
      <c r="L271" s="253">
        <f t="shared" si="251"/>
        <v>155.7307388240035</v>
      </c>
      <c r="M271" s="253">
        <f t="shared" si="252"/>
        <v>111.28045684722171</v>
      </c>
      <c r="N271" s="253">
        <f t="shared" si="253"/>
        <v>93.28444307454481</v>
      </c>
      <c r="O271" s="14">
        <f t="shared" si="225"/>
        <v>17275551.206710592</v>
      </c>
      <c r="P271" s="14">
        <f t="shared" si="226"/>
        <v>26949986.445910215</v>
      </c>
      <c r="Q271" s="14">
        <f t="shared" si="227"/>
        <v>19257641.916902475</v>
      </c>
      <c r="R271" s="14">
        <f t="shared" si="228"/>
        <v>16143341.356098216</v>
      </c>
      <c r="S271" s="14">
        <v>1</v>
      </c>
      <c r="T271" s="14">
        <v>1</v>
      </c>
      <c r="U271" s="14">
        <v>1</v>
      </c>
      <c r="V271" s="114">
        <f t="shared" si="229"/>
        <v>0</v>
      </c>
      <c r="W271" s="114">
        <f t="shared" si="230"/>
        <v>0</v>
      </c>
      <c r="X271" s="114">
        <f t="shared" si="231"/>
        <v>0</v>
      </c>
      <c r="Y271" s="15"/>
      <c r="Z271" s="28">
        <f t="shared" si="255"/>
        <v>79626520.9256215</v>
      </c>
      <c r="AA271" s="14"/>
      <c r="AB271" s="29">
        <f t="shared" si="232"/>
        <v>7723500.834123598</v>
      </c>
      <c r="AC271" s="14">
        <v>23</v>
      </c>
      <c r="AD271" s="65">
        <f t="shared" si="254"/>
        <v>910424.781446076</v>
      </c>
      <c r="AE271" s="14">
        <f t="shared" si="233"/>
        <v>20939769.973259747</v>
      </c>
      <c r="AF271" s="28">
        <f t="shared" si="234"/>
        <v>28663270.807383344</v>
      </c>
      <c r="AG271" s="14"/>
      <c r="AH271" s="82">
        <f t="shared" si="235"/>
        <v>10.81290116777304</v>
      </c>
      <c r="AI271" s="14">
        <f t="shared" si="236"/>
        <v>0</v>
      </c>
      <c r="AJ271" s="84">
        <f t="shared" si="237"/>
        <v>127.1623479935181</v>
      </c>
      <c r="AK271" s="14">
        <f t="shared" si="238"/>
        <v>45282289.20535135</v>
      </c>
      <c r="AL271" s="28">
        <f t="shared" si="239"/>
        <v>45282289.20535135</v>
      </c>
      <c r="AM271" s="14"/>
      <c r="AN271" s="30">
        <v>0.03854807929950055</v>
      </c>
      <c r="AO271" s="14">
        <f t="shared" si="240"/>
        <v>2850459.311216874</v>
      </c>
      <c r="AP271" s="116"/>
      <c r="AQ271" s="306">
        <f t="shared" si="241"/>
        <v>82476980.23683837</v>
      </c>
      <c r="AS271" s="147">
        <v>58117500</v>
      </c>
      <c r="AT271" s="147">
        <v>70452477.60237722</v>
      </c>
      <c r="AU271" s="147">
        <v>74161618.53812036</v>
      </c>
      <c r="AV271" s="242">
        <f t="shared" si="242"/>
        <v>0.052647416556121</v>
      </c>
      <c r="AW271" s="242">
        <f t="shared" si="243"/>
        <v>0.2143864200227274</v>
      </c>
      <c r="AX271" s="242">
        <f t="shared" si="244"/>
        <v>0.004929200814327764</v>
      </c>
      <c r="AY271" s="242">
        <f t="shared" si="245"/>
        <v>0.0011935922181917891</v>
      </c>
      <c r="AZ271" s="279">
        <f t="shared" si="246"/>
        <v>5.883455733886249E-06</v>
      </c>
      <c r="BA271" s="242">
        <f t="shared" si="247"/>
        <v>0.0015494940236848208</v>
      </c>
      <c r="BB271" s="245">
        <f t="shared" si="248"/>
        <v>32366813.171271965</v>
      </c>
      <c r="BC271" s="87">
        <f t="shared" si="249"/>
        <v>90484313.17127196</v>
      </c>
      <c r="BD271" s="42"/>
      <c r="BE271" s="148"/>
      <c r="BF271" s="42"/>
      <c r="BG271" s="42"/>
      <c r="BH271" s="42"/>
      <c r="BI271" s="42"/>
      <c r="BJ271" s="42"/>
    </row>
    <row r="272" spans="4:62" s="41" customFormat="1" ht="15">
      <c r="D272" s="137" t="s">
        <v>475</v>
      </c>
      <c r="E272" s="8" t="s">
        <v>476</v>
      </c>
      <c r="F272" s="99" t="s">
        <v>75</v>
      </c>
      <c r="G272" s="10">
        <v>254763.51964284436</v>
      </c>
      <c r="H272" s="11">
        <v>0</v>
      </c>
      <c r="I272" s="13">
        <v>0</v>
      </c>
      <c r="J272" s="11"/>
      <c r="K272" s="250">
        <f t="shared" si="250"/>
        <v>99.82692786924262</v>
      </c>
      <c r="L272" s="251">
        <f t="shared" si="251"/>
        <v>155.7307388240035</v>
      </c>
      <c r="M272" s="251">
        <f t="shared" si="252"/>
        <v>111.28045684722171</v>
      </c>
      <c r="N272" s="251">
        <f t="shared" si="253"/>
        <v>93.28444307454481</v>
      </c>
      <c r="O272" s="11">
        <f t="shared" si="225"/>
        <v>0</v>
      </c>
      <c r="P272" s="11">
        <f t="shared" si="226"/>
        <v>0</v>
      </c>
      <c r="Q272" s="11">
        <f t="shared" si="227"/>
        <v>0</v>
      </c>
      <c r="R272" s="11">
        <f t="shared" si="228"/>
        <v>0</v>
      </c>
      <c r="S272" s="11">
        <v>0</v>
      </c>
      <c r="T272" s="11">
        <v>0</v>
      </c>
      <c r="U272" s="11">
        <v>0</v>
      </c>
      <c r="V272" s="114">
        <f t="shared" si="229"/>
        <v>0</v>
      </c>
      <c r="W272" s="114">
        <f t="shared" si="230"/>
        <v>0</v>
      </c>
      <c r="X272" s="114">
        <f t="shared" si="231"/>
        <v>0</v>
      </c>
      <c r="Y272" s="12"/>
      <c r="Z272" s="13">
        <f t="shared" si="255"/>
        <v>0</v>
      </c>
      <c r="AA272" s="11"/>
      <c r="AB272" s="60">
        <f t="shared" si="232"/>
        <v>7723500.834123598</v>
      </c>
      <c r="AC272" s="11">
        <v>40</v>
      </c>
      <c r="AD272" s="121">
        <f t="shared" si="254"/>
        <v>910424.781446076</v>
      </c>
      <c r="AE272" s="11">
        <f t="shared" si="233"/>
        <v>36416991.25784304</v>
      </c>
      <c r="AF272" s="13">
        <f t="shared" si="234"/>
        <v>44140492.09196664</v>
      </c>
      <c r="AG272" s="11"/>
      <c r="AH272" s="119">
        <f t="shared" si="235"/>
        <v>10.81290116777304</v>
      </c>
      <c r="AI272" s="11">
        <f t="shared" si="236"/>
        <v>33056793.10862498</v>
      </c>
      <c r="AJ272" s="141">
        <f t="shared" si="237"/>
        <v>127.1623479935181</v>
      </c>
      <c r="AK272" s="11">
        <f t="shared" si="238"/>
        <v>0</v>
      </c>
      <c r="AL272" s="13">
        <f t="shared" si="239"/>
        <v>33056793.10862498</v>
      </c>
      <c r="AM272" s="11"/>
      <c r="AN272" s="61">
        <v>0.03448065009800905</v>
      </c>
      <c r="AO272" s="11">
        <f t="shared" si="240"/>
        <v>2661812.579517812</v>
      </c>
      <c r="AP272" s="115"/>
      <c r="AQ272" s="307">
        <f t="shared" si="241"/>
        <v>2661812.579517812</v>
      </c>
      <c r="AS272" s="146">
        <v>1773000</v>
      </c>
      <c r="AT272" s="146">
        <v>2214104.948349645</v>
      </c>
      <c r="AU272" s="146">
        <v>2284739.2729688305</v>
      </c>
      <c r="AV272" s="241">
        <f t="shared" si="242"/>
        <v>0.03190197676575143</v>
      </c>
      <c r="AW272" s="241">
        <f t="shared" si="243"/>
        <v>0.19364098023235782</v>
      </c>
      <c r="AX272" s="241">
        <f t="shared" si="244"/>
        <v>0.0044522189294796625</v>
      </c>
      <c r="AY272" s="241">
        <f t="shared" si="245"/>
        <v>3.677167611182883E-05</v>
      </c>
      <c r="AZ272" s="278">
        <f t="shared" si="246"/>
        <v>1.6371555245377942E-07</v>
      </c>
      <c r="BA272" s="241">
        <f t="shared" si="247"/>
        <v>4.311688259169192E-05</v>
      </c>
      <c r="BB272" s="244">
        <f t="shared" si="248"/>
        <v>900652.7692531636</v>
      </c>
      <c r="BC272" s="86">
        <f t="shared" si="249"/>
        <v>2673652.7692531636</v>
      </c>
      <c r="BD272" s="42"/>
      <c r="BE272" s="148"/>
      <c r="BF272" s="42"/>
      <c r="BG272" s="42"/>
      <c r="BH272" s="42"/>
      <c r="BI272" s="42"/>
      <c r="BJ272" s="42"/>
    </row>
    <row r="273" spans="3:62" s="149" customFormat="1" ht="15">
      <c r="C273" s="66"/>
      <c r="D273" s="138" t="s">
        <v>477</v>
      </c>
      <c r="E273" s="143" t="s">
        <v>478</v>
      </c>
      <c r="F273" s="97" t="s">
        <v>61</v>
      </c>
      <c r="G273" s="6">
        <v>34992.076717886644</v>
      </c>
      <c r="H273" s="296">
        <v>0.5300854624274158</v>
      </c>
      <c r="I273" s="28">
        <v>17801.274884214203</v>
      </c>
      <c r="J273" s="14"/>
      <c r="K273" s="252">
        <f t="shared" si="250"/>
        <v>99.82692786924262</v>
      </c>
      <c r="L273" s="253">
        <f t="shared" si="251"/>
        <v>155.7307388240035</v>
      </c>
      <c r="M273" s="253">
        <f t="shared" si="252"/>
        <v>111.28045684722171</v>
      </c>
      <c r="N273" s="253">
        <f t="shared" si="253"/>
        <v>93.28444307454481</v>
      </c>
      <c r="O273" s="14">
        <f t="shared" si="225"/>
        <v>21324559.00616414</v>
      </c>
      <c r="P273" s="14">
        <f t="shared" si="226"/>
        <v>33266468.276734263</v>
      </c>
      <c r="Q273" s="14">
        <f t="shared" si="227"/>
        <v>23771208.018939964</v>
      </c>
      <c r="R273" s="14">
        <f t="shared" si="228"/>
        <v>19926984.163089648</v>
      </c>
      <c r="S273" s="14">
        <v>1</v>
      </c>
      <c r="T273" s="14">
        <v>1</v>
      </c>
      <c r="U273" s="14">
        <v>1</v>
      </c>
      <c r="V273" s="114">
        <f t="shared" si="229"/>
        <v>0</v>
      </c>
      <c r="W273" s="114">
        <f t="shared" si="230"/>
        <v>0</v>
      </c>
      <c r="X273" s="114">
        <f t="shared" si="231"/>
        <v>0</v>
      </c>
      <c r="Y273" s="15"/>
      <c r="Z273" s="28">
        <f t="shared" si="255"/>
        <v>98289219.46492802</v>
      </c>
      <c r="AA273" s="14"/>
      <c r="AB273" s="29">
        <f t="shared" si="232"/>
        <v>7723500.834123598</v>
      </c>
      <c r="AC273" s="14">
        <v>27</v>
      </c>
      <c r="AD273" s="65">
        <f t="shared" si="254"/>
        <v>910424.781446076</v>
      </c>
      <c r="AE273" s="14">
        <f t="shared" si="233"/>
        <v>24581469.09904405</v>
      </c>
      <c r="AF273" s="28">
        <f t="shared" si="234"/>
        <v>32304969.93316765</v>
      </c>
      <c r="AG273" s="14"/>
      <c r="AH273" s="82">
        <f t="shared" si="235"/>
        <v>10.81290116777304</v>
      </c>
      <c r="AI273" s="14">
        <f t="shared" si="236"/>
        <v>0</v>
      </c>
      <c r="AJ273" s="84">
        <f t="shared" si="237"/>
        <v>127.1623479935181</v>
      </c>
      <c r="AK273" s="14">
        <f t="shared" si="238"/>
        <v>53396095.63938941</v>
      </c>
      <c r="AL273" s="28">
        <f t="shared" si="239"/>
        <v>53396095.63938941</v>
      </c>
      <c r="AM273" s="14"/>
      <c r="AN273" s="30">
        <v>0.10136446845114766</v>
      </c>
      <c r="AO273" s="14">
        <f t="shared" si="240"/>
        <v>8687042.957459196</v>
      </c>
      <c r="AP273" s="116"/>
      <c r="AQ273" s="306">
        <f t="shared" si="241"/>
        <v>106976262.42238721</v>
      </c>
      <c r="AS273" s="147">
        <v>74752200</v>
      </c>
      <c r="AT273" s="147">
        <v>91178400.30827679</v>
      </c>
      <c r="AU273" s="147">
        <v>95274296.73334754</v>
      </c>
      <c r="AV273" s="242">
        <f t="shared" si="242"/>
        <v>0.044921784229843956</v>
      </c>
      <c r="AW273" s="242">
        <f t="shared" si="243"/>
        <v>0.20666078769645035</v>
      </c>
      <c r="AX273" s="242">
        <f t="shared" si="244"/>
        <v>0.004751572058038795</v>
      </c>
      <c r="AY273" s="242">
        <f t="shared" si="245"/>
        <v>0.0015333896618796913</v>
      </c>
      <c r="AZ273" s="279">
        <f t="shared" si="246"/>
        <v>7.286011471473097E-06</v>
      </c>
      <c r="BA273" s="242">
        <f t="shared" si="247"/>
        <v>0.001918877568250076</v>
      </c>
      <c r="BB273" s="245">
        <f t="shared" si="248"/>
        <v>40082730.75000134</v>
      </c>
      <c r="BC273" s="87">
        <f t="shared" si="249"/>
        <v>114834930.75000134</v>
      </c>
      <c r="BD273" s="42"/>
      <c r="BE273" s="148"/>
      <c r="BF273" s="42"/>
      <c r="BG273" s="42"/>
      <c r="BH273" s="42"/>
      <c r="BI273" s="42"/>
      <c r="BJ273" s="42"/>
    </row>
    <row r="274" spans="3:62" s="149" customFormat="1" ht="15">
      <c r="C274" s="7"/>
      <c r="D274" s="138" t="s">
        <v>479</v>
      </c>
      <c r="E274" s="143" t="s">
        <v>480</v>
      </c>
      <c r="F274" s="97" t="s">
        <v>61</v>
      </c>
      <c r="G274" s="6">
        <v>40294.04140424716</v>
      </c>
      <c r="H274" s="296">
        <v>0.5013055350285628</v>
      </c>
      <c r="I274" s="28">
        <v>19385.58105743903</v>
      </c>
      <c r="J274" s="14"/>
      <c r="K274" s="252">
        <f t="shared" si="250"/>
        <v>99.82692786924262</v>
      </c>
      <c r="L274" s="253">
        <f t="shared" si="251"/>
        <v>155.7307388240035</v>
      </c>
      <c r="M274" s="253">
        <f t="shared" si="252"/>
        <v>111.28045684722171</v>
      </c>
      <c r="N274" s="253">
        <f t="shared" si="253"/>
        <v>93.28444307454481</v>
      </c>
      <c r="O274" s="14">
        <f t="shared" si="225"/>
        <v>23222436.023091868</v>
      </c>
      <c r="P274" s="14">
        <f t="shared" si="226"/>
        <v>36227170.32729105</v>
      </c>
      <c r="Q274" s="14">
        <f t="shared" si="227"/>
        <v>25886835.795847952</v>
      </c>
      <c r="R274" s="14">
        <f t="shared" si="228"/>
        <v>21700477.591435745</v>
      </c>
      <c r="S274" s="14">
        <v>1</v>
      </c>
      <c r="T274" s="14">
        <v>1</v>
      </c>
      <c r="U274" s="14">
        <v>1</v>
      </c>
      <c r="V274" s="114">
        <f t="shared" si="229"/>
        <v>0</v>
      </c>
      <c r="W274" s="114">
        <f t="shared" si="230"/>
        <v>0</v>
      </c>
      <c r="X274" s="114">
        <f t="shared" si="231"/>
        <v>0</v>
      </c>
      <c r="Y274" s="15"/>
      <c r="Z274" s="28">
        <f t="shared" si="255"/>
        <v>107036919.73766662</v>
      </c>
      <c r="AA274" s="14"/>
      <c r="AB274" s="29">
        <f t="shared" si="232"/>
        <v>7723500.834123598</v>
      </c>
      <c r="AC274" s="14">
        <v>25</v>
      </c>
      <c r="AD274" s="65">
        <f t="shared" si="254"/>
        <v>910424.781446076</v>
      </c>
      <c r="AE274" s="14">
        <f t="shared" si="233"/>
        <v>22760619.5361519</v>
      </c>
      <c r="AF274" s="28">
        <f t="shared" si="234"/>
        <v>30484120.370275497</v>
      </c>
      <c r="AG274" s="14"/>
      <c r="AH274" s="82">
        <f t="shared" si="235"/>
        <v>10.81290116777304</v>
      </c>
      <c r="AI274" s="14">
        <f t="shared" si="236"/>
        <v>0</v>
      </c>
      <c r="AJ274" s="84">
        <f t="shared" si="237"/>
        <v>127.1623479935181</v>
      </c>
      <c r="AK274" s="14">
        <f t="shared" si="238"/>
        <v>61486618.98134525</v>
      </c>
      <c r="AL274" s="28">
        <f t="shared" si="239"/>
        <v>61486618.98134525</v>
      </c>
      <c r="AM274" s="14"/>
      <c r="AN274" s="30">
        <v>0.12260579247763237</v>
      </c>
      <c r="AO274" s="14">
        <f t="shared" si="240"/>
        <v>11276145.38295923</v>
      </c>
      <c r="AP274" s="116"/>
      <c r="AQ274" s="306">
        <f t="shared" si="241"/>
        <v>118313065.12062585</v>
      </c>
      <c r="AS274" s="147">
        <v>77559300</v>
      </c>
      <c r="AT274" s="147">
        <v>96690055.60372093</v>
      </c>
      <c r="AU274" s="147">
        <v>100938892.56898119</v>
      </c>
      <c r="AV274" s="242">
        <f t="shared" si="242"/>
        <v>0.043942853675396416</v>
      </c>
      <c r="AW274" s="242">
        <f t="shared" si="243"/>
        <v>0.2056818571420028</v>
      </c>
      <c r="AX274" s="242">
        <f t="shared" si="244"/>
        <v>0.004729064357757958</v>
      </c>
      <c r="AY274" s="242">
        <f t="shared" si="245"/>
        <v>0.0016245583505071996</v>
      </c>
      <c r="AZ274" s="279">
        <f t="shared" si="246"/>
        <v>7.682640992481656E-06</v>
      </c>
      <c r="BA274" s="242">
        <f t="shared" si="247"/>
        <v>0.0020233357472893166</v>
      </c>
      <c r="BB274" s="245">
        <f t="shared" si="248"/>
        <v>42264719.39500053</v>
      </c>
      <c r="BC274" s="87">
        <f t="shared" si="249"/>
        <v>119824019.39500053</v>
      </c>
      <c r="BD274" s="16"/>
      <c r="BE274" s="148"/>
      <c r="BF274" s="16"/>
      <c r="BG274" s="16"/>
      <c r="BH274" s="16"/>
      <c r="BI274" s="16"/>
      <c r="BJ274" s="16"/>
    </row>
    <row r="275" spans="3:62" s="149" customFormat="1" ht="15">
      <c r="C275" s="7"/>
      <c r="D275" s="138" t="s">
        <v>481</v>
      </c>
      <c r="E275" s="143" t="s">
        <v>482</v>
      </c>
      <c r="F275" s="97" t="s">
        <v>61</v>
      </c>
      <c r="G275" s="6">
        <v>11974.917023682732</v>
      </c>
      <c r="H275" s="296">
        <v>0.4402121584927653</v>
      </c>
      <c r="I275" s="28">
        <v>5059.062456715221</v>
      </c>
      <c r="J275" s="14"/>
      <c r="K275" s="252">
        <f t="shared" si="250"/>
        <v>99.82692786924262</v>
      </c>
      <c r="L275" s="253">
        <f t="shared" si="251"/>
        <v>155.7307388240035</v>
      </c>
      <c r="M275" s="253">
        <f t="shared" si="252"/>
        <v>111.28045684722171</v>
      </c>
      <c r="N275" s="253">
        <f t="shared" si="253"/>
        <v>93.28444307454481</v>
      </c>
      <c r="O275" s="14">
        <f t="shared" si="225"/>
        <v>6060367.955430045</v>
      </c>
      <c r="P275" s="14">
        <f t="shared" si="226"/>
        <v>9454218.409692476</v>
      </c>
      <c r="Q275" s="14">
        <f t="shared" si="227"/>
        <v>6755697.376822771</v>
      </c>
      <c r="R275" s="14">
        <f t="shared" si="228"/>
        <v>5663181.885048214</v>
      </c>
      <c r="S275" s="14">
        <v>1</v>
      </c>
      <c r="T275" s="14">
        <v>1</v>
      </c>
      <c r="U275" s="14">
        <v>1</v>
      </c>
      <c r="V275" s="114">
        <f t="shared" si="229"/>
        <v>0</v>
      </c>
      <c r="W275" s="114">
        <f t="shared" si="230"/>
        <v>0</v>
      </c>
      <c r="X275" s="114">
        <f t="shared" si="231"/>
        <v>0</v>
      </c>
      <c r="Y275" s="15"/>
      <c r="Z275" s="28">
        <f t="shared" si="255"/>
        <v>27933465.626993503</v>
      </c>
      <c r="AA275" s="14"/>
      <c r="AB275" s="29">
        <f t="shared" si="232"/>
        <v>7723500.834123598</v>
      </c>
      <c r="AC275" s="14">
        <v>11</v>
      </c>
      <c r="AD275" s="65">
        <f t="shared" si="254"/>
        <v>910424.781446076</v>
      </c>
      <c r="AE275" s="14">
        <f t="shared" si="233"/>
        <v>10014672.595906835</v>
      </c>
      <c r="AF275" s="28">
        <f t="shared" si="234"/>
        <v>17738173.430030435</v>
      </c>
      <c r="AG275" s="14"/>
      <c r="AH275" s="82">
        <f t="shared" si="235"/>
        <v>10.81290116777304</v>
      </c>
      <c r="AI275" s="14">
        <f t="shared" si="236"/>
        <v>0</v>
      </c>
      <c r="AJ275" s="84">
        <f t="shared" si="237"/>
        <v>127.1623479935181</v>
      </c>
      <c r="AK275" s="14">
        <f t="shared" si="238"/>
        <v>18273102.78910857</v>
      </c>
      <c r="AL275" s="28">
        <f t="shared" si="239"/>
        <v>18273102.78910857</v>
      </c>
      <c r="AM275" s="14"/>
      <c r="AN275" s="30">
        <v>0.07593333331359764</v>
      </c>
      <c r="AO275" s="14">
        <f t="shared" si="240"/>
        <v>2734456.2401959146</v>
      </c>
      <c r="AP275" s="116"/>
      <c r="AQ275" s="306">
        <f t="shared" si="241"/>
        <v>30667921.86718942</v>
      </c>
      <c r="AS275" s="147">
        <v>22380300</v>
      </c>
      <c r="AT275" s="147">
        <v>27371234.31391864</v>
      </c>
      <c r="AU275" s="147">
        <v>27304617.78145833</v>
      </c>
      <c r="AV275" s="242">
        <f t="shared" si="242"/>
        <v>-0.0024338154317883345</v>
      </c>
      <c r="AW275" s="242">
        <f t="shared" si="243"/>
        <v>0.15930518803481805</v>
      </c>
      <c r="AX275" s="242">
        <f t="shared" si="244"/>
        <v>0.0036627658715725447</v>
      </c>
      <c r="AY275" s="242">
        <f t="shared" si="245"/>
        <v>0.00043945345243372343</v>
      </c>
      <c r="AZ275" s="279">
        <f t="shared" si="246"/>
        <v>1.6096151077189707E-06</v>
      </c>
      <c r="BA275" s="242">
        <f t="shared" si="247"/>
        <v>0.00042391565478744624</v>
      </c>
      <c r="BB275" s="245">
        <f t="shared" si="248"/>
        <v>8855018.857222525</v>
      </c>
      <c r="BC275" s="87">
        <f t="shared" si="249"/>
        <v>31235318.857222527</v>
      </c>
      <c r="BD275" s="16"/>
      <c r="BE275" s="148"/>
      <c r="BF275" s="16"/>
      <c r="BG275" s="16"/>
      <c r="BH275" s="16"/>
      <c r="BI275" s="16"/>
      <c r="BJ275" s="16"/>
    </row>
    <row r="276" spans="3:62" s="149" customFormat="1" ht="15">
      <c r="C276" s="7"/>
      <c r="D276" s="138" t="s">
        <v>483</v>
      </c>
      <c r="E276" s="143" t="s">
        <v>484</v>
      </c>
      <c r="F276" s="97" t="s">
        <v>61</v>
      </c>
      <c r="G276" s="6">
        <v>12536.639526038769</v>
      </c>
      <c r="H276" s="296">
        <v>0.45526481386783973</v>
      </c>
      <c r="I276" s="28">
        <v>5477.4789786781275</v>
      </c>
      <c r="J276" s="116"/>
      <c r="K276" s="252">
        <f t="shared" si="250"/>
        <v>99.82692786924262</v>
      </c>
      <c r="L276" s="253">
        <f t="shared" si="251"/>
        <v>155.7307388240035</v>
      </c>
      <c r="M276" s="253">
        <f t="shared" si="252"/>
        <v>111.28045684722171</v>
      </c>
      <c r="N276" s="253">
        <f t="shared" si="253"/>
        <v>93.28444307454481</v>
      </c>
      <c r="O276" s="14">
        <f t="shared" si="225"/>
        <v>6561598.78691753</v>
      </c>
      <c r="P276" s="14">
        <f t="shared" si="226"/>
        <v>10236142.178909916</v>
      </c>
      <c r="Q276" s="14">
        <f t="shared" si="227"/>
        <v>7314436.357420265</v>
      </c>
      <c r="R276" s="14">
        <f t="shared" si="228"/>
        <v>6131562.911742187</v>
      </c>
      <c r="S276" s="14">
        <v>1</v>
      </c>
      <c r="T276" s="14">
        <v>1</v>
      </c>
      <c r="U276" s="14">
        <v>1</v>
      </c>
      <c r="V276" s="114">
        <f t="shared" si="229"/>
        <v>0</v>
      </c>
      <c r="W276" s="114">
        <f t="shared" si="230"/>
        <v>0</v>
      </c>
      <c r="X276" s="114">
        <f t="shared" si="231"/>
        <v>0</v>
      </c>
      <c r="Y276" s="15"/>
      <c r="Z276" s="28">
        <f t="shared" si="255"/>
        <v>30243740.2349899</v>
      </c>
      <c r="AA276" s="14"/>
      <c r="AB276" s="29">
        <f t="shared" si="232"/>
        <v>7723500.834123598</v>
      </c>
      <c r="AC276" s="14">
        <v>11</v>
      </c>
      <c r="AD276" s="65">
        <f t="shared" si="254"/>
        <v>910424.781446076</v>
      </c>
      <c r="AE276" s="14">
        <f t="shared" si="233"/>
        <v>10014672.595906835</v>
      </c>
      <c r="AF276" s="28">
        <f t="shared" si="234"/>
        <v>17738173.430030435</v>
      </c>
      <c r="AG276" s="14"/>
      <c r="AH276" s="82">
        <f t="shared" si="235"/>
        <v>10.81290116777304</v>
      </c>
      <c r="AI276" s="14">
        <f t="shared" si="236"/>
        <v>0</v>
      </c>
      <c r="AJ276" s="84">
        <f t="shared" si="237"/>
        <v>127.1623479935181</v>
      </c>
      <c r="AK276" s="14">
        <f t="shared" si="238"/>
        <v>19130262.21695323</v>
      </c>
      <c r="AL276" s="28">
        <f t="shared" si="239"/>
        <v>19130262.21695323</v>
      </c>
      <c r="AM276" s="14"/>
      <c r="AN276" s="30">
        <v>0.07065683671841372</v>
      </c>
      <c r="AO276" s="14">
        <f t="shared" si="240"/>
        <v>2605007.037572269</v>
      </c>
      <c r="AP276" s="116"/>
      <c r="AQ276" s="306">
        <f t="shared" si="241"/>
        <v>32848747.27256217</v>
      </c>
      <c r="AS276" s="147">
        <v>23361300</v>
      </c>
      <c r="AT276" s="147">
        <v>28675423.15226532</v>
      </c>
      <c r="AU276" s="147">
        <v>28980168.1857979</v>
      </c>
      <c r="AV276" s="242">
        <f t="shared" si="242"/>
        <v>0.010627394473462339</v>
      </c>
      <c r="AW276" s="242">
        <f t="shared" si="243"/>
        <v>0.17236639794006872</v>
      </c>
      <c r="AX276" s="242">
        <f t="shared" si="244"/>
        <v>0.003963070930513509</v>
      </c>
      <c r="AY276" s="242">
        <f t="shared" si="245"/>
        <v>0.0004664205543286183</v>
      </c>
      <c r="AZ276" s="279">
        <f t="shared" si="246"/>
        <v>1.8484577402537442E-06</v>
      </c>
      <c r="BA276" s="242">
        <f t="shared" si="247"/>
        <v>0.0004868183515107758</v>
      </c>
      <c r="BB276" s="245">
        <f t="shared" si="248"/>
        <v>10168970.251479287</v>
      </c>
      <c r="BC276" s="87">
        <f t="shared" si="249"/>
        <v>33530270.251479287</v>
      </c>
      <c r="BD276" s="16"/>
      <c r="BE276" s="148"/>
      <c r="BF276" s="16"/>
      <c r="BG276" s="16"/>
      <c r="BH276" s="16"/>
      <c r="BI276" s="16"/>
      <c r="BJ276" s="16"/>
    </row>
    <row r="277" spans="3:62" s="41" customFormat="1" ht="15">
      <c r="C277" s="66"/>
      <c r="D277" s="137" t="s">
        <v>485</v>
      </c>
      <c r="E277" s="8" t="s">
        <v>486</v>
      </c>
      <c r="F277" s="99" t="s">
        <v>75</v>
      </c>
      <c r="G277" s="10">
        <v>99797.6746718553</v>
      </c>
      <c r="H277" s="11">
        <v>0</v>
      </c>
      <c r="I277" s="13">
        <v>0</v>
      </c>
      <c r="J277" s="115"/>
      <c r="K277" s="250">
        <f t="shared" si="250"/>
        <v>99.82692786924262</v>
      </c>
      <c r="L277" s="251">
        <f t="shared" si="251"/>
        <v>155.7307388240035</v>
      </c>
      <c r="M277" s="251">
        <f t="shared" si="252"/>
        <v>111.28045684722171</v>
      </c>
      <c r="N277" s="251">
        <f t="shared" si="253"/>
        <v>93.28444307454481</v>
      </c>
      <c r="O277" s="11">
        <f t="shared" si="225"/>
        <v>0</v>
      </c>
      <c r="P277" s="11">
        <f t="shared" si="226"/>
        <v>0</v>
      </c>
      <c r="Q277" s="11">
        <f t="shared" si="227"/>
        <v>0</v>
      </c>
      <c r="R277" s="11">
        <f t="shared" si="228"/>
        <v>0</v>
      </c>
      <c r="S277" s="11">
        <v>0</v>
      </c>
      <c r="T277" s="11">
        <v>0</v>
      </c>
      <c r="U277" s="11">
        <v>0</v>
      </c>
      <c r="V277" s="114">
        <f t="shared" si="229"/>
        <v>0</v>
      </c>
      <c r="W277" s="114">
        <f t="shared" si="230"/>
        <v>0</v>
      </c>
      <c r="X277" s="114">
        <f t="shared" si="231"/>
        <v>0</v>
      </c>
      <c r="Y277" s="12"/>
      <c r="Z277" s="13">
        <f t="shared" si="255"/>
        <v>0</v>
      </c>
      <c r="AA277" s="11"/>
      <c r="AB277" s="60">
        <f t="shared" si="232"/>
        <v>7723500.834123598</v>
      </c>
      <c r="AC277" s="11">
        <v>21</v>
      </c>
      <c r="AD277" s="121">
        <f t="shared" si="254"/>
        <v>910424.781446076</v>
      </c>
      <c r="AE277" s="11">
        <f t="shared" si="233"/>
        <v>19118920.410367597</v>
      </c>
      <c r="AF277" s="13">
        <f t="shared" si="234"/>
        <v>26842421.244491197</v>
      </c>
      <c r="AG277" s="11"/>
      <c r="AH277" s="119">
        <f t="shared" si="235"/>
        <v>10.81290116777304</v>
      </c>
      <c r="AI277" s="11">
        <f t="shared" si="236"/>
        <v>12949228.716004059</v>
      </c>
      <c r="AJ277" s="141">
        <f t="shared" si="237"/>
        <v>127.1623479935181</v>
      </c>
      <c r="AK277" s="11">
        <f t="shared" si="238"/>
        <v>0</v>
      </c>
      <c r="AL277" s="13">
        <f t="shared" si="239"/>
        <v>12949228.716004059</v>
      </c>
      <c r="AM277" s="11"/>
      <c r="AN277" s="61">
        <v>0.5794221984574994</v>
      </c>
      <c r="AO277" s="11">
        <f t="shared" si="240"/>
        <v>23056165.300361432</v>
      </c>
      <c r="AP277" s="115"/>
      <c r="AQ277" s="307">
        <f t="shared" si="241"/>
        <v>23056165.300361432</v>
      </c>
      <c r="AS277" s="146">
        <v>15582600</v>
      </c>
      <c r="AT277" s="146">
        <v>19421822.84223552</v>
      </c>
      <c r="AU277" s="146">
        <v>19851649.553933956</v>
      </c>
      <c r="AV277" s="241">
        <f t="shared" si="242"/>
        <v>0.02213112101731851</v>
      </c>
      <c r="AW277" s="241">
        <f t="shared" si="243"/>
        <v>0.1838701244839249</v>
      </c>
      <c r="AX277" s="241">
        <f t="shared" si="244"/>
        <v>0.004227566126812642</v>
      </c>
      <c r="AY277" s="241">
        <f t="shared" si="245"/>
        <v>0.0003195018514012952</v>
      </c>
      <c r="AZ277" s="278">
        <f t="shared" si="246"/>
        <v>1.350715204438042E-06</v>
      </c>
      <c r="BA277" s="241">
        <f t="shared" si="247"/>
        <v>0.00035573058278021743</v>
      </c>
      <c r="BB277" s="244">
        <f t="shared" si="248"/>
        <v>7430725.860287025</v>
      </c>
      <c r="BC277" s="86">
        <f t="shared" si="249"/>
        <v>23013325.860287026</v>
      </c>
      <c r="BD277" s="42"/>
      <c r="BE277" s="148"/>
      <c r="BF277" s="42"/>
      <c r="BG277" s="42"/>
      <c r="BH277" s="42"/>
      <c r="BI277" s="42"/>
      <c r="BJ277" s="42"/>
    </row>
    <row r="278" spans="3:62" s="149" customFormat="1" ht="15">
      <c r="C278" s="7"/>
      <c r="D278" s="138" t="s">
        <v>487</v>
      </c>
      <c r="E278" s="143" t="s">
        <v>488</v>
      </c>
      <c r="F278" s="97" t="s">
        <v>61</v>
      </c>
      <c r="G278" s="6">
        <v>6333</v>
      </c>
      <c r="H278" s="296">
        <v>0.5703453877875677</v>
      </c>
      <c r="I278" s="28">
        <v>3466.4338480220617</v>
      </c>
      <c r="J278" s="116"/>
      <c r="K278" s="252">
        <f t="shared" si="250"/>
        <v>99.82692786924262</v>
      </c>
      <c r="L278" s="253">
        <f t="shared" si="251"/>
        <v>155.7307388240035</v>
      </c>
      <c r="M278" s="253">
        <f t="shared" si="252"/>
        <v>111.28045684722171</v>
      </c>
      <c r="N278" s="253">
        <f t="shared" si="253"/>
        <v>93.28444307454481</v>
      </c>
      <c r="O278" s="14">
        <f t="shared" si="225"/>
        <v>4152521.3005199945</v>
      </c>
      <c r="P278" s="14">
        <f t="shared" si="226"/>
        <v>6477963.65084411</v>
      </c>
      <c r="Q278" s="14">
        <f t="shared" si="227"/>
        <v>4628956.106862813</v>
      </c>
      <c r="R278" s="14">
        <f t="shared" si="228"/>
        <v>3880372.211609872</v>
      </c>
      <c r="S278" s="14">
        <v>1</v>
      </c>
      <c r="T278" s="14">
        <v>1</v>
      </c>
      <c r="U278" s="14">
        <v>1</v>
      </c>
      <c r="V278" s="114">
        <f t="shared" si="229"/>
        <v>0</v>
      </c>
      <c r="W278" s="114">
        <f t="shared" si="230"/>
        <v>0</v>
      </c>
      <c r="X278" s="114">
        <f t="shared" si="231"/>
        <v>0</v>
      </c>
      <c r="Y278" s="15"/>
      <c r="Z278" s="28">
        <f t="shared" si="255"/>
        <v>19139813.26983679</v>
      </c>
      <c r="AA278" s="14"/>
      <c r="AB278" s="29">
        <f t="shared" si="232"/>
        <v>7723500.834123598</v>
      </c>
      <c r="AC278" s="14">
        <v>7</v>
      </c>
      <c r="AD278" s="65">
        <f t="shared" si="254"/>
        <v>910424.781446076</v>
      </c>
      <c r="AE278" s="14">
        <f t="shared" si="233"/>
        <v>6372973.470122532</v>
      </c>
      <c r="AF278" s="28">
        <f t="shared" si="234"/>
        <v>14096474.304246131</v>
      </c>
      <c r="AG278" s="14"/>
      <c r="AH278" s="82">
        <f t="shared" si="235"/>
        <v>10.81290116777304</v>
      </c>
      <c r="AI278" s="14">
        <f t="shared" si="236"/>
        <v>0</v>
      </c>
      <c r="AJ278" s="84">
        <f t="shared" si="237"/>
        <v>127.1623479935181</v>
      </c>
      <c r="AK278" s="14">
        <f t="shared" si="238"/>
        <v>9663829.7981154</v>
      </c>
      <c r="AL278" s="28">
        <f t="shared" si="239"/>
        <v>9663829.7981154</v>
      </c>
      <c r="AM278" s="14"/>
      <c r="AN278" s="30">
        <v>0.4096788875723225</v>
      </c>
      <c r="AO278" s="14">
        <f t="shared" si="240"/>
        <v>9734094.953035563</v>
      </c>
      <c r="AP278" s="116"/>
      <c r="AQ278" s="306">
        <f t="shared" si="241"/>
        <v>28873908.222872354</v>
      </c>
      <c r="AS278" s="147">
        <v>21237300</v>
      </c>
      <c r="AT278" s="147">
        <v>25607312.932059802</v>
      </c>
      <c r="AU278" s="147">
        <v>26265109.699607685</v>
      </c>
      <c r="AV278" s="242">
        <f t="shared" si="242"/>
        <v>0.025687848205437274</v>
      </c>
      <c r="AW278" s="242">
        <f t="shared" si="243"/>
        <v>0.18742685167204365</v>
      </c>
      <c r="AX278" s="242">
        <f t="shared" si="244"/>
        <v>0.004309342866916601</v>
      </c>
      <c r="AY278" s="242">
        <f t="shared" si="245"/>
        <v>0.0004227231169623281</v>
      </c>
      <c r="AZ278" s="279">
        <f t="shared" si="246"/>
        <v>1.8216588487623606E-06</v>
      </c>
      <c r="BA278" s="242">
        <f t="shared" si="247"/>
        <v>0.00047976047190982776</v>
      </c>
      <c r="BB278" s="245">
        <f t="shared" si="248"/>
        <v>10021540.789385611</v>
      </c>
      <c r="BC278" s="87">
        <f t="shared" si="249"/>
        <v>31258840.78938561</v>
      </c>
      <c r="BD278" s="16"/>
      <c r="BE278" s="148"/>
      <c r="BF278" s="16"/>
      <c r="BG278" s="16"/>
      <c r="BH278" s="16"/>
      <c r="BI278" s="16"/>
      <c r="BJ278" s="16"/>
    </row>
    <row r="279" spans="3:62" s="149" customFormat="1" ht="15">
      <c r="C279" s="66"/>
      <c r="D279" s="138" t="s">
        <v>489</v>
      </c>
      <c r="E279" s="143" t="s">
        <v>490</v>
      </c>
      <c r="F279" s="97" t="s">
        <v>61</v>
      </c>
      <c r="G279" s="6">
        <v>18255.9986491126</v>
      </c>
      <c r="H279" s="296">
        <v>0.4383651213316034</v>
      </c>
      <c r="I279" s="28">
        <v>7680.280502415065</v>
      </c>
      <c r="J279" s="116"/>
      <c r="K279" s="252">
        <f t="shared" si="250"/>
        <v>99.82692786924262</v>
      </c>
      <c r="L279" s="253">
        <f t="shared" si="251"/>
        <v>155.7307388240035</v>
      </c>
      <c r="M279" s="253">
        <f t="shared" si="252"/>
        <v>111.28045684722171</v>
      </c>
      <c r="N279" s="253">
        <f t="shared" si="253"/>
        <v>93.28444307454481</v>
      </c>
      <c r="O279" s="14">
        <f t="shared" si="225"/>
        <v>9200385.69276167</v>
      </c>
      <c r="P279" s="14">
        <f t="shared" si="226"/>
        <v>14352669.084200244</v>
      </c>
      <c r="Q279" s="14">
        <f t="shared" si="227"/>
        <v>10255981.476282695</v>
      </c>
      <c r="R279" s="14">
        <f t="shared" si="228"/>
        <v>8597408.271888895</v>
      </c>
      <c r="S279" s="14">
        <v>1</v>
      </c>
      <c r="T279" s="14">
        <v>1</v>
      </c>
      <c r="U279" s="14">
        <v>1</v>
      </c>
      <c r="V279" s="114">
        <f t="shared" si="229"/>
        <v>0</v>
      </c>
      <c r="W279" s="114">
        <f t="shared" si="230"/>
        <v>0</v>
      </c>
      <c r="X279" s="114">
        <f t="shared" si="231"/>
        <v>0</v>
      </c>
      <c r="Y279" s="15"/>
      <c r="Z279" s="28">
        <f t="shared" si="255"/>
        <v>42406444.525133505</v>
      </c>
      <c r="AA279" s="14"/>
      <c r="AB279" s="29">
        <f t="shared" si="232"/>
        <v>7723500.834123598</v>
      </c>
      <c r="AC279" s="14">
        <v>17</v>
      </c>
      <c r="AD279" s="65">
        <f t="shared" si="254"/>
        <v>910424.781446076</v>
      </c>
      <c r="AE279" s="14">
        <f t="shared" si="233"/>
        <v>15477221.284583293</v>
      </c>
      <c r="AF279" s="28">
        <f t="shared" si="234"/>
        <v>23200722.11870689</v>
      </c>
      <c r="AG279" s="14"/>
      <c r="AH279" s="82">
        <f t="shared" si="235"/>
        <v>10.81290116777304</v>
      </c>
      <c r="AI279" s="14">
        <f t="shared" si="236"/>
        <v>0</v>
      </c>
      <c r="AJ279" s="84">
        <f t="shared" si="237"/>
        <v>127.1623479935181</v>
      </c>
      <c r="AK279" s="14">
        <f t="shared" si="238"/>
        <v>27857707.83825183</v>
      </c>
      <c r="AL279" s="28">
        <f t="shared" si="239"/>
        <v>27857707.83825183</v>
      </c>
      <c r="AM279" s="14"/>
      <c r="AN279" s="30">
        <v>0.0470176337214776</v>
      </c>
      <c r="AO279" s="14">
        <f t="shared" si="240"/>
        <v>2400646.5581100043</v>
      </c>
      <c r="AP279" s="116"/>
      <c r="AQ279" s="306">
        <f t="shared" si="241"/>
        <v>44807091.08324351</v>
      </c>
      <c r="AS279" s="147">
        <v>33347700.000000004</v>
      </c>
      <c r="AT279" s="147">
        <v>40694277.034236215</v>
      </c>
      <c r="AU279" s="147">
        <v>40105574.67349478</v>
      </c>
      <c r="AV279" s="242">
        <f t="shared" si="242"/>
        <v>-0.01446646564690557</v>
      </c>
      <c r="AW279" s="242">
        <f t="shared" si="243"/>
        <v>0.14727253781970082</v>
      </c>
      <c r="AX279" s="242">
        <f t="shared" si="244"/>
        <v>0.003386109592538689</v>
      </c>
      <c r="AY279" s="242">
        <f t="shared" si="245"/>
        <v>0.0006454781163087375</v>
      </c>
      <c r="AZ279" s="279">
        <f t="shared" si="246"/>
        <v>2.18565964140682E-06</v>
      </c>
      <c r="BA279" s="242">
        <f t="shared" si="247"/>
        <v>0.0005756253986348857</v>
      </c>
      <c r="BB279" s="245">
        <f t="shared" si="248"/>
        <v>12024028.13400203</v>
      </c>
      <c r="BC279" s="87">
        <f t="shared" si="249"/>
        <v>45371728.13400203</v>
      </c>
      <c r="BD279" s="42"/>
      <c r="BE279" s="148"/>
      <c r="BF279" s="42"/>
      <c r="BG279" s="42"/>
      <c r="BH279" s="42"/>
      <c r="BI279" s="42"/>
      <c r="BJ279" s="42"/>
    </row>
    <row r="280" spans="3:62" s="149" customFormat="1" ht="15">
      <c r="C280" s="7"/>
      <c r="D280" s="138" t="s">
        <v>491</v>
      </c>
      <c r="E280" s="143" t="s">
        <v>492</v>
      </c>
      <c r="F280" s="97" t="s">
        <v>61</v>
      </c>
      <c r="G280" s="6">
        <v>34301.387404177774</v>
      </c>
      <c r="H280" s="296">
        <v>0.5019710489572456</v>
      </c>
      <c r="I280" s="28">
        <v>16524.405788300624</v>
      </c>
      <c r="J280" s="116"/>
      <c r="K280" s="252">
        <f t="shared" si="250"/>
        <v>99.82692786924262</v>
      </c>
      <c r="L280" s="253">
        <f t="shared" si="251"/>
        <v>155.7307388240035</v>
      </c>
      <c r="M280" s="253">
        <f t="shared" si="252"/>
        <v>111.28045684722171</v>
      </c>
      <c r="N280" s="253">
        <f t="shared" si="253"/>
        <v>93.28444307454481</v>
      </c>
      <c r="O280" s="14">
        <f t="shared" si="225"/>
        <v>19794967.976529382</v>
      </c>
      <c r="P280" s="14">
        <f t="shared" si="226"/>
        <v>30880295.064476356</v>
      </c>
      <c r="Q280" s="14">
        <f t="shared" si="227"/>
        <v>22066121.103011623</v>
      </c>
      <c r="R280" s="14">
        <f t="shared" si="228"/>
        <v>18497639.893192902</v>
      </c>
      <c r="S280" s="14">
        <v>1</v>
      </c>
      <c r="T280" s="14">
        <v>1</v>
      </c>
      <c r="U280" s="14">
        <v>1</v>
      </c>
      <c r="V280" s="114">
        <f t="shared" si="229"/>
        <v>0</v>
      </c>
      <c r="W280" s="114">
        <f t="shared" si="230"/>
        <v>0</v>
      </c>
      <c r="X280" s="114">
        <f t="shared" si="231"/>
        <v>0</v>
      </c>
      <c r="Y280" s="15"/>
      <c r="Z280" s="28">
        <f t="shared" si="255"/>
        <v>91239024.03721027</v>
      </c>
      <c r="AA280" s="14"/>
      <c r="AB280" s="29">
        <f t="shared" si="232"/>
        <v>7723500.834123598</v>
      </c>
      <c r="AC280" s="14">
        <v>27</v>
      </c>
      <c r="AD280" s="65">
        <f t="shared" si="254"/>
        <v>910424.781446076</v>
      </c>
      <c r="AE280" s="14">
        <f t="shared" si="233"/>
        <v>24581469.09904405</v>
      </c>
      <c r="AF280" s="28">
        <f t="shared" si="234"/>
        <v>32304969.93316765</v>
      </c>
      <c r="AG280" s="14"/>
      <c r="AH280" s="82">
        <f t="shared" si="235"/>
        <v>10.81290116777304</v>
      </c>
      <c r="AI280" s="14">
        <f t="shared" si="236"/>
        <v>0</v>
      </c>
      <c r="AJ280" s="84">
        <f t="shared" si="237"/>
        <v>127.1623479935181</v>
      </c>
      <c r="AK280" s="14">
        <f t="shared" si="238"/>
        <v>52342139.54100639</v>
      </c>
      <c r="AL280" s="28">
        <f t="shared" si="239"/>
        <v>52342139.54100639</v>
      </c>
      <c r="AM280" s="14"/>
      <c r="AN280" s="30">
        <v>0.09617521626921166</v>
      </c>
      <c r="AO280" s="14">
        <f t="shared" si="240"/>
        <v>8140954.060242323</v>
      </c>
      <c r="AP280" s="116"/>
      <c r="AQ280" s="306">
        <f t="shared" si="241"/>
        <v>99379978.0974526</v>
      </c>
      <c r="AS280" s="147">
        <v>72783000</v>
      </c>
      <c r="AT280" s="147">
        <v>89807179.77663547</v>
      </c>
      <c r="AU280" s="147">
        <v>87270791.76222089</v>
      </c>
      <c r="AV280" s="242">
        <f t="shared" si="242"/>
        <v>-0.028242597314858047</v>
      </c>
      <c r="AW280" s="242">
        <f t="shared" si="243"/>
        <v>0.13349640615174835</v>
      </c>
      <c r="AX280" s="242">
        <f t="shared" si="244"/>
        <v>0.003069366958239562</v>
      </c>
      <c r="AY280" s="242">
        <f t="shared" si="245"/>
        <v>0.001404577461713298</v>
      </c>
      <c r="AZ280" s="279">
        <f t="shared" si="246"/>
        <v>4.31116365127079E-06</v>
      </c>
      <c r="BA280" s="242">
        <f t="shared" si="247"/>
        <v>0.0011354079328406612</v>
      </c>
      <c r="BB280" s="245">
        <f t="shared" si="248"/>
        <v>23717120.475263562</v>
      </c>
      <c r="BC280" s="87">
        <f t="shared" si="249"/>
        <v>96500120.47526357</v>
      </c>
      <c r="BD280" s="16"/>
      <c r="BE280" s="148"/>
      <c r="BF280" s="16"/>
      <c r="BG280" s="16"/>
      <c r="BH280" s="16"/>
      <c r="BI280" s="16"/>
      <c r="BJ280" s="16"/>
    </row>
    <row r="281" spans="3:62" s="149" customFormat="1" ht="15">
      <c r="C281" s="7"/>
      <c r="D281" s="138" t="s">
        <v>493</v>
      </c>
      <c r="E281" s="143" t="s">
        <v>494</v>
      </c>
      <c r="F281" s="97" t="s">
        <v>61</v>
      </c>
      <c r="G281" s="6">
        <v>67900.70118539584</v>
      </c>
      <c r="H281" s="296">
        <v>0.4738641383728356</v>
      </c>
      <c r="I281" s="28">
        <v>30879.026259465176</v>
      </c>
      <c r="J281" s="116"/>
      <c r="K281" s="252">
        <f t="shared" si="250"/>
        <v>99.82692786924262</v>
      </c>
      <c r="L281" s="253">
        <f t="shared" si="251"/>
        <v>155.7307388240035</v>
      </c>
      <c r="M281" s="253">
        <f t="shared" si="252"/>
        <v>111.28045684722171</v>
      </c>
      <c r="N281" s="253">
        <f t="shared" si="253"/>
        <v>93.28444307454481</v>
      </c>
      <c r="O281" s="14">
        <f t="shared" si="225"/>
        <v>36990699.924912944</v>
      </c>
      <c r="P281" s="14">
        <f t="shared" si="226"/>
        <v>57705762.8826278</v>
      </c>
      <c r="Q281" s="14">
        <f t="shared" si="227"/>
        <v>41234785.78980769</v>
      </c>
      <c r="R281" s="14">
        <f t="shared" si="228"/>
        <v>34566393.207581446</v>
      </c>
      <c r="S281" s="14">
        <v>1</v>
      </c>
      <c r="T281" s="14">
        <v>1</v>
      </c>
      <c r="U281" s="14">
        <v>1</v>
      </c>
      <c r="V281" s="114">
        <f t="shared" si="229"/>
        <v>0</v>
      </c>
      <c r="W281" s="114">
        <f t="shared" si="230"/>
        <v>0</v>
      </c>
      <c r="X281" s="114">
        <f t="shared" si="231"/>
        <v>0</v>
      </c>
      <c r="Y281" s="15"/>
      <c r="Z281" s="28">
        <f t="shared" si="255"/>
        <v>170497641.8049299</v>
      </c>
      <c r="AA281" s="14"/>
      <c r="AB281" s="29">
        <f t="shared" si="232"/>
        <v>7723500.834123598</v>
      </c>
      <c r="AC281" s="14">
        <v>53</v>
      </c>
      <c r="AD281" s="65">
        <f t="shared" si="254"/>
        <v>910424.781446076</v>
      </c>
      <c r="AE281" s="14">
        <f t="shared" si="233"/>
        <v>48252513.416642025</v>
      </c>
      <c r="AF281" s="28">
        <f t="shared" si="234"/>
        <v>55976014.25076562</v>
      </c>
      <c r="AG281" s="14"/>
      <c r="AH281" s="82">
        <f t="shared" si="235"/>
        <v>10.81290116777304</v>
      </c>
      <c r="AI281" s="14">
        <f t="shared" si="236"/>
        <v>0</v>
      </c>
      <c r="AJ281" s="84">
        <f t="shared" si="237"/>
        <v>127.1623479935181</v>
      </c>
      <c r="AK281" s="14">
        <f t="shared" si="238"/>
        <v>103612951.11769432</v>
      </c>
      <c r="AL281" s="28">
        <f t="shared" si="239"/>
        <v>103612951.11769432</v>
      </c>
      <c r="AM281" s="14"/>
      <c r="AN281" s="30">
        <v>0</v>
      </c>
      <c r="AO281" s="14">
        <f t="shared" si="240"/>
        <v>0</v>
      </c>
      <c r="AP281" s="116"/>
      <c r="AQ281" s="306">
        <f t="shared" si="241"/>
        <v>170497641.8049299</v>
      </c>
      <c r="AS281" s="147">
        <v>120606300</v>
      </c>
      <c r="AT281" s="147">
        <v>148082646.45969784</v>
      </c>
      <c r="AU281" s="147">
        <v>149978059.93077314</v>
      </c>
      <c r="AV281" s="242">
        <f t="shared" si="242"/>
        <v>0.01279970014306269</v>
      </c>
      <c r="AW281" s="242">
        <f t="shared" si="243"/>
        <v>0.17453870360966908</v>
      </c>
      <c r="AX281" s="242">
        <f t="shared" si="244"/>
        <v>0.004013016868667744</v>
      </c>
      <c r="AY281" s="242">
        <f t="shared" si="245"/>
        <v>0.0024138179392734936</v>
      </c>
      <c r="AZ281" s="279">
        <f t="shared" si="246"/>
        <v>9.686692108197342E-06</v>
      </c>
      <c r="BA281" s="242">
        <f t="shared" si="247"/>
        <v>0.0025511318874175274</v>
      </c>
      <c r="BB281" s="245">
        <f t="shared" si="248"/>
        <v>53289659.665130354</v>
      </c>
      <c r="BC281" s="87">
        <f t="shared" si="249"/>
        <v>173895959.66513035</v>
      </c>
      <c r="BD281" s="16"/>
      <c r="BE281" s="148"/>
      <c r="BF281" s="16"/>
      <c r="BG281" s="16"/>
      <c r="BH281" s="16"/>
      <c r="BI281" s="16"/>
      <c r="BJ281" s="16"/>
    </row>
    <row r="282" spans="3:62" s="149" customFormat="1" ht="15">
      <c r="C282" s="7"/>
      <c r="D282" s="138" t="s">
        <v>495</v>
      </c>
      <c r="E282" s="143" t="s">
        <v>496</v>
      </c>
      <c r="F282" s="97" t="s">
        <v>61</v>
      </c>
      <c r="G282" s="6">
        <v>24189.597630176373</v>
      </c>
      <c r="H282" s="296">
        <v>0.4918039829007726</v>
      </c>
      <c r="I282" s="28">
        <v>11417.10987877853</v>
      </c>
      <c r="J282" s="116"/>
      <c r="K282" s="252">
        <f t="shared" si="250"/>
        <v>99.82692786924262</v>
      </c>
      <c r="L282" s="253">
        <f t="shared" si="251"/>
        <v>155.7307388240035</v>
      </c>
      <c r="M282" s="253">
        <f t="shared" si="252"/>
        <v>111.28045684722171</v>
      </c>
      <c r="N282" s="253">
        <f t="shared" si="253"/>
        <v>93.28444307454481</v>
      </c>
      <c r="O282" s="14">
        <f t="shared" si="225"/>
        <v>13676820.052128501</v>
      </c>
      <c r="P282" s="14">
        <f t="shared" si="226"/>
        <v>21335939.479884118</v>
      </c>
      <c r="Q282" s="14">
        <f t="shared" si="227"/>
        <v>15246014.438224837</v>
      </c>
      <c r="R282" s="14">
        <f t="shared" si="228"/>
        <v>12780464.83875287</v>
      </c>
      <c r="S282" s="14">
        <v>1</v>
      </c>
      <c r="T282" s="14">
        <v>1</v>
      </c>
      <c r="U282" s="14">
        <v>1</v>
      </c>
      <c r="V282" s="114">
        <f t="shared" si="229"/>
        <v>0</v>
      </c>
      <c r="W282" s="114">
        <f t="shared" si="230"/>
        <v>0</v>
      </c>
      <c r="X282" s="114">
        <f t="shared" si="231"/>
        <v>0</v>
      </c>
      <c r="Y282" s="15"/>
      <c r="Z282" s="28">
        <f t="shared" si="255"/>
        <v>63039238.80899033</v>
      </c>
      <c r="AA282" s="14"/>
      <c r="AB282" s="29">
        <f t="shared" si="232"/>
        <v>7723500.834123598</v>
      </c>
      <c r="AC282" s="14">
        <v>25</v>
      </c>
      <c r="AD282" s="65">
        <f t="shared" si="254"/>
        <v>910424.781446076</v>
      </c>
      <c r="AE282" s="14">
        <f t="shared" si="233"/>
        <v>22760619.5361519</v>
      </c>
      <c r="AF282" s="28">
        <f t="shared" si="234"/>
        <v>30484120.370275497</v>
      </c>
      <c r="AG282" s="14"/>
      <c r="AH282" s="82">
        <f t="shared" si="235"/>
        <v>10.81290116777304</v>
      </c>
      <c r="AI282" s="14">
        <f t="shared" si="236"/>
        <v>0</v>
      </c>
      <c r="AJ282" s="84">
        <f t="shared" si="237"/>
        <v>127.1623479935181</v>
      </c>
      <c r="AK282" s="14">
        <f t="shared" si="238"/>
        <v>36912072.38006002</v>
      </c>
      <c r="AL282" s="28">
        <f t="shared" si="239"/>
        <v>36912072.38006002</v>
      </c>
      <c r="AM282" s="14"/>
      <c r="AN282" s="30">
        <v>0.1829677233615401</v>
      </c>
      <c r="AO282" s="14">
        <f t="shared" si="240"/>
        <v>12331327.950764423</v>
      </c>
      <c r="AP282" s="116"/>
      <c r="AQ282" s="306">
        <f t="shared" si="241"/>
        <v>75370566.75975475</v>
      </c>
      <c r="AS282" s="147">
        <v>56141100</v>
      </c>
      <c r="AT282" s="147">
        <v>68503517.95539907</v>
      </c>
      <c r="AU282" s="147">
        <v>67721364.45681521</v>
      </c>
      <c r="AV282" s="242">
        <f t="shared" si="242"/>
        <v>-0.011417712869769607</v>
      </c>
      <c r="AW282" s="242">
        <f t="shared" si="243"/>
        <v>0.15032129059683677</v>
      </c>
      <c r="AX282" s="242">
        <f t="shared" si="244"/>
        <v>0.0034562069180602843</v>
      </c>
      <c r="AY282" s="242">
        <f t="shared" si="245"/>
        <v>0.0010899397183387492</v>
      </c>
      <c r="AZ282" s="279">
        <f t="shared" si="246"/>
        <v>3.767057194791063E-06</v>
      </c>
      <c r="BA282" s="242">
        <f t="shared" si="247"/>
        <v>0.0009921095482351957</v>
      </c>
      <c r="BB282" s="245">
        <f t="shared" si="248"/>
        <v>20723813.0010983</v>
      </c>
      <c r="BC282" s="87">
        <f t="shared" si="249"/>
        <v>76864913.0010983</v>
      </c>
      <c r="BD282" s="16"/>
      <c r="BE282" s="148"/>
      <c r="BF282" s="16"/>
      <c r="BG282" s="16"/>
      <c r="BH282" s="16"/>
      <c r="BI282" s="16"/>
      <c r="BJ282" s="16"/>
    </row>
    <row r="283" spans="3:62" s="149" customFormat="1" ht="15">
      <c r="C283" s="7"/>
      <c r="D283" s="138" t="s">
        <v>497</v>
      </c>
      <c r="E283" s="143" t="s">
        <v>498</v>
      </c>
      <c r="F283" s="97" t="s">
        <v>61</v>
      </c>
      <c r="G283" s="6">
        <v>25906.4081511076</v>
      </c>
      <c r="H283" s="296">
        <v>0.6074733496831167</v>
      </c>
      <c r="I283" s="28">
        <v>15103.233200537536</v>
      </c>
      <c r="J283" s="116"/>
      <c r="K283" s="252">
        <f t="shared" si="250"/>
        <v>99.82692786924262</v>
      </c>
      <c r="L283" s="253">
        <f t="shared" si="251"/>
        <v>155.7307388240035</v>
      </c>
      <c r="M283" s="253">
        <f t="shared" si="252"/>
        <v>111.28045684722171</v>
      </c>
      <c r="N283" s="253">
        <f t="shared" si="253"/>
        <v>93.28444307454481</v>
      </c>
      <c r="O283" s="14">
        <f t="shared" si="225"/>
        <v>18092512.45562893</v>
      </c>
      <c r="P283" s="14">
        <f t="shared" si="226"/>
        <v>28224451.979411155</v>
      </c>
      <c r="Q283" s="14">
        <f t="shared" si="227"/>
        <v>20168336.285111323</v>
      </c>
      <c r="R283" s="14">
        <f t="shared" si="228"/>
        <v>16906760.372845426</v>
      </c>
      <c r="S283" s="14">
        <v>1</v>
      </c>
      <c r="T283" s="14">
        <v>1</v>
      </c>
      <c r="U283" s="14">
        <v>1</v>
      </c>
      <c r="V283" s="114">
        <f t="shared" si="229"/>
        <v>0</v>
      </c>
      <c r="W283" s="114">
        <f t="shared" si="230"/>
        <v>0</v>
      </c>
      <c r="X283" s="114">
        <f t="shared" si="231"/>
        <v>0</v>
      </c>
      <c r="Y283" s="15"/>
      <c r="Z283" s="28">
        <f t="shared" si="255"/>
        <v>83392061.09299684</v>
      </c>
      <c r="AA283" s="14"/>
      <c r="AB283" s="29">
        <f t="shared" si="232"/>
        <v>7723500.834123598</v>
      </c>
      <c r="AC283" s="14">
        <v>13</v>
      </c>
      <c r="AD283" s="65">
        <f t="shared" si="254"/>
        <v>910424.781446076</v>
      </c>
      <c r="AE283" s="14">
        <f t="shared" si="233"/>
        <v>11835522.158798989</v>
      </c>
      <c r="AF283" s="28">
        <f t="shared" si="234"/>
        <v>19559022.99292259</v>
      </c>
      <c r="AG283" s="14"/>
      <c r="AH283" s="82">
        <f t="shared" si="235"/>
        <v>10.81290116777304</v>
      </c>
      <c r="AI283" s="14">
        <f t="shared" si="236"/>
        <v>0</v>
      </c>
      <c r="AJ283" s="84">
        <f t="shared" si="237"/>
        <v>127.1623479935181</v>
      </c>
      <c r="AK283" s="14">
        <f t="shared" si="238"/>
        <v>39531836.2628791</v>
      </c>
      <c r="AL283" s="28">
        <f t="shared" si="239"/>
        <v>39531836.2628791</v>
      </c>
      <c r="AM283" s="14"/>
      <c r="AN283" s="30">
        <v>0.43396041325877666</v>
      </c>
      <c r="AO283" s="14">
        <f t="shared" si="240"/>
        <v>25643093.70246391</v>
      </c>
      <c r="AP283" s="116"/>
      <c r="AQ283" s="306">
        <f t="shared" si="241"/>
        <v>109035154.79546075</v>
      </c>
      <c r="AS283" s="147">
        <v>72260100</v>
      </c>
      <c r="AT283" s="147">
        <v>92117713.54515809</v>
      </c>
      <c r="AU283" s="147">
        <v>90061302.68169592</v>
      </c>
      <c r="AV283" s="242">
        <f t="shared" si="242"/>
        <v>-0.0223237288934019</v>
      </c>
      <c r="AW283" s="242">
        <f t="shared" si="243"/>
        <v>0.1394152745732045</v>
      </c>
      <c r="AX283" s="242">
        <f t="shared" si="244"/>
        <v>0.003205454360789815</v>
      </c>
      <c r="AY283" s="242">
        <f t="shared" si="245"/>
        <v>0.0014494892662817562</v>
      </c>
      <c r="AZ283" s="279">
        <f t="shared" si="246"/>
        <v>4.646271689520885E-06</v>
      </c>
      <c r="BA283" s="242">
        <f t="shared" si="247"/>
        <v>0.0012236635305783333</v>
      </c>
      <c r="BB283" s="245">
        <f t="shared" si="248"/>
        <v>25560659.33351682</v>
      </c>
      <c r="BC283" s="87">
        <f t="shared" si="249"/>
        <v>97820759.33351682</v>
      </c>
      <c r="BD283" s="16"/>
      <c r="BE283" s="148"/>
      <c r="BF283" s="16"/>
      <c r="BG283" s="16"/>
      <c r="BH283" s="16"/>
      <c r="BI283" s="16"/>
      <c r="BJ283" s="16"/>
    </row>
    <row r="284" spans="3:62" s="149" customFormat="1" ht="15">
      <c r="C284" s="7"/>
      <c r="D284" s="138" t="s">
        <v>499</v>
      </c>
      <c r="E284" s="143" t="s">
        <v>500</v>
      </c>
      <c r="F284" s="97" t="s">
        <v>61</v>
      </c>
      <c r="G284" s="6">
        <v>28434.8900720428</v>
      </c>
      <c r="H284" s="296">
        <v>0.5312849327400486</v>
      </c>
      <c r="I284" s="28">
        <v>14498.215404422279</v>
      </c>
      <c r="J284" s="116"/>
      <c r="K284" s="252">
        <f t="shared" si="250"/>
        <v>99.82692786924262</v>
      </c>
      <c r="L284" s="253">
        <f t="shared" si="251"/>
        <v>155.7307388240035</v>
      </c>
      <c r="M284" s="253">
        <f t="shared" si="252"/>
        <v>111.28045684722171</v>
      </c>
      <c r="N284" s="253">
        <f t="shared" si="253"/>
        <v>93.28444307454481</v>
      </c>
      <c r="O284" s="14">
        <f t="shared" si="225"/>
        <v>17367747.64092006</v>
      </c>
      <c r="P284" s="14">
        <f t="shared" si="226"/>
        <v>27093813.558722764</v>
      </c>
      <c r="Q284" s="14">
        <f t="shared" si="227"/>
        <v>19360416.404082462</v>
      </c>
      <c r="R284" s="14">
        <f t="shared" si="228"/>
        <v>16229495.394915825</v>
      </c>
      <c r="S284" s="14">
        <v>1</v>
      </c>
      <c r="T284" s="14">
        <v>1</v>
      </c>
      <c r="U284" s="14">
        <v>1</v>
      </c>
      <c r="V284" s="114">
        <f t="shared" si="229"/>
        <v>0</v>
      </c>
      <c r="W284" s="114">
        <f t="shared" si="230"/>
        <v>0</v>
      </c>
      <c r="X284" s="114">
        <f t="shared" si="231"/>
        <v>0</v>
      </c>
      <c r="Y284" s="15"/>
      <c r="Z284" s="28">
        <f t="shared" si="255"/>
        <v>80051472.9986411</v>
      </c>
      <c r="AA284" s="14"/>
      <c r="AB284" s="29">
        <f t="shared" si="232"/>
        <v>7723500.834123598</v>
      </c>
      <c r="AC284" s="14">
        <v>21</v>
      </c>
      <c r="AD284" s="65">
        <f t="shared" si="254"/>
        <v>910424.781446076</v>
      </c>
      <c r="AE284" s="14">
        <f t="shared" si="233"/>
        <v>19118920.410367597</v>
      </c>
      <c r="AF284" s="28">
        <f t="shared" si="234"/>
        <v>26842421.244491197</v>
      </c>
      <c r="AG284" s="14"/>
      <c r="AH284" s="82">
        <f t="shared" si="235"/>
        <v>10.81290116777304</v>
      </c>
      <c r="AI284" s="14">
        <f t="shared" si="236"/>
        <v>0</v>
      </c>
      <c r="AJ284" s="84">
        <f t="shared" si="237"/>
        <v>127.1623479935181</v>
      </c>
      <c r="AK284" s="14">
        <f t="shared" si="238"/>
        <v>43390168.63798247</v>
      </c>
      <c r="AL284" s="28">
        <f t="shared" si="239"/>
        <v>43390168.63798247</v>
      </c>
      <c r="AM284" s="14"/>
      <c r="AN284" s="30">
        <v>0.19684232264375356</v>
      </c>
      <c r="AO284" s="14">
        <f t="shared" si="240"/>
        <v>13824746.117752306</v>
      </c>
      <c r="AP284" s="116"/>
      <c r="AQ284" s="306">
        <f t="shared" si="241"/>
        <v>93876219.11639342</v>
      </c>
      <c r="AS284" s="147">
        <v>65888100.00000001</v>
      </c>
      <c r="AT284" s="147">
        <v>81828114.79923461</v>
      </c>
      <c r="AU284" s="147">
        <v>81332437.1126918</v>
      </c>
      <c r="AV284" s="242">
        <f t="shared" si="242"/>
        <v>-0.006057547430476125</v>
      </c>
      <c r="AW284" s="242">
        <f t="shared" si="243"/>
        <v>0.15568145603613026</v>
      </c>
      <c r="AX284" s="242">
        <f t="shared" si="244"/>
        <v>0.0035794485480361757</v>
      </c>
      <c r="AY284" s="242">
        <f t="shared" si="245"/>
        <v>0.0013090027690588002</v>
      </c>
      <c r="AZ284" s="279">
        <f t="shared" si="246"/>
        <v>4.685508061082856E-06</v>
      </c>
      <c r="BA284" s="242">
        <f t="shared" si="247"/>
        <v>0.0012339970022650817</v>
      </c>
      <c r="BB284" s="245">
        <f t="shared" si="248"/>
        <v>25776511.43903204</v>
      </c>
      <c r="BC284" s="87">
        <f t="shared" si="249"/>
        <v>91664611.43903205</v>
      </c>
      <c r="BD284" s="16"/>
      <c r="BE284" s="148"/>
      <c r="BF284" s="16"/>
      <c r="BG284" s="16"/>
      <c r="BH284" s="16"/>
      <c r="BI284" s="16"/>
      <c r="BJ284" s="16"/>
    </row>
    <row r="285" spans="3:62" s="41" customFormat="1" ht="15">
      <c r="C285" s="66"/>
      <c r="D285" s="137" t="s">
        <v>501</v>
      </c>
      <c r="E285" s="8" t="s">
        <v>631</v>
      </c>
      <c r="F285" s="99" t="s">
        <v>75</v>
      </c>
      <c r="G285" s="10">
        <v>205321.983092013</v>
      </c>
      <c r="H285" s="11">
        <v>0</v>
      </c>
      <c r="I285" s="13">
        <v>0</v>
      </c>
      <c r="J285" s="115"/>
      <c r="K285" s="250">
        <f t="shared" si="250"/>
        <v>99.82692786924262</v>
      </c>
      <c r="L285" s="251">
        <f t="shared" si="251"/>
        <v>155.7307388240035</v>
      </c>
      <c r="M285" s="251">
        <f t="shared" si="252"/>
        <v>111.28045684722171</v>
      </c>
      <c r="N285" s="251">
        <f t="shared" si="253"/>
        <v>93.28444307454481</v>
      </c>
      <c r="O285" s="11">
        <f t="shared" si="225"/>
        <v>0</v>
      </c>
      <c r="P285" s="11">
        <f t="shared" si="226"/>
        <v>0</v>
      </c>
      <c r="Q285" s="11">
        <f t="shared" si="227"/>
        <v>0</v>
      </c>
      <c r="R285" s="11">
        <f t="shared" si="228"/>
        <v>0</v>
      </c>
      <c r="S285" s="11">
        <v>0</v>
      </c>
      <c r="T285" s="11">
        <v>0</v>
      </c>
      <c r="U285" s="11">
        <v>0</v>
      </c>
      <c r="V285" s="114">
        <f t="shared" si="229"/>
        <v>0</v>
      </c>
      <c r="W285" s="114">
        <f t="shared" si="230"/>
        <v>0</v>
      </c>
      <c r="X285" s="114">
        <f t="shared" si="231"/>
        <v>0</v>
      </c>
      <c r="Y285" s="12"/>
      <c r="Z285" s="13">
        <f t="shared" si="255"/>
        <v>0</v>
      </c>
      <c r="AA285" s="11"/>
      <c r="AB285" s="60">
        <f t="shared" si="232"/>
        <v>7723500.834123598</v>
      </c>
      <c r="AC285" s="11">
        <v>35</v>
      </c>
      <c r="AD285" s="121">
        <f t="shared" si="254"/>
        <v>910424.781446076</v>
      </c>
      <c r="AE285" s="11">
        <f t="shared" si="233"/>
        <v>31864867.35061266</v>
      </c>
      <c r="AF285" s="13">
        <f t="shared" si="234"/>
        <v>39588368.18473626</v>
      </c>
      <c r="AG285" s="11"/>
      <c r="AH285" s="119">
        <f t="shared" si="235"/>
        <v>10.81290116777304</v>
      </c>
      <c r="AI285" s="11">
        <f t="shared" si="236"/>
        <v>26641515.728941247</v>
      </c>
      <c r="AJ285" s="141">
        <f t="shared" si="237"/>
        <v>127.1623479935181</v>
      </c>
      <c r="AK285" s="11">
        <f t="shared" si="238"/>
        <v>0</v>
      </c>
      <c r="AL285" s="13">
        <f t="shared" si="239"/>
        <v>26641515.728941247</v>
      </c>
      <c r="AM285" s="11"/>
      <c r="AN285" s="61">
        <v>0.3118247375366128</v>
      </c>
      <c r="AO285" s="11">
        <f t="shared" si="240"/>
        <v>20652116.16846282</v>
      </c>
      <c r="AP285" s="115"/>
      <c r="AQ285" s="307">
        <f t="shared" si="241"/>
        <v>20652116.16846282</v>
      </c>
      <c r="AS285" s="146">
        <v>14063400</v>
      </c>
      <c r="AT285" s="146">
        <v>17583580.728505153</v>
      </c>
      <c r="AU285" s="146">
        <v>17715096.990908403</v>
      </c>
      <c r="AV285" s="241">
        <f t="shared" si="242"/>
        <v>0.007479492626325288</v>
      </c>
      <c r="AW285" s="241">
        <f t="shared" si="243"/>
        <v>0.1692184960929317</v>
      </c>
      <c r="AX285" s="241">
        <f t="shared" si="244"/>
        <v>0.003890693956511672</v>
      </c>
      <c r="AY285" s="241">
        <f t="shared" si="245"/>
        <v>0.00028511516239350084</v>
      </c>
      <c r="AZ285" s="278">
        <f t="shared" si="246"/>
        <v>1.1092958392342376E-06</v>
      </c>
      <c r="BA285" s="241">
        <f t="shared" si="247"/>
        <v>0.0002921492658629258</v>
      </c>
      <c r="BB285" s="244">
        <f t="shared" si="248"/>
        <v>6102599.0173376715</v>
      </c>
      <c r="BC285" s="86">
        <f t="shared" si="249"/>
        <v>20165999.017337672</v>
      </c>
      <c r="BD285" s="42"/>
      <c r="BE285" s="148"/>
      <c r="BF285" s="42"/>
      <c r="BG285" s="42"/>
      <c r="BH285" s="42"/>
      <c r="BI285" s="42"/>
      <c r="BJ285" s="42"/>
    </row>
    <row r="286" spans="3:62" s="149" customFormat="1" ht="15">
      <c r="C286" s="7"/>
      <c r="D286" s="138" t="s">
        <v>502</v>
      </c>
      <c r="E286" s="143" t="s">
        <v>503</v>
      </c>
      <c r="F286" s="97" t="s">
        <v>61</v>
      </c>
      <c r="G286" s="6">
        <v>3050.1603076981505</v>
      </c>
      <c r="H286" s="296">
        <v>0.5140065657141362</v>
      </c>
      <c r="I286" s="28">
        <v>1504.619986924608</v>
      </c>
      <c r="J286" s="116"/>
      <c r="K286" s="252">
        <f t="shared" si="250"/>
        <v>99.82692786924262</v>
      </c>
      <c r="L286" s="253">
        <f t="shared" si="251"/>
        <v>155.7307388240035</v>
      </c>
      <c r="M286" s="253">
        <f t="shared" si="252"/>
        <v>111.28045684722171</v>
      </c>
      <c r="N286" s="253">
        <f t="shared" si="253"/>
        <v>93.28444307454481</v>
      </c>
      <c r="O286" s="14">
        <f t="shared" si="225"/>
        <v>1802419.0908641233</v>
      </c>
      <c r="P286" s="14">
        <f t="shared" si="226"/>
        <v>2811786.98655758</v>
      </c>
      <c r="Q286" s="14">
        <f t="shared" si="227"/>
        <v>2009217.5943171736</v>
      </c>
      <c r="R286" s="14">
        <f t="shared" si="228"/>
        <v>1684291.6502290915</v>
      </c>
      <c r="S286" s="14">
        <v>1</v>
      </c>
      <c r="T286" s="14">
        <v>1</v>
      </c>
      <c r="U286" s="14">
        <v>1</v>
      </c>
      <c r="V286" s="114">
        <f t="shared" si="229"/>
        <v>0</v>
      </c>
      <c r="W286" s="114">
        <f t="shared" si="230"/>
        <v>0</v>
      </c>
      <c r="X286" s="114">
        <f t="shared" si="231"/>
        <v>0</v>
      </c>
      <c r="Y286" s="15"/>
      <c r="Z286" s="28">
        <f t="shared" si="255"/>
        <v>8307715.321967969</v>
      </c>
      <c r="AA286" s="14"/>
      <c r="AB286" s="29">
        <f t="shared" si="232"/>
        <v>7723500.834123598</v>
      </c>
      <c r="AC286" s="14">
        <v>7</v>
      </c>
      <c r="AD286" s="65">
        <f t="shared" si="254"/>
        <v>910424.781446076</v>
      </c>
      <c r="AE286" s="14">
        <f t="shared" si="233"/>
        <v>6372973.470122532</v>
      </c>
      <c r="AF286" s="28">
        <f t="shared" si="234"/>
        <v>14096474.304246131</v>
      </c>
      <c r="AG286" s="14"/>
      <c r="AH286" s="82">
        <f t="shared" si="235"/>
        <v>10.81290116777304</v>
      </c>
      <c r="AI286" s="14">
        <f t="shared" si="236"/>
        <v>0</v>
      </c>
      <c r="AJ286" s="84">
        <f t="shared" si="237"/>
        <v>127.1623479935181</v>
      </c>
      <c r="AK286" s="14">
        <f t="shared" si="238"/>
        <v>4654386.557802342</v>
      </c>
      <c r="AL286" s="28">
        <f t="shared" si="239"/>
        <v>4654386.557802342</v>
      </c>
      <c r="AM286" s="14"/>
      <c r="AN286" s="30">
        <v>0.45191611128038545</v>
      </c>
      <c r="AO286" s="14">
        <f t="shared" si="240"/>
        <v>8473816.123936523</v>
      </c>
      <c r="AP286" s="116"/>
      <c r="AQ286" s="306">
        <f t="shared" si="241"/>
        <v>16781531.445904493</v>
      </c>
      <c r="AS286" s="147">
        <v>11337300.000000002</v>
      </c>
      <c r="AT286" s="147">
        <v>13918878.484718159</v>
      </c>
      <c r="AU286" s="147">
        <v>14757137.475289334</v>
      </c>
      <c r="AV286" s="242">
        <f t="shared" si="242"/>
        <v>0.06022460728366281</v>
      </c>
      <c r="AW286" s="242">
        <f t="shared" si="243"/>
        <v>0.22196361075026919</v>
      </c>
      <c r="AX286" s="242">
        <f t="shared" si="244"/>
        <v>0.0051034165818216026</v>
      </c>
      <c r="AY286" s="242">
        <f t="shared" si="245"/>
        <v>0.00023750836080037644</v>
      </c>
      <c r="AZ286" s="279">
        <f t="shared" si="246"/>
        <v>1.212104106829909E-06</v>
      </c>
      <c r="BA286" s="242">
        <f t="shared" si="247"/>
        <v>0.00031922532514342257</v>
      </c>
      <c r="BB286" s="245">
        <f t="shared" si="248"/>
        <v>6668180.903263282</v>
      </c>
      <c r="BC286" s="87">
        <f t="shared" si="249"/>
        <v>18005480.903263286</v>
      </c>
      <c r="BD286" s="16"/>
      <c r="BE286" s="148"/>
      <c r="BF286" s="16"/>
      <c r="BG286" s="16"/>
      <c r="BH286" s="16"/>
      <c r="BI286" s="16"/>
      <c r="BJ286" s="16"/>
    </row>
    <row r="287" spans="3:62" s="149" customFormat="1" ht="15">
      <c r="C287" s="7"/>
      <c r="D287" s="138" t="s">
        <v>504</v>
      </c>
      <c r="E287" s="143" t="s">
        <v>505</v>
      </c>
      <c r="F287" s="97" t="s">
        <v>61</v>
      </c>
      <c r="G287" s="6">
        <v>4546.280436766972</v>
      </c>
      <c r="H287" s="296">
        <v>0.5370111863650342</v>
      </c>
      <c r="I287" s="28">
        <v>2343.014891825254</v>
      </c>
      <c r="J287" s="116"/>
      <c r="K287" s="252">
        <f t="shared" si="250"/>
        <v>99.82692786924262</v>
      </c>
      <c r="L287" s="253">
        <f t="shared" si="251"/>
        <v>155.7307388240035</v>
      </c>
      <c r="M287" s="253">
        <f t="shared" si="252"/>
        <v>111.28045684722171</v>
      </c>
      <c r="N287" s="253">
        <f t="shared" si="253"/>
        <v>93.28444307454481</v>
      </c>
      <c r="O287" s="14">
        <f t="shared" si="225"/>
        <v>2806751.743233611</v>
      </c>
      <c r="P287" s="14">
        <f t="shared" si="226"/>
        <v>4378553.282155073</v>
      </c>
      <c r="Q287" s="14">
        <f t="shared" si="227"/>
        <v>3128781.210745896</v>
      </c>
      <c r="R287" s="14">
        <f t="shared" si="228"/>
        <v>2622802.071591404</v>
      </c>
      <c r="S287" s="14">
        <v>1</v>
      </c>
      <c r="T287" s="14">
        <v>1</v>
      </c>
      <c r="U287" s="14">
        <v>1</v>
      </c>
      <c r="V287" s="114">
        <f t="shared" si="229"/>
        <v>0</v>
      </c>
      <c r="W287" s="114">
        <f t="shared" si="230"/>
        <v>0</v>
      </c>
      <c r="X287" s="114">
        <f t="shared" si="231"/>
        <v>0</v>
      </c>
      <c r="Y287" s="15"/>
      <c r="Z287" s="28">
        <f t="shared" si="255"/>
        <v>12936888.307725985</v>
      </c>
      <c r="AA287" s="14"/>
      <c r="AB287" s="29">
        <f t="shared" si="232"/>
        <v>7723500.834123598</v>
      </c>
      <c r="AC287" s="14">
        <v>7</v>
      </c>
      <c r="AD287" s="65">
        <f t="shared" si="254"/>
        <v>910424.781446076</v>
      </c>
      <c r="AE287" s="14">
        <f t="shared" si="233"/>
        <v>6372973.470122532</v>
      </c>
      <c r="AF287" s="28">
        <f t="shared" si="234"/>
        <v>14096474.304246131</v>
      </c>
      <c r="AG287" s="14"/>
      <c r="AH287" s="82">
        <f t="shared" si="235"/>
        <v>10.81290116777304</v>
      </c>
      <c r="AI287" s="14">
        <f t="shared" si="236"/>
        <v>0</v>
      </c>
      <c r="AJ287" s="84">
        <f t="shared" si="237"/>
        <v>127.1623479935181</v>
      </c>
      <c r="AK287" s="14">
        <f t="shared" si="238"/>
        <v>6937388.339715423</v>
      </c>
      <c r="AL287" s="28">
        <f t="shared" si="239"/>
        <v>6937388.339715423</v>
      </c>
      <c r="AM287" s="14"/>
      <c r="AN287" s="30">
        <v>0.4487256794347688</v>
      </c>
      <c r="AO287" s="14">
        <f t="shared" si="240"/>
        <v>9438434.306049252</v>
      </c>
      <c r="AP287" s="116"/>
      <c r="AQ287" s="306">
        <f t="shared" si="241"/>
        <v>22375322.61377524</v>
      </c>
      <c r="AS287" s="147">
        <v>15607800.000000002</v>
      </c>
      <c r="AT287" s="147">
        <v>19310215.420065366</v>
      </c>
      <c r="AU287" s="147">
        <v>19501739.24197791</v>
      </c>
      <c r="AV287" s="242">
        <f t="shared" si="242"/>
        <v>0.009918264387332112</v>
      </c>
      <c r="AW287" s="242">
        <f t="shared" si="243"/>
        <v>0.1716572678539385</v>
      </c>
      <c r="AX287" s="242">
        <f t="shared" si="244"/>
        <v>0.003946766518146127</v>
      </c>
      <c r="AY287" s="242">
        <f t="shared" si="245"/>
        <v>0.0003138702290924979</v>
      </c>
      <c r="AZ287" s="279">
        <f t="shared" si="246"/>
        <v>1.238772511225125E-06</v>
      </c>
      <c r="BA287" s="242">
        <f t="shared" si="247"/>
        <v>0.0003262488390612034</v>
      </c>
      <c r="BB287" s="245">
        <f t="shared" si="248"/>
        <v>6814892.513187426</v>
      </c>
      <c r="BC287" s="87">
        <f t="shared" si="249"/>
        <v>22422692.513187427</v>
      </c>
      <c r="BD287" s="16"/>
      <c r="BE287" s="148"/>
      <c r="BF287" s="16"/>
      <c r="BG287" s="16"/>
      <c r="BH287" s="16"/>
      <c r="BI287" s="16"/>
      <c r="BJ287" s="16"/>
    </row>
    <row r="288" spans="3:62" s="149" customFormat="1" ht="15">
      <c r="C288" s="7"/>
      <c r="D288" s="138" t="s">
        <v>506</v>
      </c>
      <c r="E288" s="143" t="s">
        <v>507</v>
      </c>
      <c r="F288" s="97" t="s">
        <v>61</v>
      </c>
      <c r="G288" s="6">
        <v>15759.47500967141</v>
      </c>
      <c r="H288" s="296">
        <v>0.592258498078267</v>
      </c>
      <c r="I288" s="28">
        <v>8957.535574840855</v>
      </c>
      <c r="J288" s="116"/>
      <c r="K288" s="252">
        <f t="shared" si="250"/>
        <v>99.82692786924262</v>
      </c>
      <c r="L288" s="253">
        <f t="shared" si="251"/>
        <v>155.7307388240035</v>
      </c>
      <c r="M288" s="253">
        <f t="shared" si="252"/>
        <v>111.28045684722171</v>
      </c>
      <c r="N288" s="253">
        <f t="shared" si="253"/>
        <v>93.28444307454481</v>
      </c>
      <c r="O288" s="14">
        <f t="shared" si="225"/>
        <v>10730439.092589753</v>
      </c>
      <c r="P288" s="14">
        <f t="shared" si="226"/>
        <v>16739563.597347137</v>
      </c>
      <c r="Q288" s="14">
        <f t="shared" si="227"/>
        <v>11961583.811922373</v>
      </c>
      <c r="R288" s="14">
        <f t="shared" si="228"/>
        <v>10027184.60903342</v>
      </c>
      <c r="S288" s="14">
        <v>1</v>
      </c>
      <c r="T288" s="14">
        <v>1</v>
      </c>
      <c r="U288" s="14">
        <v>1</v>
      </c>
      <c r="V288" s="114">
        <f t="shared" si="229"/>
        <v>0</v>
      </c>
      <c r="W288" s="114">
        <f t="shared" si="230"/>
        <v>0</v>
      </c>
      <c r="X288" s="114">
        <f t="shared" si="231"/>
        <v>0</v>
      </c>
      <c r="Y288" s="15"/>
      <c r="Z288" s="28">
        <f t="shared" si="255"/>
        <v>49458771.11089268</v>
      </c>
      <c r="AA288" s="14"/>
      <c r="AB288" s="29">
        <f t="shared" si="232"/>
        <v>7723500.834123598</v>
      </c>
      <c r="AC288" s="14">
        <v>13</v>
      </c>
      <c r="AD288" s="65">
        <f t="shared" si="254"/>
        <v>910424.781446076</v>
      </c>
      <c r="AE288" s="14">
        <f t="shared" si="233"/>
        <v>11835522.158798989</v>
      </c>
      <c r="AF288" s="28">
        <f t="shared" si="234"/>
        <v>19559022.99292259</v>
      </c>
      <c r="AG288" s="14"/>
      <c r="AH288" s="82">
        <f t="shared" si="235"/>
        <v>10.81290116777304</v>
      </c>
      <c r="AI288" s="14">
        <f t="shared" si="236"/>
        <v>0</v>
      </c>
      <c r="AJ288" s="84">
        <f t="shared" si="237"/>
        <v>127.1623479935181</v>
      </c>
      <c r="AK288" s="14">
        <f t="shared" si="238"/>
        <v>24048142.144499853</v>
      </c>
      <c r="AL288" s="28">
        <f t="shared" si="239"/>
        <v>24048142.144499853</v>
      </c>
      <c r="AM288" s="14"/>
      <c r="AN288" s="30">
        <v>0.39154930246782915</v>
      </c>
      <c r="AO288" s="14">
        <f t="shared" si="240"/>
        <v>17074355.092157196</v>
      </c>
      <c r="AP288" s="116"/>
      <c r="AQ288" s="306">
        <f t="shared" si="241"/>
        <v>66533126.20304988</v>
      </c>
      <c r="AS288" s="147">
        <v>45969300</v>
      </c>
      <c r="AT288" s="147">
        <v>56369519.81080599</v>
      </c>
      <c r="AU288" s="147">
        <v>58905715.93149346</v>
      </c>
      <c r="AV288" s="242">
        <f t="shared" si="242"/>
        <v>0.044992331479844945</v>
      </c>
      <c r="AW288" s="242">
        <f t="shared" si="243"/>
        <v>0.20673133494645132</v>
      </c>
      <c r="AX288" s="242">
        <f t="shared" si="244"/>
        <v>0.0047531940897053366</v>
      </c>
      <c r="AY288" s="242">
        <f t="shared" si="245"/>
        <v>0.0009480564951088067</v>
      </c>
      <c r="AZ288" s="279">
        <f t="shared" si="246"/>
        <v>4.506296529257936E-06</v>
      </c>
      <c r="BA288" s="242">
        <f t="shared" si="247"/>
        <v>0.0011867990271126976</v>
      </c>
      <c r="BB288" s="245">
        <f t="shared" si="248"/>
        <v>24790610.221945263</v>
      </c>
      <c r="BC288" s="87">
        <f t="shared" si="249"/>
        <v>70759910.22194526</v>
      </c>
      <c r="BD288" s="16"/>
      <c r="BE288" s="148"/>
      <c r="BF288" s="16"/>
      <c r="BG288" s="16"/>
      <c r="BH288" s="16"/>
      <c r="BI288" s="16"/>
      <c r="BJ288" s="16"/>
    </row>
    <row r="289" spans="3:62" s="41" customFormat="1" ht="15">
      <c r="C289" s="66"/>
      <c r="D289" s="136" t="s">
        <v>508</v>
      </c>
      <c r="E289" s="139" t="s">
        <v>509</v>
      </c>
      <c r="F289" s="94" t="s">
        <v>75</v>
      </c>
      <c r="G289" s="21">
        <v>23355.915754136535</v>
      </c>
      <c r="H289" s="300">
        <v>0</v>
      </c>
      <c r="I289" s="24">
        <v>0</v>
      </c>
      <c r="J289" s="104"/>
      <c r="K289" s="254">
        <f t="shared" si="250"/>
        <v>99.82692786924262</v>
      </c>
      <c r="L289" s="255">
        <f t="shared" si="251"/>
        <v>155.7307388240035</v>
      </c>
      <c r="M289" s="255">
        <f t="shared" si="252"/>
        <v>111.28045684722171</v>
      </c>
      <c r="N289" s="255">
        <f t="shared" si="253"/>
        <v>93.28444307454481</v>
      </c>
      <c r="O289" s="22">
        <f t="shared" si="225"/>
        <v>0</v>
      </c>
      <c r="P289" s="22">
        <f t="shared" si="226"/>
        <v>0</v>
      </c>
      <c r="Q289" s="22">
        <f t="shared" si="227"/>
        <v>0</v>
      </c>
      <c r="R289" s="22">
        <f t="shared" si="228"/>
        <v>0</v>
      </c>
      <c r="S289" s="22">
        <v>0</v>
      </c>
      <c r="T289" s="22">
        <v>0</v>
      </c>
      <c r="U289" s="22">
        <v>0</v>
      </c>
      <c r="V289" s="256">
        <f t="shared" si="229"/>
        <v>0</v>
      </c>
      <c r="W289" s="256">
        <f t="shared" si="230"/>
        <v>0</v>
      </c>
      <c r="X289" s="256">
        <f t="shared" si="231"/>
        <v>0</v>
      </c>
      <c r="Y289" s="62"/>
      <c r="Z289" s="24">
        <f t="shared" si="255"/>
        <v>0</v>
      </c>
      <c r="AA289" s="22"/>
      <c r="AB289" s="23">
        <f t="shared" si="232"/>
        <v>7723500.834123598</v>
      </c>
      <c r="AC289" s="22">
        <v>13</v>
      </c>
      <c r="AD289" s="103">
        <f t="shared" si="254"/>
        <v>910424.781446076</v>
      </c>
      <c r="AE289" s="22">
        <f t="shared" si="233"/>
        <v>11835522.158798989</v>
      </c>
      <c r="AF289" s="24">
        <f t="shared" si="234"/>
        <v>19559022.99292259</v>
      </c>
      <c r="AG289" s="22"/>
      <c r="AH289" s="102">
        <f t="shared" si="235"/>
        <v>10.81290116777304</v>
      </c>
      <c r="AI289" s="22">
        <f t="shared" si="236"/>
        <v>3030542.5047877403</v>
      </c>
      <c r="AJ289" s="101">
        <f t="shared" si="237"/>
        <v>127.1623479935181</v>
      </c>
      <c r="AK289" s="22">
        <f t="shared" si="238"/>
        <v>0</v>
      </c>
      <c r="AL289" s="24">
        <f t="shared" si="239"/>
        <v>3030542.5047877403</v>
      </c>
      <c r="AM289" s="22"/>
      <c r="AN289" s="63">
        <v>0.6993634464647492</v>
      </c>
      <c r="AO289" s="22">
        <f t="shared" si="240"/>
        <v>15798316.380619884</v>
      </c>
      <c r="AP289" s="271"/>
      <c r="AQ289" s="308">
        <f t="shared" si="241"/>
        <v>15798316.380619884</v>
      </c>
      <c r="AS289" s="93">
        <v>10855800.000000002</v>
      </c>
      <c r="AT289" s="93">
        <v>13484872.997781979</v>
      </c>
      <c r="AU289" s="93">
        <v>13724274.274760103</v>
      </c>
      <c r="AV289" s="243">
        <f t="shared" si="242"/>
        <v>0.01775332085200218</v>
      </c>
      <c r="AW289" s="243">
        <f t="shared" si="243"/>
        <v>0.17949232431860856</v>
      </c>
      <c r="AX289" s="243">
        <f t="shared" si="244"/>
        <v>0.0041269111686415335</v>
      </c>
      <c r="AY289" s="243">
        <f t="shared" si="245"/>
        <v>0.00022088497119656584</v>
      </c>
      <c r="AZ289" s="280">
        <f t="shared" si="246"/>
        <v>9.11572654616171E-07</v>
      </c>
      <c r="BA289" s="243">
        <f t="shared" si="247"/>
        <v>0.00024007597649575063</v>
      </c>
      <c r="BB289" s="249">
        <f t="shared" si="248"/>
        <v>5014859.147161976</v>
      </c>
      <c r="BC289" s="276">
        <f t="shared" si="249"/>
        <v>15870659.14716198</v>
      </c>
      <c r="BD289" s="42"/>
      <c r="BE289" s="148"/>
      <c r="BF289" s="42"/>
      <c r="BG289" s="42"/>
      <c r="BH289" s="42"/>
      <c r="BI289" s="42"/>
      <c r="BJ289" s="42"/>
    </row>
    <row r="290" spans="3:62" s="239" customFormat="1" ht="15.75" thickBot="1">
      <c r="C290" s="237"/>
      <c r="D290" s="264"/>
      <c r="E290" s="265" t="s">
        <v>557</v>
      </c>
      <c r="F290" s="266"/>
      <c r="G290" s="259"/>
      <c r="H290" s="259"/>
      <c r="I290" s="260">
        <v>10196700.812356547</v>
      </c>
      <c r="J290" s="267"/>
      <c r="K290" s="277"/>
      <c r="L290" s="277"/>
      <c r="M290" s="277"/>
      <c r="N290" s="277"/>
      <c r="O290" s="260">
        <f>SUM(O9:O289)</f>
        <v>12214863797.992384</v>
      </c>
      <c r="P290" s="260">
        <f>SUM(P9:P289)</f>
        <v>19055277012.90722</v>
      </c>
      <c r="Q290" s="260">
        <f>SUM(Q9:Q289)</f>
        <v>13616322296.801678</v>
      </c>
      <c r="R290" s="260">
        <f>SUM(R9:R289)</f>
        <v>11414322677.741264</v>
      </c>
      <c r="S290" s="260"/>
      <c r="T290" s="260"/>
      <c r="U290" s="260"/>
      <c r="V290" s="260">
        <f>SUM(V9:V289)/2</f>
        <v>5385587445.032355</v>
      </c>
      <c r="W290" s="260">
        <f>SUM(W9:W289)/2</f>
        <v>3848377242.6660285</v>
      </c>
      <c r="X290" s="260">
        <f>SUM(X9:X289)/2</f>
        <v>19713699.924170397</v>
      </c>
      <c r="Y290" s="261"/>
      <c r="Z290" s="260">
        <f>SUM(Z9:Z289)</f>
        <v>56300785785.442505</v>
      </c>
      <c r="AA290" s="267"/>
      <c r="AB290" s="260"/>
      <c r="AC290" s="260"/>
      <c r="AD290" s="260"/>
      <c r="AE290" s="260"/>
      <c r="AF290" s="260">
        <f>SUM(AF9:AF289)</f>
        <v>11339554343.728191</v>
      </c>
      <c r="AG290" s="267"/>
      <c r="AH290" s="262"/>
      <c r="AI290" s="260"/>
      <c r="AJ290" s="262"/>
      <c r="AK290" s="260"/>
      <c r="AL290" s="260">
        <f>SUM(AL9:AL289)</f>
        <v>30498676602.468052</v>
      </c>
      <c r="AM290" s="267"/>
      <c r="AN290" s="262"/>
      <c r="AO290" s="260">
        <f aca="true" t="shared" si="256" ref="AO290:BC290">SUM(AO9:AO289)</f>
        <v>14726796672.757505</v>
      </c>
      <c r="AP290" s="267"/>
      <c r="AQ290" s="309">
        <f t="shared" si="256"/>
        <v>71027582458.20004</v>
      </c>
      <c r="AS290" s="260">
        <f t="shared" si="256"/>
        <v>50138948700</v>
      </c>
      <c r="AT290" s="260">
        <f t="shared" si="256"/>
        <v>62133128389.92043</v>
      </c>
      <c r="AU290" s="260">
        <f t="shared" si="256"/>
        <v>62133128389.92043</v>
      </c>
      <c r="AV290" s="260"/>
      <c r="AW290" s="263">
        <f t="shared" si="256"/>
        <v>43.493139780300275</v>
      </c>
      <c r="AX290" s="263">
        <f t="shared" si="256"/>
        <v>0.9999999999999998</v>
      </c>
      <c r="AY290" s="260"/>
      <c r="AZ290" s="281">
        <f t="shared" si="256"/>
        <v>0.0037970173772564285</v>
      </c>
      <c r="BA290" s="263">
        <f t="shared" si="256"/>
        <v>1.0000000000000002</v>
      </c>
      <c r="BB290" s="260">
        <f t="shared" si="256"/>
        <v>20888633758.20005</v>
      </c>
      <c r="BC290" s="275">
        <f t="shared" si="256"/>
        <v>71027582458.2</v>
      </c>
      <c r="BD290" s="42"/>
      <c r="BE290" s="42"/>
      <c r="BF290" s="42"/>
      <c r="BG290" s="42"/>
      <c r="BH290" s="42"/>
      <c r="BI290" s="42"/>
      <c r="BJ290" s="42"/>
    </row>
    <row r="291" ht="15.75" thickTop="1">
      <c r="H291" s="149"/>
    </row>
    <row r="292" spans="5:44" s="329" customFormat="1" ht="15">
      <c r="E292" s="329" t="s">
        <v>658</v>
      </c>
      <c r="I292" s="330">
        <f>I290-'[1]2021-22 Calculations'!I269</f>
        <v>0</v>
      </c>
      <c r="O292" s="330">
        <f>O290-'[1]2021-22 Calculations'!$N$269</f>
        <v>0</v>
      </c>
      <c r="P292" s="330">
        <f>P290-'[1]2021-22 Calculations'!$K$269</f>
        <v>0</v>
      </c>
      <c r="Q292" s="330">
        <f>Q290-'[1]2021-22 Calculations'!$L$269</f>
        <v>0</v>
      </c>
      <c r="R292" s="330">
        <f>R290-'[1]2021-22 Calculations'!$M$269</f>
        <v>0</v>
      </c>
      <c r="V292" s="330">
        <f>V290-('[1]2021-22 Calculations'!U269*-1)</f>
        <v>0</v>
      </c>
      <c r="W292" s="330">
        <f>W290-('[1]2021-22 Calculations'!V269*-1)</f>
        <v>0</v>
      </c>
      <c r="X292" s="330">
        <f>X290-('[1]2021-22 Calculations'!W269*-1)</f>
        <v>0</v>
      </c>
      <c r="Z292" s="330">
        <f>Z290-'[1]2021-22 Calculations'!$AD$269</f>
        <v>0</v>
      </c>
      <c r="AF292" s="330">
        <f>AF290-'[1]2021-22 Calculations'!$AI$271-'[1]2021-22 Calculations'!$AI$272-'[1]2021-22 Calculations'!$AI$273</f>
        <v>0</v>
      </c>
      <c r="AL292" s="330">
        <f>AL290-'[1]2021-22 Calculations'!$AM$271-'[1]2021-22 Calculations'!$AM$272-'[1]2021-22 Calculations'!$AM$273</f>
        <v>5.4836273193359375E-06</v>
      </c>
      <c r="AO292" s="330">
        <f>AO290-'[1]2021-22 Calculations'!$AQ$269-'[1]2021-22 Calculations'!$AR$269</f>
        <v>0</v>
      </c>
      <c r="AQ292" s="331"/>
      <c r="AR292" s="332"/>
    </row>
  </sheetData>
  <sheetProtection password="CC49" sheet="1"/>
  <mergeCells count="6">
    <mergeCell ref="AS2:BB2"/>
    <mergeCell ref="D2:I2"/>
    <mergeCell ref="K2:Z2"/>
    <mergeCell ref="AB2:AF2"/>
    <mergeCell ref="AH2:AL2"/>
    <mergeCell ref="AN2:AO2"/>
  </mergeCells>
  <conditionalFormatting sqref="AV1:AV65536">
    <cfRule type="top10" priority="1" dxfId="1" rank="1" bottom="1"/>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G325"/>
  <sheetViews>
    <sheetView zoomScale="85" zoomScaleNormal="85" zoomScaleSheetLayoutView="100" zoomScalePageLayoutView="0" workbookViewId="0" topLeftCell="A265">
      <selection activeCell="Q9" sqref="Q9"/>
    </sheetView>
  </sheetViews>
  <sheetFormatPr defaultColWidth="16.421875" defaultRowHeight="15"/>
  <cols>
    <col min="1" max="3" width="2.140625" style="149" customWidth="1"/>
    <col min="4" max="4" width="9.140625" style="149" customWidth="1"/>
    <col min="5" max="5" width="35.421875" style="149" customWidth="1"/>
    <col min="6" max="6" width="12.28125" style="149" customWidth="1"/>
    <col min="7" max="8" width="2.28125" style="149" customWidth="1"/>
    <col min="9" max="14" width="16.421875" style="149" customWidth="1"/>
    <col min="15" max="15" width="16.421875" style="257" customWidth="1"/>
    <col min="16" max="16" width="9.140625" style="149" customWidth="1"/>
    <col min="17" max="17" width="29.57421875" style="149" customWidth="1"/>
    <col min="18" max="24" width="16.421875" style="149" customWidth="1"/>
    <col min="25" max="25" width="2.57421875" style="149" customWidth="1"/>
    <col min="26" max="26" width="29.57421875" style="149" customWidth="1"/>
    <col min="27" max="33" width="16.421875" style="149" customWidth="1"/>
    <col min="34" max="246" width="9.140625" style="149" customWidth="1"/>
    <col min="247" max="249" width="2.140625" style="149" customWidth="1"/>
    <col min="250" max="250" width="9.140625" style="149" customWidth="1"/>
    <col min="251" max="251" width="35.421875" style="149" customWidth="1"/>
    <col min="252" max="252" width="12.28125" style="149" customWidth="1"/>
    <col min="253" max="254" width="2.28125" style="149" customWidth="1"/>
    <col min="255" max="16384" width="16.421875" style="149" customWidth="1"/>
  </cols>
  <sheetData>
    <row r="2" spans="4:33" ht="27.75">
      <c r="D2" s="347" t="s">
        <v>510</v>
      </c>
      <c r="E2" s="348"/>
      <c r="F2" s="349"/>
      <c r="G2" s="150"/>
      <c r="H2" s="150"/>
      <c r="I2" s="353" t="s">
        <v>627</v>
      </c>
      <c r="J2" s="354"/>
      <c r="K2" s="354"/>
      <c r="L2" s="354"/>
      <c r="M2" s="354"/>
      <c r="N2" s="354"/>
      <c r="O2" s="355"/>
      <c r="P2" s="151"/>
      <c r="Q2" s="364" t="s">
        <v>638</v>
      </c>
      <c r="R2" s="343"/>
      <c r="S2" s="343"/>
      <c r="T2" s="343"/>
      <c r="U2" s="343"/>
      <c r="V2" s="343"/>
      <c r="W2" s="343"/>
      <c r="X2" s="365"/>
      <c r="Y2" s="151"/>
      <c r="Z2" s="356" t="s">
        <v>657</v>
      </c>
      <c r="AA2" s="357"/>
      <c r="AB2" s="357"/>
      <c r="AC2" s="357"/>
      <c r="AD2" s="357"/>
      <c r="AE2" s="357"/>
      <c r="AF2" s="357"/>
      <c r="AG2" s="358"/>
    </row>
    <row r="3" spans="4:33" ht="15">
      <c r="D3" s="350"/>
      <c r="E3" s="351"/>
      <c r="F3" s="352"/>
      <c r="G3" s="9"/>
      <c r="H3" s="9"/>
      <c r="I3" s="359" t="s">
        <v>6</v>
      </c>
      <c r="J3" s="360"/>
      <c r="K3" s="361"/>
      <c r="L3" s="362" t="s">
        <v>511</v>
      </c>
      <c r="M3" s="363"/>
      <c r="N3" s="363"/>
      <c r="O3" s="152"/>
      <c r="P3" s="153"/>
      <c r="Q3" s="285"/>
      <c r="R3" s="360" t="s">
        <v>6</v>
      </c>
      <c r="S3" s="360"/>
      <c r="T3" s="361"/>
      <c r="U3" s="363" t="s">
        <v>511</v>
      </c>
      <c r="V3" s="363"/>
      <c r="W3" s="363"/>
      <c r="X3" s="152"/>
      <c r="Y3" s="153"/>
      <c r="Z3" s="154"/>
      <c r="AA3" s="360" t="s">
        <v>6</v>
      </c>
      <c r="AB3" s="360"/>
      <c r="AC3" s="361"/>
      <c r="AD3" s="362" t="s">
        <v>511</v>
      </c>
      <c r="AE3" s="363"/>
      <c r="AF3" s="363"/>
      <c r="AG3" s="152"/>
    </row>
    <row r="4" spans="4:33" ht="149.25" customHeight="1">
      <c r="D4" s="45" t="s">
        <v>13</v>
      </c>
      <c r="E4" s="46" t="s">
        <v>512</v>
      </c>
      <c r="F4" s="155" t="s">
        <v>15</v>
      </c>
      <c r="G4" s="156"/>
      <c r="H4" s="156"/>
      <c r="I4" s="157" t="s">
        <v>16</v>
      </c>
      <c r="J4" s="310" t="s">
        <v>628</v>
      </c>
      <c r="K4" s="158" t="s">
        <v>17</v>
      </c>
      <c r="L4" s="159" t="s">
        <v>513</v>
      </c>
      <c r="M4" s="160" t="s">
        <v>514</v>
      </c>
      <c r="N4" s="160" t="s">
        <v>515</v>
      </c>
      <c r="O4" s="161" t="s">
        <v>516</v>
      </c>
      <c r="P4" s="153"/>
      <c r="Q4" s="162" t="s">
        <v>517</v>
      </c>
      <c r="R4" s="163" t="s">
        <v>16</v>
      </c>
      <c r="S4" s="163" t="s">
        <v>628</v>
      </c>
      <c r="T4" s="161" t="s">
        <v>17</v>
      </c>
      <c r="U4" s="160" t="s">
        <v>513</v>
      </c>
      <c r="V4" s="160" t="s">
        <v>514</v>
      </c>
      <c r="W4" s="160" t="s">
        <v>515</v>
      </c>
      <c r="X4" s="164" t="s">
        <v>516</v>
      </c>
      <c r="Y4" s="153"/>
      <c r="Z4" s="162" t="s">
        <v>517</v>
      </c>
      <c r="AA4" s="163" t="s">
        <v>16</v>
      </c>
      <c r="AB4" s="163" t="s">
        <v>628</v>
      </c>
      <c r="AC4" s="161" t="s">
        <v>17</v>
      </c>
      <c r="AD4" s="159" t="s">
        <v>513</v>
      </c>
      <c r="AE4" s="160" t="s">
        <v>514</v>
      </c>
      <c r="AF4" s="160" t="s">
        <v>515</v>
      </c>
      <c r="AG4" s="164" t="s">
        <v>516</v>
      </c>
    </row>
    <row r="5" spans="4:33" ht="127.5" customHeight="1">
      <c r="D5" s="165"/>
      <c r="E5" s="166"/>
      <c r="F5" s="167" t="s">
        <v>547</v>
      </c>
      <c r="G5" s="168"/>
      <c r="H5" s="168"/>
      <c r="I5" s="169" t="s">
        <v>616</v>
      </c>
      <c r="J5" s="175" t="s">
        <v>630</v>
      </c>
      <c r="K5" s="290" t="s">
        <v>626</v>
      </c>
      <c r="L5" s="171"/>
      <c r="M5" s="172"/>
      <c r="N5" s="172"/>
      <c r="O5" s="170" t="s">
        <v>556</v>
      </c>
      <c r="P5" s="173"/>
      <c r="Q5" s="317" t="s">
        <v>532</v>
      </c>
      <c r="R5" s="175" t="s">
        <v>531</v>
      </c>
      <c r="S5" s="175" t="s">
        <v>629</v>
      </c>
      <c r="T5" s="170" t="str">
        <f>K5</f>
        <v>Based on income data from the 2011 Census and HH numbers from the 2016 Community Survey</v>
      </c>
      <c r="U5" s="172"/>
      <c r="V5" s="172"/>
      <c r="W5" s="172"/>
      <c r="X5" s="282" t="s">
        <v>556</v>
      </c>
      <c r="Y5" s="173"/>
      <c r="Z5" s="174" t="s">
        <v>532</v>
      </c>
      <c r="AA5" s="175" t="s">
        <v>533</v>
      </c>
      <c r="AB5" s="175" t="s">
        <v>629</v>
      </c>
      <c r="AC5" s="170" t="s">
        <v>618</v>
      </c>
      <c r="AD5" s="176"/>
      <c r="AE5" s="168"/>
      <c r="AF5" s="168"/>
      <c r="AG5" s="282" t="s">
        <v>556</v>
      </c>
    </row>
    <row r="6" spans="4:33" ht="15">
      <c r="D6" s="165"/>
      <c r="E6" s="166"/>
      <c r="F6" s="178"/>
      <c r="G6" s="168"/>
      <c r="H6" s="168"/>
      <c r="I6" s="179"/>
      <c r="J6" s="180"/>
      <c r="K6" s="172"/>
      <c r="L6" s="171"/>
      <c r="M6" s="172"/>
      <c r="N6" s="172"/>
      <c r="O6" s="170"/>
      <c r="P6" s="173"/>
      <c r="Q6" s="284"/>
      <c r="R6" s="180"/>
      <c r="S6" s="180"/>
      <c r="T6" s="172"/>
      <c r="U6" s="171"/>
      <c r="V6" s="172"/>
      <c r="W6" s="172"/>
      <c r="X6" s="177"/>
      <c r="Y6" s="173"/>
      <c r="Z6" s="174"/>
      <c r="AA6" s="180"/>
      <c r="AB6" s="180"/>
      <c r="AC6" s="172"/>
      <c r="AD6" s="171"/>
      <c r="AE6" s="172"/>
      <c r="AF6" s="172"/>
      <c r="AG6" s="177"/>
    </row>
    <row r="7" spans="4:33" ht="15">
      <c r="D7" s="76" t="s">
        <v>54</v>
      </c>
      <c r="E7" s="181"/>
      <c r="F7" s="182"/>
      <c r="G7" s="168"/>
      <c r="H7" s="168"/>
      <c r="I7" s="183"/>
      <c r="J7" s="316"/>
      <c r="K7" s="168"/>
      <c r="L7" s="176"/>
      <c r="M7" s="168"/>
      <c r="N7" s="168"/>
      <c r="O7" s="258"/>
      <c r="P7" s="173"/>
      <c r="Q7" s="284"/>
      <c r="R7" s="184"/>
      <c r="S7" s="184"/>
      <c r="T7" s="168"/>
      <c r="U7" s="176"/>
      <c r="V7" s="168"/>
      <c r="W7" s="168"/>
      <c r="X7" s="315"/>
      <c r="Y7" s="173"/>
      <c r="Z7" s="133"/>
      <c r="AA7" s="184"/>
      <c r="AB7" s="184"/>
      <c r="AC7" s="168"/>
      <c r="AD7" s="176"/>
      <c r="AE7" s="168"/>
      <c r="AF7" s="168"/>
      <c r="AG7" s="185"/>
    </row>
    <row r="8" spans="4:33" ht="15">
      <c r="D8" s="186"/>
      <c r="E8" s="181"/>
      <c r="F8" s="182"/>
      <c r="G8" s="168"/>
      <c r="H8" s="168"/>
      <c r="I8" s="183"/>
      <c r="J8" s="184"/>
      <c r="K8" s="168"/>
      <c r="L8" s="176"/>
      <c r="M8" s="168"/>
      <c r="N8" s="168"/>
      <c r="O8" s="258"/>
      <c r="P8" s="173"/>
      <c r="Q8" s="284"/>
      <c r="R8" s="184"/>
      <c r="S8" s="184"/>
      <c r="T8" s="168"/>
      <c r="U8" s="176"/>
      <c r="V8" s="168"/>
      <c r="W8" s="168"/>
      <c r="X8" s="185"/>
      <c r="Y8" s="173"/>
      <c r="Z8" s="133"/>
      <c r="AA8" s="184"/>
      <c r="AB8" s="184"/>
      <c r="AC8" s="168"/>
      <c r="AD8" s="176"/>
      <c r="AE8" s="168"/>
      <c r="AF8" s="168"/>
      <c r="AG8" s="185"/>
    </row>
    <row r="9" spans="4:33" s="41" customFormat="1" ht="15">
      <c r="D9" s="187" t="s">
        <v>55</v>
      </c>
      <c r="E9" s="129" t="s">
        <v>56</v>
      </c>
      <c r="F9" s="188" t="s">
        <v>57</v>
      </c>
      <c r="G9" s="156"/>
      <c r="H9" s="156"/>
      <c r="I9" s="206">
        <v>264312.27260552277</v>
      </c>
      <c r="J9" s="293">
        <v>0.6093126212459725</v>
      </c>
      <c r="K9" s="156">
        <v>154558.53686170647</v>
      </c>
      <c r="L9" s="318">
        <v>853390448.0768331</v>
      </c>
      <c r="M9" s="207">
        <v>15360292.86858071</v>
      </c>
      <c r="N9" s="207">
        <v>68059990.68786599</v>
      </c>
      <c r="O9" s="192">
        <v>936811000</v>
      </c>
      <c r="P9" s="153"/>
      <c r="Q9" s="286">
        <f aca="true" t="shared" si="0" ref="Q9:Q47">(R9-I9)/I9</f>
        <v>0.011342413314382635</v>
      </c>
      <c r="R9" s="209">
        <v>267310.2116454784</v>
      </c>
      <c r="S9" s="293">
        <v>0.6093126212459725</v>
      </c>
      <c r="T9" s="156">
        <v>153705.59589616183</v>
      </c>
      <c r="U9" s="318">
        <v>901990026.0117614</v>
      </c>
      <c r="V9" s="207">
        <v>16122313.473658133</v>
      </c>
      <c r="W9" s="207">
        <v>70961814.33846381</v>
      </c>
      <c r="X9" s="194">
        <v>989074000</v>
      </c>
      <c r="Y9" s="153"/>
      <c r="Z9" s="193">
        <f>(AA9-R9)/R9</f>
        <v>0.011522043034791435</v>
      </c>
      <c r="AA9" s="191">
        <v>270390.1714076968</v>
      </c>
      <c r="AB9" s="293">
        <v>0.6093126212459725</v>
      </c>
      <c r="AC9" s="311">
        <v>144635.90730501385</v>
      </c>
      <c r="AD9" s="189">
        <v>900284184.5387485</v>
      </c>
      <c r="AE9" s="191">
        <v>15334315.867384395</v>
      </c>
      <c r="AF9" s="191">
        <v>67860256.6811882</v>
      </c>
      <c r="AG9" s="283">
        <v>983479000</v>
      </c>
    </row>
    <row r="10" spans="4:33" s="41" customFormat="1" ht="14.25" customHeight="1">
      <c r="D10" s="76" t="s">
        <v>58</v>
      </c>
      <c r="E10" s="129" t="s">
        <v>59</v>
      </c>
      <c r="F10" s="188" t="s">
        <v>57</v>
      </c>
      <c r="G10" s="156"/>
      <c r="H10" s="156"/>
      <c r="I10" s="189">
        <v>392201.167014668</v>
      </c>
      <c r="J10" s="294">
        <v>0.5503685907531788</v>
      </c>
      <c r="K10" s="156">
        <v>207156.23887727587</v>
      </c>
      <c r="L10" s="319">
        <v>1143807123.8702981</v>
      </c>
      <c r="M10" s="156">
        <v>0</v>
      </c>
      <c r="N10" s="156">
        <v>0</v>
      </c>
      <c r="O10" s="190">
        <v>1143807000</v>
      </c>
      <c r="P10" s="153"/>
      <c r="Q10" s="286">
        <f t="shared" si="0"/>
        <v>0.018250355708462566</v>
      </c>
      <c r="R10" s="191">
        <v>399358.9778219598</v>
      </c>
      <c r="S10" s="294">
        <v>0.5503685907531788</v>
      </c>
      <c r="T10" s="156">
        <v>207420.19971875736</v>
      </c>
      <c r="U10" s="319">
        <v>1217203253.068801</v>
      </c>
      <c r="V10" s="156">
        <v>0</v>
      </c>
      <c r="W10" s="156">
        <v>0</v>
      </c>
      <c r="X10" s="194">
        <v>1217203000</v>
      </c>
      <c r="Y10" s="153"/>
      <c r="Z10" s="193">
        <f aca="true" t="shared" si="1" ref="Z10:Z47">(AA10-R10)/R10</f>
        <v>0.01843121238400003</v>
      </c>
      <c r="AA10" s="191">
        <v>406719.6479596535</v>
      </c>
      <c r="AB10" s="294">
        <v>0.5503685907531788</v>
      </c>
      <c r="AC10" s="156">
        <v>196514.1571307752</v>
      </c>
      <c r="AD10" s="319">
        <v>1223199625.8695748</v>
      </c>
      <c r="AE10" s="156">
        <v>0</v>
      </c>
      <c r="AF10" s="156">
        <v>0</v>
      </c>
      <c r="AG10" s="194">
        <v>1223200000</v>
      </c>
    </row>
    <row r="11" spans="1:33" ht="15">
      <c r="A11" s="150"/>
      <c r="B11" s="150"/>
      <c r="C11" s="150"/>
      <c r="D11" s="138" t="s">
        <v>60</v>
      </c>
      <c r="E11" s="143" t="s">
        <v>534</v>
      </c>
      <c r="F11" s="195" t="s">
        <v>61</v>
      </c>
      <c r="G11" s="196"/>
      <c r="H11" s="196"/>
      <c r="I11" s="197">
        <v>21234.925063521605</v>
      </c>
      <c r="J11" s="295">
        <v>0.6001450063848796</v>
      </c>
      <c r="K11" s="198">
        <v>12230.449658045078</v>
      </c>
      <c r="L11" s="320">
        <v>67530070.65018487</v>
      </c>
      <c r="M11" s="198">
        <v>12858836.99915771</v>
      </c>
      <c r="N11" s="198">
        <v>12898014.68714115</v>
      </c>
      <c r="O11" s="199">
        <v>93287000</v>
      </c>
      <c r="P11" s="200"/>
      <c r="Q11" s="287">
        <f t="shared" si="0"/>
        <v>0.0050711228103047885</v>
      </c>
      <c r="R11" s="201">
        <v>21342.609976386342</v>
      </c>
      <c r="S11" s="295">
        <v>0.6001450063848796</v>
      </c>
      <c r="T11" s="198">
        <v>12087.533197477502</v>
      </c>
      <c r="U11" s="320">
        <v>70933229.98192166</v>
      </c>
      <c r="V11" s="198">
        <v>13484171.277799202</v>
      </c>
      <c r="W11" s="198">
        <v>13350154.77292791</v>
      </c>
      <c r="X11" s="203">
        <v>97768000</v>
      </c>
      <c r="Y11" s="200"/>
      <c r="Z11" s="202">
        <f t="shared" si="1"/>
        <v>0.005249638654597294</v>
      </c>
      <c r="AA11" s="201">
        <v>21454.650966708374</v>
      </c>
      <c r="AB11" s="295">
        <v>0.6001450063848796</v>
      </c>
      <c r="AC11" s="198">
        <v>11303.754050985552</v>
      </c>
      <c r="AD11" s="320">
        <v>70360059.18334864</v>
      </c>
      <c r="AE11" s="198">
        <v>13045066.825553035</v>
      </c>
      <c r="AF11" s="198">
        <v>12572265.651630672</v>
      </c>
      <c r="AG11" s="203">
        <v>95977000</v>
      </c>
    </row>
    <row r="12" spans="1:33" ht="15">
      <c r="A12" s="150"/>
      <c r="B12" s="150"/>
      <c r="C12" s="150"/>
      <c r="D12" s="138" t="s">
        <v>62</v>
      </c>
      <c r="E12" s="143" t="s">
        <v>63</v>
      </c>
      <c r="F12" s="195" t="s">
        <v>61</v>
      </c>
      <c r="G12" s="196"/>
      <c r="H12" s="196"/>
      <c r="I12" s="197">
        <v>9933.575359617285</v>
      </c>
      <c r="J12" s="296">
        <v>0.6602733769000485</v>
      </c>
      <c r="K12" s="198">
        <v>6294.552670885978</v>
      </c>
      <c r="L12" s="320">
        <v>34755188.76745728</v>
      </c>
      <c r="M12" s="198">
        <v>11215954.703471418</v>
      </c>
      <c r="N12" s="198">
        <v>9584572.0216896</v>
      </c>
      <c r="O12" s="199">
        <v>55556000</v>
      </c>
      <c r="P12" s="200"/>
      <c r="Q12" s="287">
        <f t="shared" si="0"/>
        <v>0</v>
      </c>
      <c r="R12" s="201">
        <v>9933.575359617285</v>
      </c>
      <c r="S12" s="296">
        <v>0.6602733769000485</v>
      </c>
      <c r="T12" s="198">
        <v>6189.610665327808</v>
      </c>
      <c r="U12" s="320">
        <v>36322471.231258005</v>
      </c>
      <c r="V12" s="198">
        <v>11747993.231663974</v>
      </c>
      <c r="W12" s="198">
        <v>9870504.78638762</v>
      </c>
      <c r="X12" s="203">
        <v>57941000</v>
      </c>
      <c r="Y12" s="200"/>
      <c r="Z12" s="202">
        <f t="shared" si="1"/>
        <v>0</v>
      </c>
      <c r="AA12" s="201">
        <v>9933.575359617285</v>
      </c>
      <c r="AB12" s="296">
        <v>0.6602733769000485</v>
      </c>
      <c r="AC12" s="198">
        <v>5758.036667469834</v>
      </c>
      <c r="AD12" s="320">
        <v>35840818.80017074</v>
      </c>
      <c r="AE12" s="198">
        <v>11599774.257612824</v>
      </c>
      <c r="AF12" s="198">
        <v>9246826.015485073</v>
      </c>
      <c r="AG12" s="203">
        <v>56687000</v>
      </c>
    </row>
    <row r="13" spans="1:33" ht="15">
      <c r="A13" s="150"/>
      <c r="D13" s="138" t="s">
        <v>64</v>
      </c>
      <c r="E13" s="143" t="s">
        <v>65</v>
      </c>
      <c r="F13" s="195" t="s">
        <v>61</v>
      </c>
      <c r="G13" s="196"/>
      <c r="H13" s="196"/>
      <c r="I13" s="197">
        <v>23612.90457959042</v>
      </c>
      <c r="J13" s="296">
        <v>0.5737006505274833</v>
      </c>
      <c r="K13" s="198">
        <v>13000.80514781279</v>
      </c>
      <c r="L13" s="320">
        <v>71783565.99207948</v>
      </c>
      <c r="M13" s="198">
        <v>11935825.776135804</v>
      </c>
      <c r="N13" s="198">
        <v>13312889.46889399</v>
      </c>
      <c r="O13" s="199">
        <v>97032000</v>
      </c>
      <c r="P13" s="200"/>
      <c r="Q13" s="287">
        <f t="shared" si="0"/>
        <v>0.010523650792732632</v>
      </c>
      <c r="R13" s="201">
        <v>23861.398541588147</v>
      </c>
      <c r="S13" s="296">
        <v>0.5737006505274833</v>
      </c>
      <c r="T13" s="198">
        <v>12918.59228335986</v>
      </c>
      <c r="U13" s="320">
        <v>75810131.19115771</v>
      </c>
      <c r="V13" s="198">
        <v>12516273.370439963</v>
      </c>
      <c r="W13" s="198">
        <v>13854327.414484406</v>
      </c>
      <c r="X13" s="203">
        <v>102181000</v>
      </c>
      <c r="Y13" s="200"/>
      <c r="Z13" s="202">
        <f t="shared" si="1"/>
        <v>0.010703135088525016</v>
      </c>
      <c r="AA13" s="201">
        <v>24116.7903135799</v>
      </c>
      <c r="AB13" s="296">
        <v>0.5737006505274833</v>
      </c>
      <c r="AC13" s="198">
        <v>12146.464878139188</v>
      </c>
      <c r="AD13" s="320">
        <v>75605500.9547758</v>
      </c>
      <c r="AE13" s="198">
        <v>12108687.969063533</v>
      </c>
      <c r="AF13" s="198">
        <v>13117841.603579998</v>
      </c>
      <c r="AG13" s="203">
        <v>100832000</v>
      </c>
    </row>
    <row r="14" spans="4:33" ht="15">
      <c r="D14" s="138" t="s">
        <v>66</v>
      </c>
      <c r="E14" s="143" t="s">
        <v>67</v>
      </c>
      <c r="F14" s="195" t="s">
        <v>61</v>
      </c>
      <c r="G14" s="196"/>
      <c r="H14" s="196"/>
      <c r="I14" s="197">
        <v>21969.063542794192</v>
      </c>
      <c r="J14" s="296">
        <v>0.6396288097321046</v>
      </c>
      <c r="K14" s="198">
        <v>13485.748512424721</v>
      </c>
      <c r="L14" s="320">
        <v>74461166.61913742</v>
      </c>
      <c r="M14" s="198">
        <v>12508124.344670296</v>
      </c>
      <c r="N14" s="198">
        <v>16169908.622448778</v>
      </c>
      <c r="O14" s="199">
        <v>103139000</v>
      </c>
      <c r="P14" s="200"/>
      <c r="Q14" s="287">
        <f t="shared" si="0"/>
        <v>0.015382040779619384</v>
      </c>
      <c r="R14" s="201">
        <v>22306.992574099502</v>
      </c>
      <c r="S14" s="296">
        <v>0.6396288097321046</v>
      </c>
      <c r="T14" s="198">
        <v>13464.895724244545</v>
      </c>
      <c r="U14" s="320">
        <v>79016001.81662786</v>
      </c>
      <c r="V14" s="198">
        <v>13111930.707556702</v>
      </c>
      <c r="W14" s="198">
        <v>16908445.48648855</v>
      </c>
      <c r="X14" s="203">
        <v>109036000</v>
      </c>
      <c r="Y14" s="200"/>
      <c r="Z14" s="202">
        <f t="shared" si="1"/>
        <v>0.015562387999010278</v>
      </c>
      <c r="AA14" s="201">
        <v>22654.14264762868</v>
      </c>
      <c r="AB14" s="296">
        <v>0.6396288097321046</v>
      </c>
      <c r="AC14" s="198">
        <v>12720.983712715428</v>
      </c>
      <c r="AD14" s="320">
        <v>79181585.41489445</v>
      </c>
      <c r="AE14" s="198">
        <v>12763159.063118974</v>
      </c>
      <c r="AF14" s="198">
        <v>16086575.90494236</v>
      </c>
      <c r="AG14" s="203">
        <v>108031000</v>
      </c>
    </row>
    <row r="15" spans="4:33" ht="15">
      <c r="D15" s="138" t="s">
        <v>68</v>
      </c>
      <c r="E15" s="143" t="s">
        <v>69</v>
      </c>
      <c r="F15" s="195" t="s">
        <v>61</v>
      </c>
      <c r="G15" s="196"/>
      <c r="H15" s="196"/>
      <c r="I15" s="197">
        <v>18789.385137007575</v>
      </c>
      <c r="J15" s="296">
        <v>0.655336592548728</v>
      </c>
      <c r="K15" s="198">
        <v>11817.142755011837</v>
      </c>
      <c r="L15" s="320">
        <v>65248008.65390458</v>
      </c>
      <c r="M15" s="198">
        <v>9454313.30116537</v>
      </c>
      <c r="N15" s="198">
        <v>12160921.392974038</v>
      </c>
      <c r="O15" s="199">
        <v>86863000</v>
      </c>
      <c r="P15" s="200"/>
      <c r="Q15" s="287">
        <f t="shared" si="0"/>
        <v>0.026731054816754307</v>
      </c>
      <c r="R15" s="201">
        <v>19291.645221078034</v>
      </c>
      <c r="S15" s="296">
        <v>0.655336592548728</v>
      </c>
      <c r="T15" s="198">
        <v>11930.747109072026</v>
      </c>
      <c r="U15" s="320">
        <v>70013162.7121869</v>
      </c>
      <c r="V15" s="198">
        <v>9907902.977203453</v>
      </c>
      <c r="W15" s="198">
        <v>12858485.443152517</v>
      </c>
      <c r="X15" s="203">
        <v>92780000</v>
      </c>
      <c r="Y15" s="200"/>
      <c r="Z15" s="202">
        <f t="shared" si="1"/>
        <v>0.02691341779281849</v>
      </c>
      <c r="AA15" s="201">
        <v>19810.849328823737</v>
      </c>
      <c r="AB15" s="296">
        <v>0.655336592548728</v>
      </c>
      <c r="AC15" s="198">
        <v>11397.57772885113</v>
      </c>
      <c r="AD15" s="320">
        <v>70944063.35555956</v>
      </c>
      <c r="AE15" s="198">
        <v>9693331.483107619</v>
      </c>
      <c r="AF15" s="198">
        <v>12370207.047806086</v>
      </c>
      <c r="AG15" s="203">
        <v>93008000</v>
      </c>
    </row>
    <row r="16" spans="4:33" ht="15">
      <c r="D16" s="138" t="s">
        <v>70</v>
      </c>
      <c r="E16" s="143" t="s">
        <v>71</v>
      </c>
      <c r="F16" s="195" t="s">
        <v>61</v>
      </c>
      <c r="G16" s="196"/>
      <c r="H16" s="196"/>
      <c r="I16" s="197">
        <v>39420.42969022273</v>
      </c>
      <c r="J16" s="296">
        <v>0.5646737588125487</v>
      </c>
      <c r="K16" s="198">
        <v>21362.61701423435</v>
      </c>
      <c r="L16" s="320">
        <v>117953066.04243658</v>
      </c>
      <c r="M16" s="198">
        <v>7003099.348926126</v>
      </c>
      <c r="N16" s="198">
        <v>12344353.116411485</v>
      </c>
      <c r="O16" s="199">
        <v>137301000</v>
      </c>
      <c r="P16" s="200"/>
      <c r="Q16" s="287">
        <f t="shared" si="0"/>
        <v>0.03534132341585331</v>
      </c>
      <c r="R16" s="201">
        <v>40813.599845096796</v>
      </c>
      <c r="S16" s="296">
        <v>0.5646737588125487</v>
      </c>
      <c r="T16" s="198">
        <v>21748.858269780187</v>
      </c>
      <c r="U16" s="320">
        <v>127628751.06862003</v>
      </c>
      <c r="V16" s="198">
        <v>7344208.659993189</v>
      </c>
      <c r="W16" s="198">
        <v>13161898.065302564</v>
      </c>
      <c r="X16" s="203">
        <v>148135000</v>
      </c>
      <c r="Y16" s="200"/>
      <c r="Z16" s="202">
        <f t="shared" si="1"/>
        <v>0.035525215705946724</v>
      </c>
      <c r="AA16" s="201">
        <v>42263.511783330054</v>
      </c>
      <c r="AB16" s="296">
        <v>0.5646737588125487</v>
      </c>
      <c r="AC16" s="198">
        <v>20951.1678304695</v>
      </c>
      <c r="AD16" s="320">
        <v>130410251.48486651</v>
      </c>
      <c r="AE16" s="198">
        <v>7095541.477057581</v>
      </c>
      <c r="AF16" s="198">
        <v>12768283.720975121</v>
      </c>
      <c r="AG16" s="203">
        <v>150274000</v>
      </c>
    </row>
    <row r="17" spans="4:33" ht="15">
      <c r="D17" s="138" t="s">
        <v>72</v>
      </c>
      <c r="E17" s="143" t="s">
        <v>73</v>
      </c>
      <c r="F17" s="195" t="s">
        <v>61</v>
      </c>
      <c r="G17" s="196"/>
      <c r="H17" s="196"/>
      <c r="I17" s="197">
        <v>12021.598598656248</v>
      </c>
      <c r="J17" s="296">
        <v>0.5976295939456355</v>
      </c>
      <c r="K17" s="198">
        <v>6894.929226601933</v>
      </c>
      <c r="L17" s="320">
        <v>38070150.38847534</v>
      </c>
      <c r="M17" s="198">
        <v>6720008.031141215</v>
      </c>
      <c r="N17" s="198">
        <v>6949649.510324148</v>
      </c>
      <c r="O17" s="199">
        <v>51740000</v>
      </c>
      <c r="P17" s="200"/>
      <c r="Q17" s="287">
        <f t="shared" si="0"/>
        <v>0.009761991992593736</v>
      </c>
      <c r="R17" s="201">
        <v>12138.953347914507</v>
      </c>
      <c r="S17" s="296">
        <v>0.5976295939456355</v>
      </c>
      <c r="T17" s="198">
        <v>6846.163906337694</v>
      </c>
      <c r="U17" s="320">
        <v>40175320.38410658</v>
      </c>
      <c r="V17" s="198">
        <v>7038777.433912069</v>
      </c>
      <c r="W17" s="198">
        <v>7226842.007999217</v>
      </c>
      <c r="X17" s="203">
        <v>54441000</v>
      </c>
      <c r="Y17" s="200"/>
      <c r="Z17" s="202">
        <f t="shared" si="1"/>
        <v>0.009941341006254293</v>
      </c>
      <c r="AA17" s="201">
        <v>12259.630822605137</v>
      </c>
      <c r="AB17" s="296">
        <v>0.5976295939456355</v>
      </c>
      <c r="AC17" s="198">
        <v>6432.1258993845595</v>
      </c>
      <c r="AD17" s="320">
        <v>40036677.80758102</v>
      </c>
      <c r="AE17" s="198">
        <v>6949972.44830679</v>
      </c>
      <c r="AF17" s="198">
        <v>6837510.922593126</v>
      </c>
      <c r="AG17" s="203">
        <v>53824000</v>
      </c>
    </row>
    <row r="18" spans="4:33" s="41" customFormat="1" ht="15">
      <c r="D18" s="137" t="s">
        <v>74</v>
      </c>
      <c r="E18" s="8" t="s">
        <v>558</v>
      </c>
      <c r="F18" s="204" t="s">
        <v>75</v>
      </c>
      <c r="G18" s="205"/>
      <c r="H18" s="205"/>
      <c r="I18" s="206">
        <v>146981.88197141004</v>
      </c>
      <c r="J18" s="11">
        <v>0</v>
      </c>
      <c r="K18" s="207">
        <v>0</v>
      </c>
      <c r="L18" s="318">
        <v>0</v>
      </c>
      <c r="M18" s="207">
        <v>20113722.535152093</v>
      </c>
      <c r="N18" s="207">
        <v>10948690.83575597</v>
      </c>
      <c r="O18" s="192">
        <v>31062000</v>
      </c>
      <c r="P18" s="208"/>
      <c r="Q18" s="286">
        <f t="shared" si="0"/>
        <v>0.018416507246091025</v>
      </c>
      <c r="R18" s="209">
        <v>149688.7748657806</v>
      </c>
      <c r="S18" s="11">
        <v>0</v>
      </c>
      <c r="T18" s="207">
        <v>0</v>
      </c>
      <c r="U18" s="318">
        <v>0</v>
      </c>
      <c r="V18" s="207">
        <v>21094148.353385232</v>
      </c>
      <c r="W18" s="207">
        <v>11640941.888982067</v>
      </c>
      <c r="X18" s="194">
        <v>32735000</v>
      </c>
      <c r="Y18" s="208"/>
      <c r="Z18" s="210">
        <f t="shared" si="1"/>
        <v>0.018734713802201482</v>
      </c>
      <c r="AA18" s="209">
        <v>152493.15122229318</v>
      </c>
      <c r="AB18" s="11">
        <v>0</v>
      </c>
      <c r="AC18" s="207">
        <v>0</v>
      </c>
      <c r="AD18" s="318">
        <v>0</v>
      </c>
      <c r="AE18" s="207">
        <v>20367335.08019408</v>
      </c>
      <c r="AF18" s="207">
        <v>12392688.025824916</v>
      </c>
      <c r="AG18" s="194">
        <v>32760000</v>
      </c>
    </row>
    <row r="19" spans="4:33" ht="15">
      <c r="D19" s="138" t="s">
        <v>76</v>
      </c>
      <c r="E19" s="143" t="s">
        <v>77</v>
      </c>
      <c r="F19" s="195" t="s">
        <v>61</v>
      </c>
      <c r="G19" s="196"/>
      <c r="H19" s="196"/>
      <c r="I19" s="197">
        <v>59109.30831636162</v>
      </c>
      <c r="J19" s="296">
        <v>0.7807194381951635</v>
      </c>
      <c r="K19" s="198">
        <v>44288.03020582611</v>
      </c>
      <c r="L19" s="320">
        <v>102630266.75336339</v>
      </c>
      <c r="M19" s="198">
        <v>65080262.06522638</v>
      </c>
      <c r="N19" s="198">
        <v>90197741.20537595</v>
      </c>
      <c r="O19" s="199">
        <v>257908000</v>
      </c>
      <c r="P19" s="200"/>
      <c r="Q19" s="287">
        <f t="shared" si="0"/>
        <v>0</v>
      </c>
      <c r="R19" s="201">
        <v>59109.30831636162</v>
      </c>
      <c r="S19" s="296">
        <v>0.7807194381951635</v>
      </c>
      <c r="T19" s="198">
        <v>43549.66563013243</v>
      </c>
      <c r="U19" s="320">
        <v>106871737.49839196</v>
      </c>
      <c r="V19" s="198">
        <v>68292847.91979283</v>
      </c>
      <c r="W19" s="198">
        <v>92888574.91751318</v>
      </c>
      <c r="X19" s="203">
        <v>268053000</v>
      </c>
      <c r="Y19" s="200"/>
      <c r="Z19" s="202">
        <f t="shared" si="1"/>
        <v>0</v>
      </c>
      <c r="AA19" s="201">
        <v>59109.30831636162</v>
      </c>
      <c r="AB19" s="296">
        <v>0.7807194381951635</v>
      </c>
      <c r="AC19" s="198">
        <v>40513.141312592204</v>
      </c>
      <c r="AD19" s="320">
        <v>105391733.41215472</v>
      </c>
      <c r="AE19" s="198">
        <v>65235025.700507745</v>
      </c>
      <c r="AF19" s="198">
        <v>87019307.49004194</v>
      </c>
      <c r="AG19" s="203">
        <v>257646000</v>
      </c>
    </row>
    <row r="20" spans="4:33" ht="15">
      <c r="D20" s="138" t="s">
        <v>78</v>
      </c>
      <c r="E20" s="143" t="s">
        <v>79</v>
      </c>
      <c r="F20" s="195" t="s">
        <v>61</v>
      </c>
      <c r="G20" s="196"/>
      <c r="H20" s="196"/>
      <c r="I20" s="197">
        <v>63700.28020183518</v>
      </c>
      <c r="J20" s="296">
        <v>0.7553924517931895</v>
      </c>
      <c r="K20" s="198">
        <v>46179.52679466187</v>
      </c>
      <c r="L20" s="320">
        <v>107013500.74623023</v>
      </c>
      <c r="M20" s="198">
        <v>64169837.28378031</v>
      </c>
      <c r="N20" s="198">
        <v>97203326.37972452</v>
      </c>
      <c r="O20" s="199">
        <v>268387000</v>
      </c>
      <c r="P20" s="200"/>
      <c r="Q20" s="287">
        <f t="shared" si="0"/>
        <v>0</v>
      </c>
      <c r="R20" s="201">
        <v>63700.28020183518</v>
      </c>
      <c r="S20" s="296">
        <v>0.7553924517931895</v>
      </c>
      <c r="T20" s="198">
        <v>45409.62742119663</v>
      </c>
      <c r="U20" s="320">
        <v>111436120.37976398</v>
      </c>
      <c r="V20" s="198">
        <v>67336823.90314254</v>
      </c>
      <c r="W20" s="198">
        <v>100103154.95701544</v>
      </c>
      <c r="X20" s="203">
        <v>278876000</v>
      </c>
      <c r="Y20" s="200"/>
      <c r="Z20" s="202">
        <f t="shared" si="1"/>
        <v>0</v>
      </c>
      <c r="AA20" s="201">
        <v>63700.28020183518</v>
      </c>
      <c r="AB20" s="296">
        <v>0.7553924517931895</v>
      </c>
      <c r="AC20" s="198">
        <v>42243.41624782084</v>
      </c>
      <c r="AD20" s="320">
        <v>109892906.82885715</v>
      </c>
      <c r="AE20" s="198">
        <v>64333298.06938877</v>
      </c>
      <c r="AF20" s="198">
        <v>93778026.30370091</v>
      </c>
      <c r="AG20" s="203">
        <v>268004000</v>
      </c>
    </row>
    <row r="21" spans="4:33" ht="15">
      <c r="D21" s="138" t="s">
        <v>80</v>
      </c>
      <c r="E21" s="143" t="s">
        <v>81</v>
      </c>
      <c r="F21" s="195" t="s">
        <v>61</v>
      </c>
      <c r="G21" s="196"/>
      <c r="H21" s="196"/>
      <c r="I21" s="197">
        <v>8774</v>
      </c>
      <c r="J21" s="296">
        <v>0.7171190765184202</v>
      </c>
      <c r="K21" s="198">
        <v>6038.4350654445025</v>
      </c>
      <c r="L21" s="320">
        <v>13993085.68611632</v>
      </c>
      <c r="M21" s="198">
        <v>17517878.046822038</v>
      </c>
      <c r="N21" s="198">
        <v>11991451.516438002</v>
      </c>
      <c r="O21" s="199">
        <v>43502000</v>
      </c>
      <c r="P21" s="200"/>
      <c r="Q21" s="287">
        <f t="shared" si="0"/>
        <v>0</v>
      </c>
      <c r="R21" s="201">
        <v>8774</v>
      </c>
      <c r="S21" s="296">
        <v>0.7171190765184202</v>
      </c>
      <c r="T21" s="198">
        <v>5937.76302100654</v>
      </c>
      <c r="U21" s="320">
        <v>14571387.442974955</v>
      </c>
      <c r="V21" s="198">
        <v>18353175.144962884</v>
      </c>
      <c r="W21" s="198">
        <v>12349187.769770775</v>
      </c>
      <c r="X21" s="203">
        <v>45274000</v>
      </c>
      <c r="Y21" s="200"/>
      <c r="Z21" s="202">
        <f t="shared" si="1"/>
        <v>0</v>
      </c>
      <c r="AA21" s="201">
        <v>8774</v>
      </c>
      <c r="AB21" s="296">
        <v>0.7171190765184202</v>
      </c>
      <c r="AC21" s="198">
        <v>5523.749238255422</v>
      </c>
      <c r="AD21" s="320">
        <v>14369596.834320601</v>
      </c>
      <c r="AE21" s="198">
        <v>18045967.38093288</v>
      </c>
      <c r="AF21" s="198">
        <v>11568890.670830395</v>
      </c>
      <c r="AG21" s="203">
        <v>43984000</v>
      </c>
    </row>
    <row r="22" spans="4:33" ht="15">
      <c r="D22" s="138" t="s">
        <v>82</v>
      </c>
      <c r="E22" s="143" t="s">
        <v>83</v>
      </c>
      <c r="F22" s="195" t="s">
        <v>61</v>
      </c>
      <c r="G22" s="196"/>
      <c r="H22" s="196"/>
      <c r="I22" s="197">
        <v>24577</v>
      </c>
      <c r="J22" s="296">
        <v>0.7353831853754037</v>
      </c>
      <c r="K22" s="198">
        <v>17345.149991328355</v>
      </c>
      <c r="L22" s="320">
        <v>40194548.32861249</v>
      </c>
      <c r="M22" s="198">
        <v>33155195.108075682</v>
      </c>
      <c r="N22" s="198">
        <v>35489730.07128777</v>
      </c>
      <c r="O22" s="199">
        <v>108839000</v>
      </c>
      <c r="P22" s="200"/>
      <c r="Q22" s="287">
        <f t="shared" si="0"/>
        <v>0</v>
      </c>
      <c r="R22" s="201">
        <v>24577</v>
      </c>
      <c r="S22" s="296">
        <v>0.7353831853754037</v>
      </c>
      <c r="T22" s="198">
        <v>17055.973790576812</v>
      </c>
      <c r="U22" s="320">
        <v>41855695.72926329</v>
      </c>
      <c r="V22" s="198">
        <v>34771316.10386373</v>
      </c>
      <c r="W22" s="198">
        <v>36548481.219978176</v>
      </c>
      <c r="X22" s="203">
        <v>113175000</v>
      </c>
      <c r="Y22" s="200"/>
      <c r="Z22" s="202">
        <f t="shared" si="1"/>
        <v>0</v>
      </c>
      <c r="AA22" s="201">
        <v>24577</v>
      </c>
      <c r="AB22" s="296">
        <v>0.7353831853754037</v>
      </c>
      <c r="AC22" s="198">
        <v>15866.736664986103</v>
      </c>
      <c r="AD22" s="320">
        <v>41276060.718533315</v>
      </c>
      <c r="AE22" s="198">
        <v>33573246.684457295</v>
      </c>
      <c r="AF22" s="198">
        <v>34239124.9774214</v>
      </c>
      <c r="AG22" s="203">
        <v>109088000</v>
      </c>
    </row>
    <row r="23" spans="4:33" ht="15">
      <c r="D23" s="138" t="s">
        <v>84</v>
      </c>
      <c r="E23" s="143" t="s">
        <v>85</v>
      </c>
      <c r="F23" s="195" t="s">
        <v>61</v>
      </c>
      <c r="G23" s="196"/>
      <c r="H23" s="196"/>
      <c r="I23" s="197">
        <v>17149</v>
      </c>
      <c r="J23" s="296">
        <v>0.7949578648194561</v>
      </c>
      <c r="K23" s="198">
        <v>13083.33330711016</v>
      </c>
      <c r="L23" s="320">
        <v>30318485.177406713</v>
      </c>
      <c r="M23" s="198">
        <v>28663270.807383344</v>
      </c>
      <c r="N23" s="198">
        <v>26168485.2688901</v>
      </c>
      <c r="O23" s="199">
        <v>85150000</v>
      </c>
      <c r="P23" s="200"/>
      <c r="Q23" s="287">
        <f t="shared" si="0"/>
        <v>0</v>
      </c>
      <c r="R23" s="201">
        <v>17149</v>
      </c>
      <c r="S23" s="296">
        <v>0.7949578648194561</v>
      </c>
      <c r="T23" s="198">
        <v>12865.209588329539</v>
      </c>
      <c r="U23" s="320">
        <v>31571477.807958744</v>
      </c>
      <c r="V23" s="198">
        <v>30051887.253781535</v>
      </c>
      <c r="W23" s="198">
        <v>26949159.390171744</v>
      </c>
      <c r="X23" s="203">
        <v>88573000</v>
      </c>
      <c r="Y23" s="200"/>
      <c r="Z23" s="202">
        <f t="shared" si="1"/>
        <v>0</v>
      </c>
      <c r="AA23" s="201">
        <v>17149</v>
      </c>
      <c r="AB23" s="296">
        <v>0.7949578648194561</v>
      </c>
      <c r="AC23" s="198">
        <v>11968.175794844234</v>
      </c>
      <c r="AD23" s="320">
        <v>31134262.906638082</v>
      </c>
      <c r="AE23" s="198">
        <v>29165920.455748647</v>
      </c>
      <c r="AF23" s="198">
        <v>25246346.92322492</v>
      </c>
      <c r="AG23" s="203">
        <v>85547000</v>
      </c>
    </row>
    <row r="24" spans="4:33" ht="15">
      <c r="D24" s="138" t="s">
        <v>86</v>
      </c>
      <c r="E24" s="143" t="s">
        <v>535</v>
      </c>
      <c r="F24" s="195" t="s">
        <v>61</v>
      </c>
      <c r="G24" s="196"/>
      <c r="H24" s="196"/>
      <c r="I24" s="197">
        <v>41320.721915845585</v>
      </c>
      <c r="J24" s="296">
        <v>0.7419386659521493</v>
      </c>
      <c r="K24" s="198">
        <v>29421.946410257</v>
      </c>
      <c r="L24" s="320">
        <v>68180548.8854325</v>
      </c>
      <c r="M24" s="198">
        <v>49105379.65509241</v>
      </c>
      <c r="N24" s="198">
        <v>62420674.5337339</v>
      </c>
      <c r="O24" s="199">
        <v>179707000</v>
      </c>
      <c r="P24" s="200"/>
      <c r="Q24" s="287">
        <f t="shared" si="0"/>
        <v>0</v>
      </c>
      <c r="R24" s="201">
        <v>41320.721915845585</v>
      </c>
      <c r="S24" s="296">
        <v>0.7419386659521493</v>
      </c>
      <c r="T24" s="198">
        <v>28931.42734954624</v>
      </c>
      <c r="U24" s="320">
        <v>70998292.74039596</v>
      </c>
      <c r="V24" s="198">
        <v>51518324.3922654</v>
      </c>
      <c r="W24" s="198">
        <v>64282845.94872834</v>
      </c>
      <c r="X24" s="203">
        <v>186799000</v>
      </c>
      <c r="Y24" s="200"/>
      <c r="Z24" s="202">
        <f t="shared" si="1"/>
        <v>0</v>
      </c>
      <c r="AA24" s="201">
        <v>41320.721915845585</v>
      </c>
      <c r="AB24" s="296">
        <v>0.7419386659521493</v>
      </c>
      <c r="AC24" s="198">
        <v>26914.167712373262</v>
      </c>
      <c r="AD24" s="320">
        <v>70015078.97564143</v>
      </c>
      <c r="AE24" s="198">
        <v>49404958.74544317</v>
      </c>
      <c r="AF24" s="198">
        <v>60221063.170737974</v>
      </c>
      <c r="AG24" s="203">
        <v>179641000</v>
      </c>
    </row>
    <row r="25" spans="4:33" s="41" customFormat="1" ht="15">
      <c r="D25" s="137" t="s">
        <v>87</v>
      </c>
      <c r="E25" s="8" t="s">
        <v>559</v>
      </c>
      <c r="F25" s="204" t="s">
        <v>75</v>
      </c>
      <c r="G25" s="205"/>
      <c r="H25" s="205"/>
      <c r="I25" s="206">
        <v>214630.3104340424</v>
      </c>
      <c r="J25" s="11">
        <v>0</v>
      </c>
      <c r="K25" s="207">
        <v>0</v>
      </c>
      <c r="L25" s="318">
        <v>500986981.5470138</v>
      </c>
      <c r="M25" s="207">
        <v>0</v>
      </c>
      <c r="N25" s="207">
        <v>0</v>
      </c>
      <c r="O25" s="192">
        <v>500987000</v>
      </c>
      <c r="P25" s="208"/>
      <c r="Q25" s="286">
        <f t="shared" si="0"/>
        <v>0</v>
      </c>
      <c r="R25" s="209">
        <v>214630.3104340424</v>
      </c>
      <c r="S25" s="11">
        <v>0</v>
      </c>
      <c r="T25" s="207">
        <v>0</v>
      </c>
      <c r="U25" s="318">
        <v>524943935.55285156</v>
      </c>
      <c r="V25" s="207">
        <v>0</v>
      </c>
      <c r="W25" s="207">
        <v>0</v>
      </c>
      <c r="X25" s="194">
        <v>524944000</v>
      </c>
      <c r="Y25" s="208"/>
      <c r="Z25" s="210">
        <f t="shared" si="1"/>
        <v>0</v>
      </c>
      <c r="AA25" s="209">
        <v>214630.3104340424</v>
      </c>
      <c r="AB25" s="11">
        <v>0</v>
      </c>
      <c r="AC25" s="207">
        <v>0</v>
      </c>
      <c r="AD25" s="318">
        <v>518204781.4849125</v>
      </c>
      <c r="AE25" s="207">
        <v>0</v>
      </c>
      <c r="AF25" s="207">
        <v>0</v>
      </c>
      <c r="AG25" s="194">
        <v>518205000</v>
      </c>
    </row>
    <row r="26" spans="4:33" ht="15">
      <c r="D26" s="138" t="s">
        <v>88</v>
      </c>
      <c r="E26" s="143" t="s">
        <v>89</v>
      </c>
      <c r="F26" s="195" t="s">
        <v>61</v>
      </c>
      <c r="G26" s="196"/>
      <c r="H26" s="196"/>
      <c r="I26" s="197">
        <v>18647.089849777087</v>
      </c>
      <c r="J26" s="296">
        <v>0.5937518469979363</v>
      </c>
      <c r="K26" s="198">
        <v>10625.552754652119</v>
      </c>
      <c r="L26" s="320">
        <v>24622980.713836893</v>
      </c>
      <c r="M26" s="198">
        <v>8291732.530646994</v>
      </c>
      <c r="N26" s="198">
        <v>9785392.793353884</v>
      </c>
      <c r="O26" s="199">
        <v>42700000</v>
      </c>
      <c r="P26" s="200"/>
      <c r="Q26" s="287">
        <f t="shared" si="0"/>
        <v>0.0039245710447848026</v>
      </c>
      <c r="R26" s="201">
        <v>18720.271678671023</v>
      </c>
      <c r="S26" s="296">
        <v>0.5937518469979363</v>
      </c>
      <c r="T26" s="198">
        <v>10489.410357159633</v>
      </c>
      <c r="U26" s="320">
        <v>25741219.685223773</v>
      </c>
      <c r="V26" s="198">
        <v>8690865.46660673</v>
      </c>
      <c r="W26" s="198">
        <v>10116865.709891705</v>
      </c>
      <c r="X26" s="203">
        <v>44549000</v>
      </c>
      <c r="Y26" s="200"/>
      <c r="Z26" s="202">
        <f t="shared" si="1"/>
        <v>0.0041028832441292774</v>
      </c>
      <c r="AA26" s="201">
        <v>18797.07876766699</v>
      </c>
      <c r="AB26" s="296">
        <v>0.5937518469979363</v>
      </c>
      <c r="AC26" s="198">
        <v>9798.066527595229</v>
      </c>
      <c r="AD26" s="320">
        <v>25488895.256559916</v>
      </c>
      <c r="AE26" s="198">
        <v>8479546.436019355</v>
      </c>
      <c r="AF26" s="198">
        <v>9516505.921066537</v>
      </c>
      <c r="AG26" s="203">
        <v>43485000</v>
      </c>
    </row>
    <row r="27" spans="4:33" ht="15">
      <c r="D27" s="138" t="s">
        <v>90</v>
      </c>
      <c r="E27" s="143" t="s">
        <v>91</v>
      </c>
      <c r="F27" s="195" t="s">
        <v>61</v>
      </c>
      <c r="G27" s="196"/>
      <c r="H27" s="196"/>
      <c r="I27" s="197">
        <v>35851</v>
      </c>
      <c r="J27" s="296">
        <v>0.7957307311911934</v>
      </c>
      <c r="K27" s="198">
        <v>27378.074423444876</v>
      </c>
      <c r="L27" s="320">
        <v>63444209.82854979</v>
      </c>
      <c r="M27" s="198">
        <v>45961341.65485879</v>
      </c>
      <c r="N27" s="198">
        <v>54706768.05498741</v>
      </c>
      <c r="O27" s="199">
        <v>164112000</v>
      </c>
      <c r="P27" s="200"/>
      <c r="Q27" s="287">
        <f t="shared" si="0"/>
        <v>0</v>
      </c>
      <c r="R27" s="201">
        <v>35851</v>
      </c>
      <c r="S27" s="296">
        <v>0.7957307311911934</v>
      </c>
      <c r="T27" s="198">
        <v>26921.630544341908</v>
      </c>
      <c r="U27" s="320">
        <v>66066211.78218332</v>
      </c>
      <c r="V27" s="198">
        <v>48216343.5701369</v>
      </c>
      <c r="W27" s="198">
        <v>56338813.534144685</v>
      </c>
      <c r="X27" s="203">
        <v>170621000</v>
      </c>
      <c r="Y27" s="200"/>
      <c r="Z27" s="202">
        <f t="shared" si="1"/>
        <v>0</v>
      </c>
      <c r="AA27" s="201">
        <v>35851</v>
      </c>
      <c r="AB27" s="296">
        <v>0.7957307311911934</v>
      </c>
      <c r="AC27" s="198">
        <v>25044.505091530955</v>
      </c>
      <c r="AD27" s="320">
        <v>65151299.51736385</v>
      </c>
      <c r="AE27" s="198">
        <v>46298745.44700921</v>
      </c>
      <c r="AF27" s="198">
        <v>52778983.2377711</v>
      </c>
      <c r="AG27" s="203">
        <v>164229000</v>
      </c>
    </row>
    <row r="28" spans="4:33" ht="15">
      <c r="D28" s="138" t="s">
        <v>92</v>
      </c>
      <c r="E28" s="143" t="s">
        <v>93</v>
      </c>
      <c r="F28" s="195" t="s">
        <v>61</v>
      </c>
      <c r="G28" s="196"/>
      <c r="H28" s="196"/>
      <c r="I28" s="197">
        <v>27069.500278999512</v>
      </c>
      <c r="J28" s="296">
        <v>0.7889676498991901</v>
      </c>
      <c r="K28" s="198">
        <v>20496.274530299288</v>
      </c>
      <c r="L28" s="320">
        <v>47496764.08543594</v>
      </c>
      <c r="M28" s="198">
        <v>38677943.40329018</v>
      </c>
      <c r="N28" s="198">
        <v>41306654.57386526</v>
      </c>
      <c r="O28" s="199">
        <v>127481000</v>
      </c>
      <c r="P28" s="200"/>
      <c r="Q28" s="287">
        <f t="shared" si="0"/>
        <v>0</v>
      </c>
      <c r="R28" s="201">
        <v>27069.500278999512</v>
      </c>
      <c r="S28" s="296">
        <v>0.7889676498991901</v>
      </c>
      <c r="T28" s="198">
        <v>20154.563169994202</v>
      </c>
      <c r="U28" s="320">
        <v>49459695.11664948</v>
      </c>
      <c r="V28" s="198">
        <v>40568151.436934635</v>
      </c>
      <c r="W28" s="198">
        <v>42538939.7417375</v>
      </c>
      <c r="X28" s="203">
        <v>132567000</v>
      </c>
      <c r="Y28" s="200"/>
      <c r="Z28" s="202">
        <f t="shared" si="1"/>
        <v>0</v>
      </c>
      <c r="AA28" s="201">
        <v>27069.500278999512</v>
      </c>
      <c r="AB28" s="296">
        <v>0.7889676498991901</v>
      </c>
      <c r="AC28" s="198">
        <v>18749.275200739547</v>
      </c>
      <c r="AD28" s="320">
        <v>48774756.77289148</v>
      </c>
      <c r="AE28" s="198">
        <v>39084924.398057394</v>
      </c>
      <c r="AF28" s="198">
        <v>39851069.746454924</v>
      </c>
      <c r="AG28" s="203">
        <v>127711000</v>
      </c>
    </row>
    <row r="29" spans="4:33" ht="15">
      <c r="D29" s="138" t="s">
        <v>94</v>
      </c>
      <c r="E29" s="143" t="s">
        <v>95</v>
      </c>
      <c r="F29" s="195" t="s">
        <v>61</v>
      </c>
      <c r="G29" s="196"/>
      <c r="H29" s="196"/>
      <c r="I29" s="197">
        <v>33245.643932012536</v>
      </c>
      <c r="J29" s="296">
        <v>0.791667001881804</v>
      </c>
      <c r="K29" s="198">
        <v>25258.804243217714</v>
      </c>
      <c r="L29" s="320">
        <v>58533147.78970234</v>
      </c>
      <c r="M29" s="198">
        <v>43230067.31052056</v>
      </c>
      <c r="N29" s="198">
        <v>50731129.715414055</v>
      </c>
      <c r="O29" s="199">
        <v>152494000</v>
      </c>
      <c r="P29" s="200"/>
      <c r="Q29" s="287">
        <f t="shared" si="0"/>
        <v>0</v>
      </c>
      <c r="R29" s="201">
        <v>33245.643932012536</v>
      </c>
      <c r="S29" s="296">
        <v>0.791667001881804</v>
      </c>
      <c r="T29" s="198">
        <v>24837.692575101133</v>
      </c>
      <c r="U29" s="320">
        <v>60952186.94665084</v>
      </c>
      <c r="V29" s="198">
        <v>45348271.52018605</v>
      </c>
      <c r="W29" s="198">
        <v>52244571.54077217</v>
      </c>
      <c r="X29" s="203">
        <v>158545000</v>
      </c>
      <c r="Y29" s="200"/>
      <c r="Z29" s="202">
        <f t="shared" si="1"/>
        <v>0</v>
      </c>
      <c r="AA29" s="201">
        <v>33245.643932012536</v>
      </c>
      <c r="AB29" s="296">
        <v>0.791667001881804</v>
      </c>
      <c r="AC29" s="198">
        <v>23105.870839971692</v>
      </c>
      <c r="AD29" s="320">
        <v>60108095.81593917</v>
      </c>
      <c r="AE29" s="198">
        <v>43593562.55365229</v>
      </c>
      <c r="AF29" s="198">
        <v>48943440.45679608</v>
      </c>
      <c r="AG29" s="203">
        <v>152645000</v>
      </c>
    </row>
    <row r="30" spans="4:33" ht="15">
      <c r="D30" s="138" t="s">
        <v>96</v>
      </c>
      <c r="E30" s="143" t="s">
        <v>97</v>
      </c>
      <c r="F30" s="195" t="s">
        <v>61</v>
      </c>
      <c r="G30" s="196"/>
      <c r="H30" s="196"/>
      <c r="I30" s="197">
        <v>14908.539900072521</v>
      </c>
      <c r="J30" s="296">
        <v>0.7411453564698525</v>
      </c>
      <c r="K30" s="198">
        <v>10604.104495401292</v>
      </c>
      <c r="L30" s="320">
        <v>24573277.880857475</v>
      </c>
      <c r="M30" s="198">
        <v>23200722.11870689</v>
      </c>
      <c r="N30" s="198">
        <v>22749659.266179256</v>
      </c>
      <c r="O30" s="199">
        <v>70524000</v>
      </c>
      <c r="P30" s="200"/>
      <c r="Q30" s="287">
        <f t="shared" si="0"/>
        <v>0</v>
      </c>
      <c r="R30" s="201">
        <v>14908.539900072521</v>
      </c>
      <c r="S30" s="296">
        <v>0.7411453564698525</v>
      </c>
      <c r="T30" s="198">
        <v>10427.314173502344</v>
      </c>
      <c r="U30" s="320">
        <v>25588834.42707194</v>
      </c>
      <c r="V30" s="198">
        <v>24315743.153879836</v>
      </c>
      <c r="W30" s="198">
        <v>23428340.89694965</v>
      </c>
      <c r="X30" s="203">
        <v>73333000</v>
      </c>
      <c r="Y30" s="200"/>
      <c r="Z30" s="202">
        <f t="shared" si="1"/>
        <v>0</v>
      </c>
      <c r="AA30" s="201">
        <v>14908.539900072521</v>
      </c>
      <c r="AB30" s="296">
        <v>0.7411453564698525</v>
      </c>
      <c r="AC30" s="198">
        <v>9700.263974692918</v>
      </c>
      <c r="AD30" s="320">
        <v>25234469.649249505</v>
      </c>
      <c r="AE30" s="198">
        <v>23755554.66903478</v>
      </c>
      <c r="AF30" s="198">
        <v>21947995.243802663</v>
      </c>
      <c r="AG30" s="203">
        <v>70938000</v>
      </c>
    </row>
    <row r="31" spans="4:33" ht="15">
      <c r="D31" s="138" t="s">
        <v>98</v>
      </c>
      <c r="E31" s="143" t="s">
        <v>536</v>
      </c>
      <c r="F31" s="195" t="s">
        <v>61</v>
      </c>
      <c r="G31" s="196"/>
      <c r="H31" s="196"/>
      <c r="I31" s="197">
        <v>66241.7198804085</v>
      </c>
      <c r="J31" s="296">
        <v>0.6735327161544447</v>
      </c>
      <c r="K31" s="198">
        <v>42817.94210358754</v>
      </c>
      <c r="L31" s="320">
        <v>99223578.00738609</v>
      </c>
      <c r="M31" s="198">
        <v>39840636.5247333</v>
      </c>
      <c r="N31" s="198">
        <v>57834418.86112032</v>
      </c>
      <c r="O31" s="199">
        <v>196899000</v>
      </c>
      <c r="P31" s="200"/>
      <c r="Q31" s="287">
        <f t="shared" si="0"/>
        <v>0.0028898725776776075</v>
      </c>
      <c r="R31" s="201">
        <v>66433.1500101891</v>
      </c>
      <c r="S31" s="296">
        <v>0.6735327161544447</v>
      </c>
      <c r="T31" s="198">
        <v>42225.762100800355</v>
      </c>
      <c r="U31" s="320">
        <v>103622852.15305704</v>
      </c>
      <c r="V31" s="198">
        <v>41809188.60290544</v>
      </c>
      <c r="W31" s="198">
        <v>59731890.46272228</v>
      </c>
      <c r="X31" s="203">
        <v>205164000</v>
      </c>
      <c r="Y31" s="200"/>
      <c r="Z31" s="202">
        <f t="shared" si="1"/>
        <v>0.0030680009989131093</v>
      </c>
      <c r="AA31" s="201">
        <v>66636.9669807813</v>
      </c>
      <c r="AB31" s="296">
        <v>0.6735327161544447</v>
      </c>
      <c r="AC31" s="198">
        <v>39402.063510366104</v>
      </c>
      <c r="AD31" s="320">
        <v>102501352.37186792</v>
      </c>
      <c r="AE31" s="198">
        <v>39904304.911988184</v>
      </c>
      <c r="AF31" s="198">
        <v>56129343.01635252</v>
      </c>
      <c r="AG31" s="203">
        <v>198535000</v>
      </c>
    </row>
    <row r="32" spans="4:33" s="41" customFormat="1" ht="15">
      <c r="D32" s="137" t="s">
        <v>99</v>
      </c>
      <c r="E32" s="8" t="s">
        <v>100</v>
      </c>
      <c r="F32" s="204" t="s">
        <v>75</v>
      </c>
      <c r="G32" s="205"/>
      <c r="H32" s="205"/>
      <c r="I32" s="206">
        <v>195963.49384127016</v>
      </c>
      <c r="J32" s="11">
        <v>0</v>
      </c>
      <c r="K32" s="207">
        <v>0</v>
      </c>
      <c r="L32" s="318">
        <v>439545561.1393793</v>
      </c>
      <c r="M32" s="207">
        <v>40462024.22411321</v>
      </c>
      <c r="N32" s="207">
        <v>19322777.332073674</v>
      </c>
      <c r="O32" s="192">
        <v>499330000</v>
      </c>
      <c r="P32" s="208"/>
      <c r="Q32" s="286">
        <f t="shared" si="0"/>
        <v>0.0013503125173348278</v>
      </c>
      <c r="R32" s="209">
        <v>196228.1057999447</v>
      </c>
      <c r="S32" s="11">
        <v>0</v>
      </c>
      <c r="T32" s="207">
        <v>0</v>
      </c>
      <c r="U32" s="318">
        <v>461119854.09666675</v>
      </c>
      <c r="V32" s="207">
        <v>42452873.295461155</v>
      </c>
      <c r="W32" s="207">
        <v>20200219.36146254</v>
      </c>
      <c r="X32" s="194">
        <v>523773000</v>
      </c>
      <c r="Y32" s="208"/>
      <c r="Z32" s="210">
        <f t="shared" si="1"/>
        <v>0.001430091058791807</v>
      </c>
      <c r="AA32" s="209">
        <v>196508.72985953285</v>
      </c>
      <c r="AB32" s="11">
        <v>0</v>
      </c>
      <c r="AC32" s="207">
        <v>0</v>
      </c>
      <c r="AD32" s="318">
        <v>455781754.2655004</v>
      </c>
      <c r="AE32" s="207">
        <v>40665552.42187728</v>
      </c>
      <c r="AF32" s="207">
        <v>21139417.35271207</v>
      </c>
      <c r="AG32" s="194">
        <v>517587000</v>
      </c>
    </row>
    <row r="33" spans="4:33" ht="15">
      <c r="D33" s="138" t="s">
        <v>101</v>
      </c>
      <c r="E33" s="143" t="s">
        <v>102</v>
      </c>
      <c r="F33" s="195" t="s">
        <v>61</v>
      </c>
      <c r="G33" s="196"/>
      <c r="H33" s="196"/>
      <c r="I33" s="197">
        <v>36180.43927844489</v>
      </c>
      <c r="J33" s="296">
        <v>0.8052101316607791</v>
      </c>
      <c r="K33" s="198">
        <v>27958.802167061294</v>
      </c>
      <c r="L33" s="320">
        <v>64789951.3971281</v>
      </c>
      <c r="M33" s="198">
        <v>38677943.40329018</v>
      </c>
      <c r="N33" s="198">
        <v>55209475.32100751</v>
      </c>
      <c r="O33" s="199">
        <v>158677000</v>
      </c>
      <c r="P33" s="200"/>
      <c r="Q33" s="287">
        <f t="shared" si="0"/>
        <v>0.0008125125488315638</v>
      </c>
      <c r="R33" s="201">
        <v>36209.83633938086</v>
      </c>
      <c r="S33" s="296">
        <v>0.8052101316607791</v>
      </c>
      <c r="T33" s="198">
        <v>27515.01461129236</v>
      </c>
      <c r="U33" s="320">
        <v>67522387.97369418</v>
      </c>
      <c r="V33" s="198">
        <v>40568151.436934635</v>
      </c>
      <c r="W33" s="198">
        <v>56902714.502420425</v>
      </c>
      <c r="X33" s="203">
        <v>164993000</v>
      </c>
      <c r="Y33" s="200"/>
      <c r="Z33" s="202">
        <f t="shared" si="1"/>
        <v>0.00099027199948251</v>
      </c>
      <c r="AA33" s="201">
        <v>36245.693926413594</v>
      </c>
      <c r="AB33" s="296">
        <v>0.8052101316607791</v>
      </c>
      <c r="AC33" s="198">
        <v>25621.86264123383</v>
      </c>
      <c r="AD33" s="320">
        <v>66653249.526430845</v>
      </c>
      <c r="AE33" s="198">
        <v>39084924.398057394</v>
      </c>
      <c r="AF33" s="198">
        <v>53360042.17967602</v>
      </c>
      <c r="AG33" s="203">
        <v>159098000</v>
      </c>
    </row>
    <row r="34" spans="4:33" ht="15">
      <c r="D34" s="138" t="s">
        <v>103</v>
      </c>
      <c r="E34" s="143" t="s">
        <v>104</v>
      </c>
      <c r="F34" s="195" t="s">
        <v>61</v>
      </c>
      <c r="G34" s="196"/>
      <c r="H34" s="196"/>
      <c r="I34" s="197">
        <v>35852.03910608857</v>
      </c>
      <c r="J34" s="296">
        <v>0.7828772784558161</v>
      </c>
      <c r="K34" s="198">
        <v>26936.616606326723</v>
      </c>
      <c r="L34" s="320">
        <v>62421203.53721933</v>
      </c>
      <c r="M34" s="198">
        <v>38677943.40329018</v>
      </c>
      <c r="N34" s="198">
        <v>54708353.677027844</v>
      </c>
      <c r="O34" s="199">
        <v>155808000</v>
      </c>
      <c r="P34" s="200"/>
      <c r="Q34" s="287">
        <f t="shared" si="0"/>
        <v>0</v>
      </c>
      <c r="R34" s="201">
        <v>35852.03910608857</v>
      </c>
      <c r="S34" s="296">
        <v>0.7828772784558161</v>
      </c>
      <c r="T34" s="198">
        <v>26487.532657487263</v>
      </c>
      <c r="U34" s="320">
        <v>65000927.014980964</v>
      </c>
      <c r="V34" s="198">
        <v>40568151.436934635</v>
      </c>
      <c r="W34" s="198">
        <v>56340446.45942337</v>
      </c>
      <c r="X34" s="203">
        <v>161910000</v>
      </c>
      <c r="Y34" s="200"/>
      <c r="Z34" s="202">
        <f t="shared" si="1"/>
        <v>0</v>
      </c>
      <c r="AA34" s="201">
        <v>35852.03910608857</v>
      </c>
      <c r="AB34" s="296">
        <v>0.7828772784558161</v>
      </c>
      <c r="AC34" s="198">
        <v>24640.674917884997</v>
      </c>
      <c r="AD34" s="320">
        <v>64100767.25484955</v>
      </c>
      <c r="AE34" s="198">
        <v>39084924.398057394</v>
      </c>
      <c r="AF34" s="198">
        <v>52780512.98485851</v>
      </c>
      <c r="AG34" s="203">
        <v>155966000</v>
      </c>
    </row>
    <row r="35" spans="4:33" ht="15">
      <c r="D35" s="138" t="s">
        <v>105</v>
      </c>
      <c r="E35" s="143" t="s">
        <v>537</v>
      </c>
      <c r="F35" s="195" t="s">
        <v>61</v>
      </c>
      <c r="G35" s="196"/>
      <c r="H35" s="196"/>
      <c r="I35" s="197">
        <v>24954.24419812893</v>
      </c>
      <c r="J35" s="296">
        <v>0.6226394581690851</v>
      </c>
      <c r="K35" s="198">
        <v>14911.335953954387</v>
      </c>
      <c r="L35" s="320">
        <v>34554582.34405824</v>
      </c>
      <c r="M35" s="198">
        <v>10382973.116855117</v>
      </c>
      <c r="N35" s="198">
        <v>14246179.381209126</v>
      </c>
      <c r="O35" s="199">
        <v>59184000</v>
      </c>
      <c r="P35" s="200"/>
      <c r="Q35" s="287">
        <f t="shared" si="0"/>
        <v>0.01453572453025728</v>
      </c>
      <c r="R35" s="201">
        <v>25316.972217653703</v>
      </c>
      <c r="S35" s="296">
        <v>0.6226394581690851</v>
      </c>
      <c r="T35" s="198">
        <v>14875.869491933883</v>
      </c>
      <c r="U35" s="320">
        <v>36505676.82665032</v>
      </c>
      <c r="V35" s="198">
        <v>10885426.507987276</v>
      </c>
      <c r="W35" s="198">
        <v>14884436.275131347</v>
      </c>
      <c r="X35" s="203">
        <v>62276000</v>
      </c>
      <c r="Y35" s="200"/>
      <c r="Z35" s="202">
        <f t="shared" si="1"/>
        <v>0.01471592143107236</v>
      </c>
      <c r="AA35" s="201">
        <v>25689.534791681337</v>
      </c>
      <c r="AB35" s="296">
        <v>0.6226394581690851</v>
      </c>
      <c r="AC35" s="198">
        <v>14042.289692662382</v>
      </c>
      <c r="AD35" s="320">
        <v>36529906.194297746</v>
      </c>
      <c r="AE35" s="198">
        <v>10574279.624996701</v>
      </c>
      <c r="AF35" s="198">
        <v>14149144.717006551</v>
      </c>
      <c r="AG35" s="203">
        <v>61253000</v>
      </c>
    </row>
    <row r="36" spans="4:33" s="41" customFormat="1" ht="15">
      <c r="D36" s="137" t="s">
        <v>106</v>
      </c>
      <c r="E36" s="8" t="s">
        <v>107</v>
      </c>
      <c r="F36" s="204" t="s">
        <v>75</v>
      </c>
      <c r="G36" s="205"/>
      <c r="H36" s="205"/>
      <c r="I36" s="206">
        <v>96986.72258266239</v>
      </c>
      <c r="J36" s="11">
        <v>0</v>
      </c>
      <c r="K36" s="207">
        <v>0</v>
      </c>
      <c r="L36" s="318">
        <v>223670220.54810777</v>
      </c>
      <c r="M36" s="207">
        <v>24708427.185484253</v>
      </c>
      <c r="N36" s="207">
        <v>10514176.574553799</v>
      </c>
      <c r="O36" s="192">
        <v>258893000</v>
      </c>
      <c r="P36" s="208"/>
      <c r="Q36" s="286">
        <f t="shared" si="0"/>
        <v>0.004043080021871345</v>
      </c>
      <c r="R36" s="209">
        <v>97378.84766312313</v>
      </c>
      <c r="S36" s="11">
        <v>0</v>
      </c>
      <c r="T36" s="207">
        <v>0</v>
      </c>
      <c r="U36" s="318">
        <v>235169987.17055482</v>
      </c>
      <c r="V36" s="207">
        <v>25906695.208184056</v>
      </c>
      <c r="W36" s="207">
        <v>11021180.426008394</v>
      </c>
      <c r="X36" s="194">
        <v>272098000</v>
      </c>
      <c r="Y36" s="208"/>
      <c r="Z36" s="210">
        <f t="shared" si="1"/>
        <v>0.004194136312572425</v>
      </c>
      <c r="AA36" s="209">
        <v>97787.2678241835</v>
      </c>
      <c r="AB36" s="11">
        <v>0</v>
      </c>
      <c r="AC36" s="207">
        <v>0</v>
      </c>
      <c r="AD36" s="318">
        <v>232980575.9512943</v>
      </c>
      <c r="AE36" s="207">
        <v>25121117.892136246</v>
      </c>
      <c r="AF36" s="207">
        <v>11565437.973197354</v>
      </c>
      <c r="AG36" s="194">
        <v>269667000</v>
      </c>
    </row>
    <row r="37" spans="4:33" ht="15">
      <c r="D37" s="138" t="s">
        <v>108</v>
      </c>
      <c r="E37" s="143" t="s">
        <v>109</v>
      </c>
      <c r="F37" s="195" t="s">
        <v>61</v>
      </c>
      <c r="G37" s="196"/>
      <c r="H37" s="196"/>
      <c r="I37" s="197">
        <v>62945.572577490246</v>
      </c>
      <c r="J37" s="296">
        <v>0.7743353386966769</v>
      </c>
      <c r="K37" s="198">
        <v>46776.719716418906</v>
      </c>
      <c r="L37" s="320">
        <v>108397397.67229137</v>
      </c>
      <c r="M37" s="198">
        <v>65080262.06522638</v>
      </c>
      <c r="N37" s="198">
        <v>96051681.65700078</v>
      </c>
      <c r="O37" s="199">
        <v>269529000</v>
      </c>
      <c r="P37" s="200"/>
      <c r="Q37" s="287">
        <f t="shared" si="0"/>
        <v>0.007965029209188665</v>
      </c>
      <c r="R37" s="201">
        <v>63446.93590165906</v>
      </c>
      <c r="S37" s="296">
        <v>0.7743353386966769</v>
      </c>
      <c r="T37" s="198">
        <v>46363.23038165938</v>
      </c>
      <c r="U37" s="320">
        <v>113776280.83320612</v>
      </c>
      <c r="V37" s="198">
        <v>68292847.91979283</v>
      </c>
      <c r="W37" s="198">
        <v>99705031.68883434</v>
      </c>
      <c r="X37" s="203">
        <v>281774000</v>
      </c>
      <c r="Y37" s="200"/>
      <c r="Z37" s="202">
        <f t="shared" si="1"/>
        <v>0.008144059055059827</v>
      </c>
      <c r="AA37" s="201">
        <v>63963.65149450477</v>
      </c>
      <c r="AB37" s="296">
        <v>0.7743353386966769</v>
      </c>
      <c r="AC37" s="198">
        <v>43481.786291897755</v>
      </c>
      <c r="AD37" s="320">
        <v>113114428.57025781</v>
      </c>
      <c r="AE37" s="198">
        <v>65235025.700507745</v>
      </c>
      <c r="AF37" s="198">
        <v>94165755.21059662</v>
      </c>
      <c r="AG37" s="203">
        <v>272515000</v>
      </c>
    </row>
    <row r="38" spans="4:33" ht="15">
      <c r="D38" s="138" t="s">
        <v>110</v>
      </c>
      <c r="E38" s="143" t="s">
        <v>111</v>
      </c>
      <c r="F38" s="195" t="s">
        <v>61</v>
      </c>
      <c r="G38" s="196"/>
      <c r="H38" s="196"/>
      <c r="I38" s="197">
        <v>34840.541960404735</v>
      </c>
      <c r="J38" s="296">
        <v>0.8137161782251774</v>
      </c>
      <c r="K38" s="198">
        <v>27207.7950514665</v>
      </c>
      <c r="L38" s="320">
        <v>63049615.23295549</v>
      </c>
      <c r="M38" s="198">
        <v>43230067.31052056</v>
      </c>
      <c r="N38" s="198">
        <v>53164861.45262107</v>
      </c>
      <c r="O38" s="199">
        <v>159445000</v>
      </c>
      <c r="P38" s="200"/>
      <c r="Q38" s="287">
        <f t="shared" si="0"/>
        <v>0.005964699889779287</v>
      </c>
      <c r="R38" s="201">
        <v>35048.35533719581</v>
      </c>
      <c r="S38" s="296">
        <v>0.8137161782251774</v>
      </c>
      <c r="T38" s="198">
        <v>26913.77076348214</v>
      </c>
      <c r="U38" s="320">
        <v>66046923.725095265</v>
      </c>
      <c r="V38" s="198">
        <v>45348271.52018605</v>
      </c>
      <c r="W38" s="198">
        <v>55077480.572946906</v>
      </c>
      <c r="X38" s="203">
        <v>166473000</v>
      </c>
      <c r="Y38" s="200"/>
      <c r="Z38" s="202">
        <f t="shared" si="1"/>
        <v>0.006143374446886487</v>
      </c>
      <c r="AA38" s="201">
        <v>35263.67050777974</v>
      </c>
      <c r="AB38" s="296">
        <v>0.8137161782251774</v>
      </c>
      <c r="AC38" s="198">
        <v>25191.006191977394</v>
      </c>
      <c r="AD38" s="320">
        <v>65532410.545109294</v>
      </c>
      <c r="AE38" s="198">
        <v>43593562.55365229</v>
      </c>
      <c r="AF38" s="198">
        <v>51914330.83128476</v>
      </c>
      <c r="AG38" s="203">
        <v>161040000</v>
      </c>
    </row>
    <row r="39" spans="4:33" ht="15">
      <c r="D39" s="138" t="s">
        <v>112</v>
      </c>
      <c r="E39" s="143" t="s">
        <v>113</v>
      </c>
      <c r="F39" s="195" t="s">
        <v>61</v>
      </c>
      <c r="G39" s="196"/>
      <c r="H39" s="196"/>
      <c r="I39" s="197">
        <v>63052.63650633344</v>
      </c>
      <c r="J39" s="296">
        <v>0.7956511956820292</v>
      </c>
      <c r="K39" s="198">
        <v>48146.13903039368</v>
      </c>
      <c r="L39" s="320">
        <v>111570802.96571419</v>
      </c>
      <c r="M39" s="198">
        <v>65080262.06522638</v>
      </c>
      <c r="N39" s="198">
        <v>96215055.66392611</v>
      </c>
      <c r="O39" s="199">
        <v>272866000</v>
      </c>
      <c r="P39" s="200"/>
      <c r="Q39" s="287">
        <f t="shared" si="0"/>
        <v>0.003660183376432301</v>
      </c>
      <c r="R39" s="201">
        <v>63283.42071831415</v>
      </c>
      <c r="S39" s="296">
        <v>0.7956511956820292</v>
      </c>
      <c r="T39" s="198">
        <v>47516.738258330115</v>
      </c>
      <c r="U39" s="320">
        <v>116607011.88967112</v>
      </c>
      <c r="V39" s="198">
        <v>68292847.91979283</v>
      </c>
      <c r="W39" s="198">
        <v>99448072.28952971</v>
      </c>
      <c r="X39" s="203">
        <v>284348000</v>
      </c>
      <c r="Y39" s="200"/>
      <c r="Z39" s="202">
        <f t="shared" si="1"/>
        <v>0.0038384486165250337</v>
      </c>
      <c r="AA39" s="201">
        <v>63526.33087701933</v>
      </c>
      <c r="AB39" s="296">
        <v>0.7956511956820292</v>
      </c>
      <c r="AC39" s="198">
        <v>44373.28090289039</v>
      </c>
      <c r="AD39" s="320">
        <v>115433581.3028282</v>
      </c>
      <c r="AE39" s="198">
        <v>65235025.700507745</v>
      </c>
      <c r="AF39" s="198">
        <v>93521942.27539828</v>
      </c>
      <c r="AG39" s="203">
        <v>274191000</v>
      </c>
    </row>
    <row r="40" spans="4:33" ht="15">
      <c r="D40" s="138" t="s">
        <v>114</v>
      </c>
      <c r="E40" s="143" t="s">
        <v>115</v>
      </c>
      <c r="F40" s="195" t="s">
        <v>61</v>
      </c>
      <c r="G40" s="196"/>
      <c r="H40" s="196"/>
      <c r="I40" s="197">
        <v>41395</v>
      </c>
      <c r="J40" s="296">
        <v>0.7851050638859814</v>
      </c>
      <c r="K40" s="198">
        <v>31189.697327541926</v>
      </c>
      <c r="L40" s="320">
        <v>72277022.52292085</v>
      </c>
      <c r="M40" s="198">
        <v>54155164.687873475</v>
      </c>
      <c r="N40" s="198">
        <v>63166624.74230018</v>
      </c>
      <c r="O40" s="199">
        <v>189599000</v>
      </c>
      <c r="P40" s="200"/>
      <c r="Q40" s="287">
        <f t="shared" si="0"/>
        <v>0</v>
      </c>
      <c r="R40" s="201">
        <v>41395</v>
      </c>
      <c r="S40" s="296">
        <v>0.7851050638859814</v>
      </c>
      <c r="T40" s="198">
        <v>30669.706541628962</v>
      </c>
      <c r="U40" s="320">
        <v>75264064.12640274</v>
      </c>
      <c r="V40" s="198">
        <v>56820559.71998944</v>
      </c>
      <c r="W40" s="198">
        <v>65051049.79626564</v>
      </c>
      <c r="X40" s="203">
        <v>197136000</v>
      </c>
      <c r="Y40" s="200"/>
      <c r="Z40" s="202">
        <f t="shared" si="1"/>
        <v>0</v>
      </c>
      <c r="AA40" s="201">
        <v>41395</v>
      </c>
      <c r="AB40" s="296">
        <v>0.7851050638859814</v>
      </c>
      <c r="AC40" s="198">
        <v>28531.2444345619</v>
      </c>
      <c r="AD40" s="320">
        <v>74221776.19264875</v>
      </c>
      <c r="AE40" s="198">
        <v>54414294.127080016</v>
      </c>
      <c r="AF40" s="198">
        <v>60940727.20781944</v>
      </c>
      <c r="AG40" s="203">
        <v>189577000</v>
      </c>
    </row>
    <row r="41" spans="4:33" ht="15">
      <c r="D41" s="138" t="s">
        <v>116</v>
      </c>
      <c r="E41" s="143" t="s">
        <v>117</v>
      </c>
      <c r="F41" s="195" t="s">
        <v>61</v>
      </c>
      <c r="G41" s="196"/>
      <c r="H41" s="196"/>
      <c r="I41" s="197">
        <v>121242.00061842026</v>
      </c>
      <c r="J41" s="296">
        <v>0.6980048572735651</v>
      </c>
      <c r="K41" s="198">
        <v>81217.01687213188</v>
      </c>
      <c r="L41" s="320">
        <v>188207153.6657052</v>
      </c>
      <c r="M41" s="198">
        <v>50318578.62148065</v>
      </c>
      <c r="N41" s="198">
        <v>127048879.38523816</v>
      </c>
      <c r="O41" s="199">
        <v>365575000</v>
      </c>
      <c r="P41" s="200"/>
      <c r="Q41" s="287">
        <f t="shared" si="0"/>
        <v>0.012440115327600329</v>
      </c>
      <c r="R41" s="201">
        <v>122750.2650886624</v>
      </c>
      <c r="S41" s="296">
        <v>0.6980048572735651</v>
      </c>
      <c r="T41" s="198">
        <v>80856.48142836879</v>
      </c>
      <c r="U41" s="320">
        <v>198423398.50887978</v>
      </c>
      <c r="V41" s="198">
        <v>52806540.797632806</v>
      </c>
      <c r="W41" s="198">
        <v>132466731.82544771</v>
      </c>
      <c r="X41" s="203">
        <v>383697000</v>
      </c>
      <c r="Y41" s="200"/>
      <c r="Z41" s="202">
        <f t="shared" si="1"/>
        <v>0.01261994001650169</v>
      </c>
      <c r="AA41" s="201">
        <v>124299.366071091</v>
      </c>
      <c r="AB41" s="296">
        <v>0.6980048572735651</v>
      </c>
      <c r="AC41" s="198">
        <v>76167.97464213426</v>
      </c>
      <c r="AD41" s="320">
        <v>198144962.7934058</v>
      </c>
      <c r="AE41" s="198">
        <v>50371105.13152629</v>
      </c>
      <c r="AF41" s="198">
        <v>125662767.33494154</v>
      </c>
      <c r="AG41" s="203">
        <v>374179000</v>
      </c>
    </row>
    <row r="42" spans="4:33" s="41" customFormat="1" ht="15">
      <c r="D42" s="137" t="s">
        <v>118</v>
      </c>
      <c r="E42" s="8" t="s">
        <v>560</v>
      </c>
      <c r="F42" s="204" t="s">
        <v>75</v>
      </c>
      <c r="G42" s="205"/>
      <c r="H42" s="205"/>
      <c r="I42" s="206">
        <v>323475.7516626487</v>
      </c>
      <c r="J42" s="11">
        <v>0</v>
      </c>
      <c r="K42" s="207">
        <v>0</v>
      </c>
      <c r="L42" s="318">
        <v>751489236.7045867</v>
      </c>
      <c r="M42" s="207">
        <v>50365818.864200614</v>
      </c>
      <c r="N42" s="207">
        <v>33905620.96450201</v>
      </c>
      <c r="O42" s="192">
        <v>835761000</v>
      </c>
      <c r="P42" s="208"/>
      <c r="Q42" s="286">
        <f t="shared" si="0"/>
        <v>0.00756849739307816</v>
      </c>
      <c r="R42" s="209">
        <v>325923.97704583145</v>
      </c>
      <c r="S42" s="11">
        <v>0</v>
      </c>
      <c r="T42" s="207">
        <v>0</v>
      </c>
      <c r="U42" s="318">
        <v>793204561.1571788</v>
      </c>
      <c r="V42" s="207">
        <v>52850455.65523169</v>
      </c>
      <c r="W42" s="207">
        <v>35665373.93339137</v>
      </c>
      <c r="X42" s="194">
        <v>881720000</v>
      </c>
      <c r="Y42" s="208"/>
      <c r="Z42" s="210">
        <f t="shared" si="1"/>
        <v>0.007744265786890679</v>
      </c>
      <c r="AA42" s="209">
        <v>328448.0189503948</v>
      </c>
      <c r="AB42" s="11">
        <v>0</v>
      </c>
      <c r="AC42" s="207">
        <v>0</v>
      </c>
      <c r="AD42" s="318">
        <v>788905371.7567544</v>
      </c>
      <c r="AE42" s="207">
        <v>50511914.49218661</v>
      </c>
      <c r="AF42" s="207">
        <v>37558946.99160382</v>
      </c>
      <c r="AG42" s="194">
        <v>876976000</v>
      </c>
    </row>
    <row r="43" spans="4:33" ht="15">
      <c r="D43" s="138" t="s">
        <v>119</v>
      </c>
      <c r="E43" s="143" t="s">
        <v>120</v>
      </c>
      <c r="F43" s="195" t="s">
        <v>61</v>
      </c>
      <c r="G43" s="196"/>
      <c r="H43" s="196"/>
      <c r="I43" s="197">
        <v>58771.03621518378</v>
      </c>
      <c r="J43" s="296">
        <v>0.7928507327718654</v>
      </c>
      <c r="K43" s="198">
        <v>44718.813766072795</v>
      </c>
      <c r="L43" s="320">
        <v>103628537.20015478</v>
      </c>
      <c r="M43" s="198">
        <v>54155164.687873475</v>
      </c>
      <c r="N43" s="198">
        <v>89681555.50961825</v>
      </c>
      <c r="O43" s="199">
        <v>247465000</v>
      </c>
      <c r="P43" s="200"/>
      <c r="Q43" s="287">
        <f t="shared" si="0"/>
        <v>0.008332491884811832</v>
      </c>
      <c r="R43" s="201">
        <v>59260.745397508785</v>
      </c>
      <c r="S43" s="296">
        <v>0.7928507327718654</v>
      </c>
      <c r="T43" s="198">
        <v>44339.67411226866</v>
      </c>
      <c r="U43" s="320">
        <v>108810433.87878272</v>
      </c>
      <c r="V43" s="198">
        <v>56820559.71998944</v>
      </c>
      <c r="W43" s="198">
        <v>93126553.92721738</v>
      </c>
      <c r="X43" s="203">
        <v>258758000</v>
      </c>
      <c r="Y43" s="200"/>
      <c r="Z43" s="202">
        <f t="shared" si="1"/>
        <v>0.008511586997616201</v>
      </c>
      <c r="AA43" s="201">
        <v>59765.148387503265</v>
      </c>
      <c r="AB43" s="296">
        <v>0.7928507327718654</v>
      </c>
      <c r="AC43" s="198">
        <v>41599.15252250526</v>
      </c>
      <c r="AD43" s="320">
        <v>108216905.69476402</v>
      </c>
      <c r="AE43" s="198">
        <v>54414294.127080016</v>
      </c>
      <c r="AF43" s="198">
        <v>87984819.52935587</v>
      </c>
      <c r="AG43" s="203">
        <v>250616000</v>
      </c>
    </row>
    <row r="44" spans="4:33" ht="15">
      <c r="D44" s="138" t="s">
        <v>121</v>
      </c>
      <c r="E44" s="143" t="s">
        <v>122</v>
      </c>
      <c r="F44" s="195" t="s">
        <v>61</v>
      </c>
      <c r="G44" s="196"/>
      <c r="H44" s="196"/>
      <c r="I44" s="197">
        <v>52248.394952334456</v>
      </c>
      <c r="J44" s="296">
        <v>0.7789899300093607</v>
      </c>
      <c r="K44" s="198">
        <v>39060.72429388153</v>
      </c>
      <c r="L44" s="320">
        <v>90516840.2213852</v>
      </c>
      <c r="M44" s="198">
        <v>55976014.25076562</v>
      </c>
      <c r="N44" s="198">
        <v>79728342.97237834</v>
      </c>
      <c r="O44" s="199">
        <v>226221000</v>
      </c>
      <c r="P44" s="200"/>
      <c r="Q44" s="287">
        <f t="shared" si="0"/>
        <v>0.0019427363311887308</v>
      </c>
      <c r="R44" s="201">
        <v>52349.899807454654</v>
      </c>
      <c r="S44" s="296">
        <v>0.7789899300093607</v>
      </c>
      <c r="T44" s="198">
        <v>38484.1282654977</v>
      </c>
      <c r="U44" s="320">
        <v>94440809.00127473</v>
      </c>
      <c r="V44" s="198">
        <v>58732607.753290005</v>
      </c>
      <c r="W44" s="198">
        <v>82266359.20290492</v>
      </c>
      <c r="X44" s="203">
        <v>235440000</v>
      </c>
      <c r="Y44" s="200"/>
      <c r="Z44" s="202">
        <f t="shared" si="1"/>
        <v>0.0021206965266906547</v>
      </c>
      <c r="AA44" s="201">
        <v>52460.91805814893</v>
      </c>
      <c r="AB44" s="296">
        <v>0.7789899300093607</v>
      </c>
      <c r="AC44" s="198">
        <v>35876.72395352161</v>
      </c>
      <c r="AD44" s="320">
        <v>93330460.29278848</v>
      </c>
      <c r="AE44" s="198">
        <v>56217749.38931797</v>
      </c>
      <c r="AF44" s="198">
        <v>77231706.64218922</v>
      </c>
      <c r="AG44" s="203">
        <v>226780000</v>
      </c>
    </row>
    <row r="45" spans="4:33" ht="15">
      <c r="D45" s="138" t="s">
        <v>123</v>
      </c>
      <c r="E45" s="143" t="s">
        <v>124</v>
      </c>
      <c r="F45" s="195" t="s">
        <v>61</v>
      </c>
      <c r="G45" s="196"/>
      <c r="H45" s="196"/>
      <c r="I45" s="197">
        <v>64644.22348491479</v>
      </c>
      <c r="J45" s="296">
        <v>0.7862254548655928</v>
      </c>
      <c r="K45" s="198">
        <v>48776.68917310161</v>
      </c>
      <c r="L45" s="320">
        <v>113031999.79579975</v>
      </c>
      <c r="M45" s="198">
        <v>64169837.28378031</v>
      </c>
      <c r="N45" s="198">
        <v>98643734.91071388</v>
      </c>
      <c r="O45" s="199">
        <v>275846000</v>
      </c>
      <c r="P45" s="200"/>
      <c r="Q45" s="287">
        <f t="shared" si="0"/>
        <v>0.01468794727708008</v>
      </c>
      <c r="R45" s="201">
        <v>65593.714431229</v>
      </c>
      <c r="S45" s="296">
        <v>0.7862254548655928</v>
      </c>
      <c r="T45" s="198">
        <v>48667.97544458637</v>
      </c>
      <c r="U45" s="320">
        <v>119432170.62712047</v>
      </c>
      <c r="V45" s="198">
        <v>67336823.90314254</v>
      </c>
      <c r="W45" s="198">
        <v>103078632.29346313</v>
      </c>
      <c r="X45" s="203">
        <v>289848000</v>
      </c>
      <c r="Y45" s="200"/>
      <c r="Z45" s="202">
        <f t="shared" si="1"/>
        <v>0.014868171214959132</v>
      </c>
      <c r="AA45" s="201">
        <v>66568.97300801765</v>
      </c>
      <c r="AB45" s="296">
        <v>0.7862254548655928</v>
      </c>
      <c r="AC45" s="198">
        <v>45947.72428890972</v>
      </c>
      <c r="AD45" s="320">
        <v>119529371.26716512</v>
      </c>
      <c r="AE45" s="198">
        <v>64333298.06938877</v>
      </c>
      <c r="AF45" s="198">
        <v>98001247.12130207</v>
      </c>
      <c r="AG45" s="203">
        <v>281864000</v>
      </c>
    </row>
    <row r="46" spans="4:33" ht="15">
      <c r="D46" s="138" t="s">
        <v>125</v>
      </c>
      <c r="E46" s="143" t="s">
        <v>126</v>
      </c>
      <c r="F46" s="195" t="s">
        <v>61</v>
      </c>
      <c r="G46" s="196"/>
      <c r="H46" s="196"/>
      <c r="I46" s="197">
        <v>26322.93730154226</v>
      </c>
      <c r="J46" s="296">
        <v>0.8002280299766548</v>
      </c>
      <c r="K46" s="198">
        <v>20215.458863933676</v>
      </c>
      <c r="L46" s="320">
        <v>46846019.705663666</v>
      </c>
      <c r="M46" s="198">
        <v>38677943.40329018</v>
      </c>
      <c r="N46" s="198">
        <v>40167438.1602033</v>
      </c>
      <c r="O46" s="199">
        <v>125691000</v>
      </c>
      <c r="P46" s="200"/>
      <c r="Q46" s="287">
        <f t="shared" si="0"/>
        <v>0</v>
      </c>
      <c r="R46" s="201">
        <v>26322.93730154226</v>
      </c>
      <c r="S46" s="296">
        <v>0.8002280299766548</v>
      </c>
      <c r="T46" s="198">
        <v>19878.42922777348</v>
      </c>
      <c r="U46" s="320">
        <v>48782056.98188064</v>
      </c>
      <c r="V46" s="198">
        <v>40568151.436934635</v>
      </c>
      <c r="W46" s="198">
        <v>41365737.53319492</v>
      </c>
      <c r="X46" s="203">
        <v>130716000</v>
      </c>
      <c r="Y46" s="200"/>
      <c r="Z46" s="202">
        <f t="shared" si="1"/>
        <v>0</v>
      </c>
      <c r="AA46" s="201">
        <v>26322.93730154226</v>
      </c>
      <c r="AB46" s="296">
        <v>0.8002280299766548</v>
      </c>
      <c r="AC46" s="198">
        <v>18492.39484906468</v>
      </c>
      <c r="AD46" s="320">
        <v>48106502.85168484</v>
      </c>
      <c r="AE46" s="198">
        <v>39084924.398057394</v>
      </c>
      <c r="AF46" s="198">
        <v>38751997.61811382</v>
      </c>
      <c r="AG46" s="203">
        <v>125943000</v>
      </c>
    </row>
    <row r="47" spans="4:33" s="41" customFormat="1" ht="15">
      <c r="D47" s="137" t="s">
        <v>127</v>
      </c>
      <c r="E47" s="8" t="s">
        <v>128</v>
      </c>
      <c r="F47" s="204" t="s">
        <v>75</v>
      </c>
      <c r="G47" s="205"/>
      <c r="H47" s="205"/>
      <c r="I47" s="206">
        <v>201986.5919539753</v>
      </c>
      <c r="J47" s="11">
        <v>0</v>
      </c>
      <c r="K47" s="207">
        <v>0</v>
      </c>
      <c r="L47" s="318">
        <v>489501006.8335955</v>
      </c>
      <c r="M47" s="207">
        <v>36950346.91050437</v>
      </c>
      <c r="N47" s="207">
        <v>21939532.579369787</v>
      </c>
      <c r="O47" s="192">
        <v>548391000</v>
      </c>
      <c r="P47" s="208"/>
      <c r="Q47" s="286">
        <f t="shared" si="0"/>
        <v>0.007627758698510418</v>
      </c>
      <c r="R47" s="209">
        <v>203527.2969377347</v>
      </c>
      <c r="S47" s="11">
        <v>0</v>
      </c>
      <c r="T47" s="207">
        <v>0</v>
      </c>
      <c r="U47" s="318">
        <v>516819801.0945926</v>
      </c>
      <c r="V47" s="207">
        <v>38761683.489342175</v>
      </c>
      <c r="W47" s="207">
        <v>23079584.849596433</v>
      </c>
      <c r="X47" s="194">
        <v>578661000</v>
      </c>
      <c r="Y47" s="208"/>
      <c r="Z47" s="210">
        <f t="shared" si="1"/>
        <v>0.00781556008167324</v>
      </c>
      <c r="AA47" s="209">
        <v>205117.97675521212</v>
      </c>
      <c r="AB47" s="11">
        <v>0</v>
      </c>
      <c r="AC47" s="207">
        <v>0</v>
      </c>
      <c r="AD47" s="318">
        <v>514170892.10725665</v>
      </c>
      <c r="AE47" s="207">
        <v>37247351.13476635</v>
      </c>
      <c r="AF47" s="207">
        <v>24306663.14457272</v>
      </c>
      <c r="AG47" s="194">
        <v>575725000</v>
      </c>
    </row>
    <row r="48" spans="4:33" s="41" customFormat="1" ht="15">
      <c r="D48" s="137"/>
      <c r="E48" s="8"/>
      <c r="F48" s="204"/>
      <c r="G48" s="205"/>
      <c r="H48" s="205"/>
      <c r="I48" s="206"/>
      <c r="J48" s="6"/>
      <c r="K48" s="207"/>
      <c r="L48" s="318"/>
      <c r="M48" s="207"/>
      <c r="N48" s="207"/>
      <c r="O48" s="192"/>
      <c r="P48" s="208"/>
      <c r="Q48" s="286"/>
      <c r="R48" s="209"/>
      <c r="S48" s="6"/>
      <c r="T48" s="207"/>
      <c r="U48" s="318"/>
      <c r="V48" s="207"/>
      <c r="W48" s="207"/>
      <c r="X48" s="194"/>
      <c r="Y48" s="208"/>
      <c r="Z48" s="210"/>
      <c r="AA48" s="209"/>
      <c r="AB48" s="6"/>
      <c r="AC48" s="207"/>
      <c r="AD48" s="318"/>
      <c r="AE48" s="207"/>
      <c r="AF48" s="207"/>
      <c r="AG48" s="194"/>
    </row>
    <row r="49" spans="4:33" s="41" customFormat="1" ht="15">
      <c r="D49" s="137" t="s">
        <v>129</v>
      </c>
      <c r="E49" s="8"/>
      <c r="F49" s="204"/>
      <c r="G49" s="205"/>
      <c r="H49" s="205"/>
      <c r="I49" s="206"/>
      <c r="J49" s="6"/>
      <c r="K49" s="207"/>
      <c r="L49" s="318"/>
      <c r="M49" s="207"/>
      <c r="N49" s="207"/>
      <c r="O49" s="192"/>
      <c r="P49" s="208"/>
      <c r="Q49" s="286"/>
      <c r="R49" s="209"/>
      <c r="S49" s="6"/>
      <c r="T49" s="207"/>
      <c r="U49" s="318"/>
      <c r="V49" s="207"/>
      <c r="W49" s="207"/>
      <c r="X49" s="194"/>
      <c r="Y49" s="208"/>
      <c r="Z49" s="210"/>
      <c r="AA49" s="209"/>
      <c r="AB49" s="6"/>
      <c r="AC49" s="207"/>
      <c r="AD49" s="318"/>
      <c r="AE49" s="207"/>
      <c r="AF49" s="207"/>
      <c r="AG49" s="194"/>
    </row>
    <row r="50" spans="4:33" ht="15">
      <c r="D50" s="138"/>
      <c r="E50" s="143"/>
      <c r="F50" s="195"/>
      <c r="G50" s="196"/>
      <c r="H50" s="196"/>
      <c r="I50" s="197"/>
      <c r="J50" s="6"/>
      <c r="K50" s="198"/>
      <c r="L50" s="320"/>
      <c r="M50" s="198"/>
      <c r="N50" s="198"/>
      <c r="O50" s="199"/>
      <c r="P50" s="200"/>
      <c r="Q50" s="287"/>
      <c r="R50" s="201"/>
      <c r="S50" s="6"/>
      <c r="T50" s="198"/>
      <c r="U50" s="320"/>
      <c r="V50" s="198"/>
      <c r="W50" s="198"/>
      <c r="X50" s="203"/>
      <c r="Y50" s="200"/>
      <c r="Z50" s="202"/>
      <c r="AA50" s="201"/>
      <c r="AB50" s="6"/>
      <c r="AC50" s="198"/>
      <c r="AD50" s="320"/>
      <c r="AE50" s="198"/>
      <c r="AF50" s="198"/>
      <c r="AG50" s="203"/>
    </row>
    <row r="51" spans="4:33" s="41" customFormat="1" ht="15">
      <c r="D51" s="137" t="s">
        <v>130</v>
      </c>
      <c r="E51" s="8" t="s">
        <v>131</v>
      </c>
      <c r="F51" s="204" t="s">
        <v>57</v>
      </c>
      <c r="G51" s="205"/>
      <c r="H51" s="205"/>
      <c r="I51" s="206">
        <v>284364.93633300136</v>
      </c>
      <c r="J51" s="298">
        <v>0.5508532206522886</v>
      </c>
      <c r="K51" s="207">
        <v>150330.61437652624</v>
      </c>
      <c r="L51" s="318">
        <v>830046097.5328677</v>
      </c>
      <c r="M51" s="207">
        <v>0</v>
      </c>
      <c r="N51" s="207">
        <v>0</v>
      </c>
      <c r="O51" s="192">
        <v>830046000</v>
      </c>
      <c r="P51" s="208"/>
      <c r="Q51" s="286">
        <f aca="true" t="shared" si="2" ref="Q51:Q73">(R51-I51)/I51</f>
        <v>0.022098702684542067</v>
      </c>
      <c r="R51" s="209">
        <v>290649.0325149331</v>
      </c>
      <c r="S51" s="298">
        <v>0.5508532206522886</v>
      </c>
      <c r="T51" s="207">
        <v>151091.04663777247</v>
      </c>
      <c r="U51" s="318">
        <v>886647075.4845935</v>
      </c>
      <c r="V51" s="207">
        <v>0</v>
      </c>
      <c r="W51" s="207">
        <v>0</v>
      </c>
      <c r="X51" s="194">
        <v>886647000</v>
      </c>
      <c r="Y51" s="208"/>
      <c r="Z51" s="210">
        <f aca="true" t="shared" si="3" ref="Z51:Z73">(AA51-R51)/R51</f>
        <v>0.02235573393139984</v>
      </c>
      <c r="AA51" s="209">
        <v>297146.7049532557</v>
      </c>
      <c r="AB51" s="298">
        <v>0.5508532206522886</v>
      </c>
      <c r="AC51" s="207">
        <v>143698.3762373479</v>
      </c>
      <c r="AD51" s="318">
        <v>894448535.5048373</v>
      </c>
      <c r="AE51" s="207">
        <v>0</v>
      </c>
      <c r="AF51" s="207">
        <v>0</v>
      </c>
      <c r="AG51" s="194">
        <v>894449000</v>
      </c>
    </row>
    <row r="52" spans="4:33" ht="15">
      <c r="D52" s="138" t="s">
        <v>132</v>
      </c>
      <c r="E52" s="143" t="s">
        <v>133</v>
      </c>
      <c r="F52" s="195" t="s">
        <v>61</v>
      </c>
      <c r="G52" s="196"/>
      <c r="H52" s="196"/>
      <c r="I52" s="197">
        <v>14481.684687351217</v>
      </c>
      <c r="J52" s="299">
        <v>0.6327981127632002</v>
      </c>
      <c r="K52" s="198">
        <v>8794.674235374145</v>
      </c>
      <c r="L52" s="320">
        <v>48559536.9806793</v>
      </c>
      <c r="M52" s="198">
        <v>8516084.234355772</v>
      </c>
      <c r="N52" s="198">
        <v>10609378.00691708</v>
      </c>
      <c r="O52" s="199">
        <v>67685000</v>
      </c>
      <c r="P52" s="200"/>
      <c r="Q52" s="287">
        <f t="shared" si="2"/>
        <v>0.011129645982281673</v>
      </c>
      <c r="R52" s="201">
        <v>14642.860711148465</v>
      </c>
      <c r="S52" s="299">
        <v>0.6327981127632002</v>
      </c>
      <c r="T52" s="198">
        <v>8744.300252167846</v>
      </c>
      <c r="U52" s="320">
        <v>51314147.451312676</v>
      </c>
      <c r="V52" s="198">
        <v>8920052.067839276</v>
      </c>
      <c r="W52" s="198">
        <v>11047484.619559173</v>
      </c>
      <c r="X52" s="203">
        <v>71282000</v>
      </c>
      <c r="Y52" s="200"/>
      <c r="Z52" s="202">
        <f t="shared" si="3"/>
        <v>0.011383918796598709</v>
      </c>
      <c r="AA52" s="201">
        <v>14809.553848434085</v>
      </c>
      <c r="AB52" s="299">
        <v>0.6327981127632002</v>
      </c>
      <c r="AC52" s="198">
        <v>8227.202737790665</v>
      </c>
      <c r="AD52" s="320">
        <v>51210108.51203801</v>
      </c>
      <c r="AE52" s="198">
        <v>8807511.913967337</v>
      </c>
      <c r="AF52" s="198">
        <v>10467254.2263144</v>
      </c>
      <c r="AG52" s="203">
        <v>70485000</v>
      </c>
    </row>
    <row r="53" spans="4:33" ht="15">
      <c r="D53" s="138" t="s">
        <v>134</v>
      </c>
      <c r="E53" s="143" t="s">
        <v>135</v>
      </c>
      <c r="F53" s="195" t="s">
        <v>61</v>
      </c>
      <c r="G53" s="196"/>
      <c r="H53" s="196"/>
      <c r="I53" s="197">
        <v>18683.921583187588</v>
      </c>
      <c r="J53" s="299">
        <v>0.6528726718494233</v>
      </c>
      <c r="K53" s="198">
        <v>11706.633465913765</v>
      </c>
      <c r="L53" s="320">
        <v>64637834.841089316</v>
      </c>
      <c r="M53" s="198">
        <v>10628685.54841159</v>
      </c>
      <c r="N53" s="198">
        <v>14173668.359607805</v>
      </c>
      <c r="O53" s="199">
        <v>89440000</v>
      </c>
      <c r="P53" s="200"/>
      <c r="Q53" s="287">
        <f t="shared" si="2"/>
        <v>0.003948134779157484</v>
      </c>
      <c r="R53" s="201">
        <v>18757.688223801222</v>
      </c>
      <c r="S53" s="299">
        <v>0.6528726718494233</v>
      </c>
      <c r="T53" s="198">
        <v>11556.910720193124</v>
      </c>
      <c r="U53" s="320">
        <v>67819379.90185367</v>
      </c>
      <c r="V53" s="198">
        <v>11137663.70391004</v>
      </c>
      <c r="W53" s="198">
        <v>14654134.801434657</v>
      </c>
      <c r="X53" s="203">
        <v>93611000</v>
      </c>
      <c r="Y53" s="200"/>
      <c r="Z53" s="202">
        <f t="shared" si="3"/>
        <v>0.004200601630142493</v>
      </c>
      <c r="AA53" s="201">
        <v>18836.481799531826</v>
      </c>
      <c r="AB53" s="299">
        <v>0.6528726718494233</v>
      </c>
      <c r="AC53" s="198">
        <v>10796.259865797494</v>
      </c>
      <c r="AD53" s="320">
        <v>67201168.71705052</v>
      </c>
      <c r="AE53" s="198">
        <v>10913159.613706814</v>
      </c>
      <c r="AF53" s="198">
        <v>13785863.759882912</v>
      </c>
      <c r="AG53" s="203">
        <v>91900000</v>
      </c>
    </row>
    <row r="54" spans="4:33" ht="15">
      <c r="D54" s="138" t="s">
        <v>136</v>
      </c>
      <c r="E54" s="143" t="s">
        <v>137</v>
      </c>
      <c r="F54" s="195" t="s">
        <v>61</v>
      </c>
      <c r="G54" s="196"/>
      <c r="H54" s="196"/>
      <c r="I54" s="197">
        <v>13152.034224146126</v>
      </c>
      <c r="J54" s="299">
        <v>0.6975204950948684</v>
      </c>
      <c r="K54" s="198">
        <v>8804.108742562757</v>
      </c>
      <c r="L54" s="320">
        <v>48611629.33662777</v>
      </c>
      <c r="M54" s="198">
        <v>11985926.951944731</v>
      </c>
      <c r="N54" s="198">
        <v>13561116.425827533</v>
      </c>
      <c r="O54" s="199">
        <v>74159000</v>
      </c>
      <c r="P54" s="200"/>
      <c r="Q54" s="287">
        <f t="shared" si="2"/>
        <v>0.01921197628373236</v>
      </c>
      <c r="R54" s="201">
        <v>13404.710793743257</v>
      </c>
      <c r="S54" s="299">
        <v>0.6975204950948684</v>
      </c>
      <c r="T54" s="198">
        <v>8823.652102772989</v>
      </c>
      <c r="U54" s="320">
        <v>51779807.64653267</v>
      </c>
      <c r="V54" s="198">
        <v>12554489.780801594</v>
      </c>
      <c r="W54" s="198">
        <v>14233988.185129115</v>
      </c>
      <c r="X54" s="203">
        <v>78568000</v>
      </c>
      <c r="Y54" s="200"/>
      <c r="Z54" s="202">
        <f t="shared" si="3"/>
        <v>0.01946828159396173</v>
      </c>
      <c r="AA54" s="201">
        <v>13665.67747816147</v>
      </c>
      <c r="AB54" s="299">
        <v>0.6975204950948684</v>
      </c>
      <c r="AC54" s="198">
        <v>8368.221916676317</v>
      </c>
      <c r="AD54" s="320">
        <v>52087880.42105407</v>
      </c>
      <c r="AE54" s="198">
        <v>12396095.614380844</v>
      </c>
      <c r="AF54" s="198">
        <v>13594199.592178078</v>
      </c>
      <c r="AG54" s="203">
        <v>78078000</v>
      </c>
    </row>
    <row r="55" spans="4:33" s="41" customFormat="1" ht="15">
      <c r="D55" s="137" t="s">
        <v>138</v>
      </c>
      <c r="E55" s="8" t="s">
        <v>139</v>
      </c>
      <c r="F55" s="204" t="s">
        <v>75</v>
      </c>
      <c r="G55" s="205"/>
      <c r="H55" s="205"/>
      <c r="I55" s="206">
        <v>46317.64049468493</v>
      </c>
      <c r="J55" s="11">
        <v>0</v>
      </c>
      <c r="K55" s="207">
        <v>0</v>
      </c>
      <c r="L55" s="318">
        <v>0</v>
      </c>
      <c r="M55" s="207">
        <v>16906383.11548891</v>
      </c>
      <c r="N55" s="207">
        <v>4558319.387820942</v>
      </c>
      <c r="O55" s="192">
        <v>21465000</v>
      </c>
      <c r="P55" s="208"/>
      <c r="Q55" s="286">
        <f t="shared" si="2"/>
        <v>0.010527721809662815</v>
      </c>
      <c r="R55" s="209">
        <v>46805.259728692945</v>
      </c>
      <c r="S55" s="11">
        <v>0</v>
      </c>
      <c r="T55" s="207">
        <v>0</v>
      </c>
      <c r="U55" s="318">
        <v>0</v>
      </c>
      <c r="V55" s="207">
        <v>17717500.813416805</v>
      </c>
      <c r="W55" s="207">
        <v>4808985.662930756</v>
      </c>
      <c r="X55" s="194">
        <v>22526000</v>
      </c>
      <c r="Y55" s="208"/>
      <c r="Z55" s="210">
        <f t="shared" si="3"/>
        <v>0.010820437710848983</v>
      </c>
      <c r="AA55" s="209">
        <v>47311.713126127375</v>
      </c>
      <c r="AB55" s="11">
        <v>0</v>
      </c>
      <c r="AC55" s="207">
        <v>0</v>
      </c>
      <c r="AD55" s="318">
        <v>0</v>
      </c>
      <c r="AE55" s="207">
        <v>17333799.98086666</v>
      </c>
      <c r="AF55" s="207">
        <v>5079766.937422564</v>
      </c>
      <c r="AG55" s="194">
        <v>22414000</v>
      </c>
    </row>
    <row r="56" spans="4:33" ht="15">
      <c r="D56" s="138" t="s">
        <v>140</v>
      </c>
      <c r="E56" s="143" t="s">
        <v>141</v>
      </c>
      <c r="F56" s="195" t="s">
        <v>61</v>
      </c>
      <c r="G56" s="196"/>
      <c r="H56" s="196"/>
      <c r="I56" s="197">
        <v>22869.960543933474</v>
      </c>
      <c r="J56" s="299">
        <v>0.6894535535831007</v>
      </c>
      <c r="K56" s="198">
        <v>15132.33421195723</v>
      </c>
      <c r="L56" s="320">
        <v>83552741.47778311</v>
      </c>
      <c r="M56" s="198">
        <v>19343405.484138243</v>
      </c>
      <c r="N56" s="198">
        <v>26031679.092346366</v>
      </c>
      <c r="O56" s="199">
        <v>128928000</v>
      </c>
      <c r="P56" s="200"/>
      <c r="Q56" s="287">
        <f t="shared" si="2"/>
        <v>0.0189226972082184</v>
      </c>
      <c r="R56" s="201">
        <v>23302.72188247023</v>
      </c>
      <c r="S56" s="299">
        <v>0.6894535535831007</v>
      </c>
      <c r="T56" s="198">
        <v>15161.620479743216</v>
      </c>
      <c r="U56" s="320">
        <v>88972885.93281157</v>
      </c>
      <c r="V56" s="198">
        <v>20277172.289565884</v>
      </c>
      <c r="W56" s="198">
        <v>27315556.741193637</v>
      </c>
      <c r="X56" s="203">
        <v>136566000</v>
      </c>
      <c r="Y56" s="200"/>
      <c r="Z56" s="202">
        <f t="shared" si="3"/>
        <v>0.019178929772282003</v>
      </c>
      <c r="AA56" s="201">
        <v>23749.643148957144</v>
      </c>
      <c r="AB56" s="299">
        <v>0.6894535535831007</v>
      </c>
      <c r="AC56" s="198">
        <v>14374.976782216263</v>
      </c>
      <c r="AD56" s="320">
        <v>89476842.17066056</v>
      </c>
      <c r="AE56" s="198">
        <v>19737808.340677474</v>
      </c>
      <c r="AF56" s="198">
        <v>26080374.06009211</v>
      </c>
      <c r="AG56" s="203">
        <v>135295000</v>
      </c>
    </row>
    <row r="57" spans="4:33" ht="15">
      <c r="D57" s="138" t="s">
        <v>142</v>
      </c>
      <c r="E57" s="143" t="s">
        <v>143</v>
      </c>
      <c r="F57" s="195" t="s">
        <v>61</v>
      </c>
      <c r="G57" s="196"/>
      <c r="H57" s="196"/>
      <c r="I57" s="197">
        <v>10088.986206380141</v>
      </c>
      <c r="J57" s="299">
        <v>0.6952521382234828</v>
      </c>
      <c r="K57" s="198">
        <v>6731.709346423548</v>
      </c>
      <c r="L57" s="320">
        <v>37168936.586192064</v>
      </c>
      <c r="M57" s="198">
        <v>10324614.11497394</v>
      </c>
      <c r="N57" s="198">
        <v>10591809.94391216</v>
      </c>
      <c r="O57" s="199">
        <v>58085000</v>
      </c>
      <c r="P57" s="200"/>
      <c r="Q57" s="287">
        <f t="shared" si="2"/>
        <v>0.007717648779690477</v>
      </c>
      <c r="R57" s="201">
        <v>10166.849458464125</v>
      </c>
      <c r="S57" s="299">
        <v>0.6952521382234828</v>
      </c>
      <c r="T57" s="198">
        <v>6670.5659336463095</v>
      </c>
      <c r="U57" s="320">
        <v>39144859.39775111</v>
      </c>
      <c r="V57" s="198">
        <v>10809391.903503437</v>
      </c>
      <c r="W57" s="198">
        <v>10991973.742862573</v>
      </c>
      <c r="X57" s="203">
        <v>60946000</v>
      </c>
      <c r="Y57" s="200"/>
      <c r="Z57" s="202">
        <f t="shared" si="3"/>
        <v>0.00797106356543073</v>
      </c>
      <c r="AA57" s="201">
        <v>10247.890061757707</v>
      </c>
      <c r="AB57" s="299">
        <v>0.6952521382234828</v>
      </c>
      <c r="AC57" s="198">
        <v>6254.921158687074</v>
      </c>
      <c r="AD57" s="320">
        <v>38933669.374558896</v>
      </c>
      <c r="AE57" s="198">
        <v>10760186.076408617</v>
      </c>
      <c r="AF57" s="198">
        <v>10379515.21325515</v>
      </c>
      <c r="AG57" s="203">
        <v>60073000</v>
      </c>
    </row>
    <row r="58" spans="4:33" ht="15">
      <c r="D58" s="138" t="s">
        <v>144</v>
      </c>
      <c r="E58" s="143" t="s">
        <v>145</v>
      </c>
      <c r="F58" s="195" t="s">
        <v>61</v>
      </c>
      <c r="G58" s="196"/>
      <c r="H58" s="196"/>
      <c r="I58" s="197">
        <v>14042.749263754842</v>
      </c>
      <c r="J58" s="299">
        <v>0.664688730521067</v>
      </c>
      <c r="K58" s="198">
        <v>8957.894676750475</v>
      </c>
      <c r="L58" s="320">
        <v>49460753.88160065</v>
      </c>
      <c r="M58" s="198">
        <v>14238598.737614367</v>
      </c>
      <c r="N58" s="198">
        <v>14270988.791300876</v>
      </c>
      <c r="O58" s="199">
        <v>77970000</v>
      </c>
      <c r="P58" s="200"/>
      <c r="Q58" s="287">
        <f t="shared" si="2"/>
        <v>0.0071943661786260625</v>
      </c>
      <c r="R58" s="201">
        <v>14143.777944112926</v>
      </c>
      <c r="S58" s="299">
        <v>0.664688730521067</v>
      </c>
      <c r="T58" s="198">
        <v>8871.921694341476</v>
      </c>
      <c r="U58" s="320">
        <v>52063067.92668442</v>
      </c>
      <c r="V58" s="198">
        <v>14920445.583994782</v>
      </c>
      <c r="W58" s="198">
        <v>14802463.23719157</v>
      </c>
      <c r="X58" s="203">
        <v>81786000</v>
      </c>
      <c r="Y58" s="200"/>
      <c r="Z58" s="202">
        <f t="shared" si="3"/>
        <v>0.007447649372398714</v>
      </c>
      <c r="AA58" s="201">
        <v>14249.115843041745</v>
      </c>
      <c r="AB58" s="299">
        <v>0.664688730521067</v>
      </c>
      <c r="AC58" s="198">
        <v>8314.789938154363</v>
      </c>
      <c r="AD58" s="320">
        <v>51755293.81715849</v>
      </c>
      <c r="AE58" s="198">
        <v>14619691.211236557</v>
      </c>
      <c r="AF58" s="198">
        <v>13970430.907151874</v>
      </c>
      <c r="AG58" s="203">
        <v>80345000</v>
      </c>
    </row>
    <row r="59" spans="4:33" ht="15">
      <c r="D59" s="211" t="s">
        <v>146</v>
      </c>
      <c r="E59" s="143" t="s">
        <v>147</v>
      </c>
      <c r="F59" s="195" t="s">
        <v>61</v>
      </c>
      <c r="G59" s="196"/>
      <c r="H59" s="196"/>
      <c r="I59" s="197">
        <v>156378.99300691363</v>
      </c>
      <c r="J59" s="299">
        <v>0.5989208936000495</v>
      </c>
      <c r="K59" s="198">
        <v>89884.20278882796</v>
      </c>
      <c r="L59" s="320">
        <v>496293001.02407765</v>
      </c>
      <c r="M59" s="198">
        <v>15341208.95661166</v>
      </c>
      <c r="N59" s="198">
        <v>49960569.17173135</v>
      </c>
      <c r="O59" s="199">
        <v>561595000</v>
      </c>
      <c r="P59" s="200"/>
      <c r="Q59" s="287">
        <f t="shared" si="2"/>
        <v>0.014911144845184222</v>
      </c>
      <c r="R59" s="201">
        <v>158710.78282238377</v>
      </c>
      <c r="S59" s="299">
        <v>0.5989208936000495</v>
      </c>
      <c r="T59" s="198">
        <v>89703.59589395495</v>
      </c>
      <c r="U59" s="320">
        <v>526407306.916777</v>
      </c>
      <c r="V59" s="198">
        <v>16099742.855345491</v>
      </c>
      <c r="W59" s="198">
        <v>52218216.82656355</v>
      </c>
      <c r="X59" s="203">
        <v>594725000</v>
      </c>
      <c r="Y59" s="200"/>
      <c r="Z59" s="202">
        <f t="shared" si="3"/>
        <v>0.015166368608137776</v>
      </c>
      <c r="AA59" s="201">
        <v>161117.84905675414</v>
      </c>
      <c r="AB59" s="299">
        <v>0.5989208936000495</v>
      </c>
      <c r="AC59" s="198">
        <v>84714.58121927323</v>
      </c>
      <c r="AD59" s="320">
        <v>527304727.3848791</v>
      </c>
      <c r="AE59" s="198">
        <v>15357223.323242195</v>
      </c>
      <c r="AF59" s="198">
        <v>49660670.80380803</v>
      </c>
      <c r="AG59" s="203">
        <v>592323000</v>
      </c>
    </row>
    <row r="60" spans="4:33" ht="15">
      <c r="D60" s="138" t="s">
        <v>148</v>
      </c>
      <c r="E60" s="143" t="s">
        <v>149</v>
      </c>
      <c r="F60" s="195" t="s">
        <v>61</v>
      </c>
      <c r="G60" s="196"/>
      <c r="H60" s="196"/>
      <c r="I60" s="197">
        <v>23653</v>
      </c>
      <c r="J60" s="299">
        <v>0.6912390065230724</v>
      </c>
      <c r="K60" s="198">
        <v>15690.976209572234</v>
      </c>
      <c r="L60" s="320">
        <v>86637266.95492174</v>
      </c>
      <c r="M60" s="198">
        <v>18285227.06109884</v>
      </c>
      <c r="N60" s="198">
        <v>22316227.268966325</v>
      </c>
      <c r="O60" s="199">
        <v>127239000</v>
      </c>
      <c r="P60" s="200"/>
      <c r="Q60" s="287">
        <f t="shared" si="2"/>
        <v>0</v>
      </c>
      <c r="R60" s="201">
        <v>23653</v>
      </c>
      <c r="S60" s="299">
        <v>0.6912390065230724</v>
      </c>
      <c r="T60" s="198">
        <v>15429.378190031592</v>
      </c>
      <c r="U60" s="320">
        <v>90544167.59409228</v>
      </c>
      <c r="V60" s="198">
        <v>19171993.455035556</v>
      </c>
      <c r="W60" s="198">
        <v>22981978.493559867</v>
      </c>
      <c r="X60" s="203">
        <v>132698000</v>
      </c>
      <c r="Y60" s="200"/>
      <c r="Z60" s="202">
        <f t="shared" si="3"/>
        <v>0</v>
      </c>
      <c r="AA60" s="201">
        <v>23653</v>
      </c>
      <c r="AB60" s="299">
        <v>0.6912390065230724</v>
      </c>
      <c r="AC60" s="198">
        <v>14353.556334670695</v>
      </c>
      <c r="AD60" s="320">
        <v>89343510.89414462</v>
      </c>
      <c r="AE60" s="198">
        <v>18590634.735188685</v>
      </c>
      <c r="AF60" s="198">
        <v>21529836.74296376</v>
      </c>
      <c r="AG60" s="203">
        <v>129464000</v>
      </c>
    </row>
    <row r="61" spans="4:33" s="41" customFormat="1" ht="15">
      <c r="D61" s="137" t="s">
        <v>150</v>
      </c>
      <c r="E61" s="8" t="s">
        <v>151</v>
      </c>
      <c r="F61" s="204" t="s">
        <v>75</v>
      </c>
      <c r="G61" s="205"/>
      <c r="H61" s="205"/>
      <c r="I61" s="206">
        <v>227033.68902098207</v>
      </c>
      <c r="J61" s="11">
        <v>0</v>
      </c>
      <c r="K61" s="207">
        <v>0</v>
      </c>
      <c r="L61" s="318">
        <v>0</v>
      </c>
      <c r="M61" s="207">
        <v>25446366.74094194</v>
      </c>
      <c r="N61" s="207">
        <v>17713222.45997155</v>
      </c>
      <c r="O61" s="192">
        <v>43160000</v>
      </c>
      <c r="P61" s="208"/>
      <c r="Q61" s="286">
        <f t="shared" si="2"/>
        <v>0.012964785530912733</v>
      </c>
      <c r="R61" s="209">
        <v>229977.13210743104</v>
      </c>
      <c r="S61" s="11">
        <v>0</v>
      </c>
      <c r="T61" s="207">
        <v>0</v>
      </c>
      <c r="U61" s="318">
        <v>0</v>
      </c>
      <c r="V61" s="207">
        <v>26692602.841660626</v>
      </c>
      <c r="W61" s="207">
        <v>18732356.89619639</v>
      </c>
      <c r="X61" s="194">
        <v>45425000</v>
      </c>
      <c r="Y61" s="208"/>
      <c r="Z61" s="210">
        <f t="shared" si="3"/>
        <v>0.013220297058315554</v>
      </c>
      <c r="AA61" s="209">
        <v>233017.49811051076</v>
      </c>
      <c r="AB61" s="11">
        <v>0</v>
      </c>
      <c r="AC61" s="207">
        <v>0</v>
      </c>
      <c r="AD61" s="318">
        <v>0</v>
      </c>
      <c r="AE61" s="207">
        <v>25670162.207447488</v>
      </c>
      <c r="AF61" s="207">
        <v>19834104.40881999</v>
      </c>
      <c r="AG61" s="194">
        <v>45504000</v>
      </c>
    </row>
    <row r="62" spans="4:33" ht="15">
      <c r="D62" s="138" t="s">
        <v>152</v>
      </c>
      <c r="E62" s="143" t="s">
        <v>153</v>
      </c>
      <c r="F62" s="195" t="s">
        <v>61</v>
      </c>
      <c r="G62" s="196"/>
      <c r="H62" s="196"/>
      <c r="I62" s="197">
        <v>38486.43972974547</v>
      </c>
      <c r="J62" s="299">
        <v>0.7134528734284022</v>
      </c>
      <c r="K62" s="198">
        <v>26351.693094383325</v>
      </c>
      <c r="L62" s="320">
        <v>145500103.93486512</v>
      </c>
      <c r="M62" s="198">
        <v>23270269.818617955</v>
      </c>
      <c r="N62" s="198">
        <v>36185159.306561664</v>
      </c>
      <c r="O62" s="199">
        <v>204956000</v>
      </c>
      <c r="P62" s="200"/>
      <c r="Q62" s="287">
        <f t="shared" si="2"/>
        <v>0.010023829461709877</v>
      </c>
      <c r="R62" s="201">
        <v>38872.221238184815</v>
      </c>
      <c r="S62" s="299">
        <v>0.7134528734284022</v>
      </c>
      <c r="T62" s="198">
        <v>26172.102004965902</v>
      </c>
      <c r="U62" s="320">
        <v>153585657.24692106</v>
      </c>
      <c r="V62" s="198">
        <v>24406816.407216832</v>
      </c>
      <c r="W62" s="198">
        <v>37638191.48784595</v>
      </c>
      <c r="X62" s="203">
        <v>215631000</v>
      </c>
      <c r="Y62" s="200"/>
      <c r="Z62" s="202">
        <f t="shared" si="3"/>
        <v>0.010277824191926</v>
      </c>
      <c r="AA62" s="201">
        <v>39271.74309402053</v>
      </c>
      <c r="AB62" s="299">
        <v>0.7134528734284022</v>
      </c>
      <c r="AC62" s="198">
        <v>24597.474470669003</v>
      </c>
      <c r="AD62" s="320">
        <v>153106636.22995973</v>
      </c>
      <c r="AE62" s="198">
        <v>23526387.851970896</v>
      </c>
      <c r="AF62" s="198">
        <v>35622376.578381024</v>
      </c>
      <c r="AG62" s="203">
        <v>212255000</v>
      </c>
    </row>
    <row r="63" spans="4:33" ht="15">
      <c r="D63" s="138" t="s">
        <v>154</v>
      </c>
      <c r="E63" s="143" t="s">
        <v>155</v>
      </c>
      <c r="F63" s="195" t="s">
        <v>61</v>
      </c>
      <c r="G63" s="196"/>
      <c r="H63" s="196"/>
      <c r="I63" s="197">
        <v>50467.31928307036</v>
      </c>
      <c r="J63" s="299">
        <v>0.5787844239856965</v>
      </c>
      <c r="K63" s="198">
        <v>28032.547479003544</v>
      </c>
      <c r="L63" s="320">
        <v>154780892.33755577</v>
      </c>
      <c r="M63" s="198">
        <v>11349183.88194817</v>
      </c>
      <c r="N63" s="198">
        <v>20217560.054287326</v>
      </c>
      <c r="O63" s="199">
        <v>186348000</v>
      </c>
      <c r="P63" s="200"/>
      <c r="Q63" s="287">
        <f t="shared" si="2"/>
        <v>0.024080679995173646</v>
      </c>
      <c r="R63" s="201">
        <v>51682.60664894024</v>
      </c>
      <c r="S63" s="299">
        <v>0.5787844239856965</v>
      </c>
      <c r="T63" s="198">
        <v>28228.98088078476</v>
      </c>
      <c r="U63" s="320">
        <v>165656032.5633556</v>
      </c>
      <c r="V63" s="198">
        <v>11905275.754355686</v>
      </c>
      <c r="W63" s="198">
        <v>21322079.2416509</v>
      </c>
      <c r="X63" s="203">
        <v>198883000</v>
      </c>
      <c r="Y63" s="200"/>
      <c r="Z63" s="202">
        <f t="shared" si="3"/>
        <v>0.024338209657788937</v>
      </c>
      <c r="AA63" s="201">
        <v>52940.46876522318</v>
      </c>
      <c r="AB63" s="299">
        <v>0.5787844239856965</v>
      </c>
      <c r="AC63" s="198">
        <v>26899.83812412336</v>
      </c>
      <c r="AD63" s="320">
        <v>167437666.62817642</v>
      </c>
      <c r="AE63" s="198">
        <v>11444612.240291517</v>
      </c>
      <c r="AF63" s="198">
        <v>20460971.42124392</v>
      </c>
      <c r="AG63" s="203">
        <v>199343000</v>
      </c>
    </row>
    <row r="64" spans="4:33" ht="15">
      <c r="D64" s="138" t="s">
        <v>156</v>
      </c>
      <c r="E64" s="143" t="s">
        <v>157</v>
      </c>
      <c r="F64" s="195" t="s">
        <v>61</v>
      </c>
      <c r="G64" s="196"/>
      <c r="H64" s="196"/>
      <c r="I64" s="197">
        <v>20884.925267102357</v>
      </c>
      <c r="J64" s="299">
        <v>0.6621825604665461</v>
      </c>
      <c r="K64" s="198">
        <v>13272.299066994854</v>
      </c>
      <c r="L64" s="320">
        <v>73282611.73905252</v>
      </c>
      <c r="M64" s="198">
        <v>13548662.232528161</v>
      </c>
      <c r="N64" s="198">
        <v>17908171.998140253</v>
      </c>
      <c r="O64" s="199">
        <v>104739000</v>
      </c>
      <c r="P64" s="200"/>
      <c r="Q64" s="287">
        <f t="shared" si="2"/>
        <v>0.01931701552449705</v>
      </c>
      <c r="R64" s="201">
        <v>21288.359692714934</v>
      </c>
      <c r="S64" s="299">
        <v>0.6621825604665461</v>
      </c>
      <c r="T64" s="198">
        <v>13303.131785646485</v>
      </c>
      <c r="U64" s="320">
        <v>78066723.04552574</v>
      </c>
      <c r="V64" s="198">
        <v>14200844.067290481</v>
      </c>
      <c r="W64" s="198">
        <v>18798671.94754595</v>
      </c>
      <c r="X64" s="203">
        <v>111066000</v>
      </c>
      <c r="Y64" s="200"/>
      <c r="Z64" s="202">
        <f t="shared" si="3"/>
        <v>0.019573347249364017</v>
      </c>
      <c r="AA64" s="201">
        <v>21705.044149349807</v>
      </c>
      <c r="AB64" s="299">
        <v>0.6621825604665461</v>
      </c>
      <c r="AC64" s="198">
        <v>12617.794831082478</v>
      </c>
      <c r="AD64" s="320">
        <v>78539287.6626601</v>
      </c>
      <c r="AE64" s="198">
        <v>13855549.503319513</v>
      </c>
      <c r="AF64" s="198">
        <v>17955560.47212608</v>
      </c>
      <c r="AG64" s="203">
        <v>110350000</v>
      </c>
    </row>
    <row r="65" spans="4:33" ht="15">
      <c r="D65" s="138" t="s">
        <v>158</v>
      </c>
      <c r="E65" s="143" t="s">
        <v>159</v>
      </c>
      <c r="F65" s="195" t="s">
        <v>61</v>
      </c>
      <c r="G65" s="196"/>
      <c r="H65" s="196"/>
      <c r="I65" s="197">
        <v>115877.23147064594</v>
      </c>
      <c r="J65" s="299">
        <v>0.7425476063548773</v>
      </c>
      <c r="K65" s="198">
        <v>82576.773116918</v>
      </c>
      <c r="L65" s="320">
        <v>455945241.47210264</v>
      </c>
      <c r="M65" s="198">
        <v>60603431.74567219</v>
      </c>
      <c r="N65" s="198">
        <v>151908596.85698074</v>
      </c>
      <c r="O65" s="199">
        <v>668457000</v>
      </c>
      <c r="P65" s="200"/>
      <c r="Q65" s="287">
        <f t="shared" si="2"/>
        <v>0.014315497822099137</v>
      </c>
      <c r="R65" s="201">
        <v>117536.07172539485</v>
      </c>
      <c r="S65" s="299">
        <v>0.7425476063548773</v>
      </c>
      <c r="T65" s="198">
        <v>82362.48267310846</v>
      </c>
      <c r="U65" s="320">
        <v>483327477.1524791</v>
      </c>
      <c r="V65" s="198">
        <v>63598415.16264297</v>
      </c>
      <c r="W65" s="198">
        <v>158679948.81786284</v>
      </c>
      <c r="X65" s="203">
        <v>705606000</v>
      </c>
      <c r="Y65" s="200"/>
      <c r="Z65" s="202">
        <f t="shared" si="3"/>
        <v>0.014570571795314806</v>
      </c>
      <c r="AA65" s="201">
        <v>119248.63949700899</v>
      </c>
      <c r="AB65" s="299">
        <v>0.7425476063548773</v>
      </c>
      <c r="AC65" s="198">
        <v>77736.10643840901</v>
      </c>
      <c r="AD65" s="320">
        <v>483867308.596711</v>
      </c>
      <c r="AE65" s="198">
        <v>60691559.00348436</v>
      </c>
      <c r="AF65" s="198">
        <v>150819548.272761</v>
      </c>
      <c r="AG65" s="203">
        <v>695378000</v>
      </c>
    </row>
    <row r="66" spans="4:33" ht="15">
      <c r="D66" s="138" t="s">
        <v>160</v>
      </c>
      <c r="E66" s="143" t="s">
        <v>161</v>
      </c>
      <c r="F66" s="195" t="s">
        <v>61</v>
      </c>
      <c r="G66" s="196"/>
      <c r="H66" s="196"/>
      <c r="I66" s="197">
        <v>15206.609796609333</v>
      </c>
      <c r="J66" s="299">
        <v>0.6629353469133864</v>
      </c>
      <c r="K66" s="198">
        <v>9674.734875513772</v>
      </c>
      <c r="L66" s="320">
        <v>53418766.10689405</v>
      </c>
      <c r="M66" s="198">
        <v>12770338.790849466</v>
      </c>
      <c r="N66" s="198">
        <v>13860199.8820038</v>
      </c>
      <c r="O66" s="199">
        <v>80049000</v>
      </c>
      <c r="P66" s="200"/>
      <c r="Q66" s="287">
        <f t="shared" si="2"/>
        <v>0.013026916571933184</v>
      </c>
      <c r="R66" s="201">
        <v>15404.705033771705</v>
      </c>
      <c r="S66" s="299">
        <v>0.6629353469133864</v>
      </c>
      <c r="T66" s="198">
        <v>9637.369663982074</v>
      </c>
      <c r="U66" s="320">
        <v>56554943.64546567</v>
      </c>
      <c r="V66" s="198">
        <v>13381874.756727038</v>
      </c>
      <c r="W66" s="198">
        <v>14459627.883496495</v>
      </c>
      <c r="X66" s="203">
        <v>84396000</v>
      </c>
      <c r="Y66" s="200"/>
      <c r="Z66" s="202">
        <f t="shared" si="3"/>
        <v>0.013281666500470286</v>
      </c>
      <c r="AA66" s="201">
        <v>15609.305188568376</v>
      </c>
      <c r="AB66" s="299">
        <v>0.6629353469133864</v>
      </c>
      <c r="AC66" s="198">
        <v>9084.474215913691</v>
      </c>
      <c r="AD66" s="320">
        <v>56546182.852020115</v>
      </c>
      <c r="AE66" s="198">
        <v>13112133.660448667</v>
      </c>
      <c r="AF66" s="198">
        <v>13725893.482489116</v>
      </c>
      <c r="AG66" s="203">
        <v>83384000</v>
      </c>
    </row>
    <row r="67" spans="4:33" ht="15">
      <c r="D67" s="138" t="s">
        <v>162</v>
      </c>
      <c r="E67" s="143" t="s">
        <v>163</v>
      </c>
      <c r="F67" s="195" t="s">
        <v>61</v>
      </c>
      <c r="G67" s="196"/>
      <c r="H67" s="196"/>
      <c r="I67" s="197">
        <v>17755.031161133094</v>
      </c>
      <c r="J67" s="299">
        <v>0.6461428246249358</v>
      </c>
      <c r="K67" s="198">
        <v>11009.952860532232</v>
      </c>
      <c r="L67" s="320">
        <v>60791133.22198069</v>
      </c>
      <c r="M67" s="198">
        <v>12615920.269411456</v>
      </c>
      <c r="N67" s="198">
        <v>14732574.857883519</v>
      </c>
      <c r="O67" s="199">
        <v>88140000</v>
      </c>
      <c r="P67" s="200"/>
      <c r="Q67" s="287">
        <f t="shared" si="2"/>
        <v>0.01460646580993649</v>
      </c>
      <c r="R67" s="201">
        <v>18014.369416742542</v>
      </c>
      <c r="S67" s="299">
        <v>0.6461428246249358</v>
      </c>
      <c r="T67" s="198">
        <v>10984.53167193827</v>
      </c>
      <c r="U67" s="320">
        <v>64460489.87827402</v>
      </c>
      <c r="V67" s="198">
        <v>13222238.314448347</v>
      </c>
      <c r="W67" s="198">
        <v>15393696.519886168</v>
      </c>
      <c r="X67" s="203">
        <v>93076000</v>
      </c>
      <c r="Y67" s="200"/>
      <c r="Z67" s="202">
        <f t="shared" si="3"/>
        <v>0.01486161295403512</v>
      </c>
      <c r="AA67" s="201">
        <v>18282.092002625177</v>
      </c>
      <c r="AB67" s="299">
        <v>0.6461428246249358</v>
      </c>
      <c r="AC67" s="198">
        <v>10370.494489243758</v>
      </c>
      <c r="AD67" s="320">
        <v>64550998.07839179</v>
      </c>
      <c r="AE67" s="198">
        <v>12917623.086332269</v>
      </c>
      <c r="AF67" s="198">
        <v>14635348.51341846</v>
      </c>
      <c r="AG67" s="203">
        <v>92104000</v>
      </c>
    </row>
    <row r="68" spans="4:33" s="41" customFormat="1" ht="15">
      <c r="D68" s="137" t="s">
        <v>164</v>
      </c>
      <c r="E68" s="8" t="s">
        <v>165</v>
      </c>
      <c r="F68" s="204" t="s">
        <v>75</v>
      </c>
      <c r="G68" s="205"/>
      <c r="H68" s="205"/>
      <c r="I68" s="206">
        <v>258677.55670830654</v>
      </c>
      <c r="J68" s="11">
        <v>0</v>
      </c>
      <c r="K68" s="207">
        <v>0</v>
      </c>
      <c r="L68" s="318">
        <v>0</v>
      </c>
      <c r="M68" s="207">
        <v>36334778.42054615</v>
      </c>
      <c r="N68" s="207">
        <v>26019169.17936523</v>
      </c>
      <c r="O68" s="192">
        <v>62354000</v>
      </c>
      <c r="P68" s="208"/>
      <c r="Q68" s="286">
        <f t="shared" si="2"/>
        <v>0.015930168430070765</v>
      </c>
      <c r="R68" s="209">
        <v>262798.33375574904</v>
      </c>
      <c r="S68" s="11">
        <v>0</v>
      </c>
      <c r="T68" s="207">
        <v>0</v>
      </c>
      <c r="U68" s="318">
        <v>0</v>
      </c>
      <c r="V68" s="207">
        <v>38118193.88346504</v>
      </c>
      <c r="W68" s="207">
        <v>27596739.919582363</v>
      </c>
      <c r="X68" s="194">
        <v>65715000</v>
      </c>
      <c r="Y68" s="208"/>
      <c r="Z68" s="210">
        <f t="shared" si="3"/>
        <v>0.01620618700347392</v>
      </c>
      <c r="AA68" s="209">
        <v>267057.29269679607</v>
      </c>
      <c r="AB68" s="11">
        <v>0</v>
      </c>
      <c r="AC68" s="207">
        <v>0</v>
      </c>
      <c r="AD68" s="318">
        <v>0</v>
      </c>
      <c r="AE68" s="207">
        <v>36589590.30207067</v>
      </c>
      <c r="AF68" s="207">
        <v>29305956.850538593</v>
      </c>
      <c r="AG68" s="194">
        <v>65896000</v>
      </c>
    </row>
    <row r="69" spans="4:33" ht="15">
      <c r="D69" s="138" t="s">
        <v>166</v>
      </c>
      <c r="E69" s="143" t="s">
        <v>167</v>
      </c>
      <c r="F69" s="195" t="s">
        <v>61</v>
      </c>
      <c r="G69" s="196"/>
      <c r="H69" s="196"/>
      <c r="I69" s="197">
        <v>56683.47187374841</v>
      </c>
      <c r="J69" s="299">
        <v>0.6055933952067676</v>
      </c>
      <c r="K69" s="198">
        <v>32943.75259591015</v>
      </c>
      <c r="L69" s="320">
        <v>181897967.98032194</v>
      </c>
      <c r="M69" s="198">
        <v>17475714.012970634</v>
      </c>
      <c r="N69" s="198">
        <v>31043311.931401987</v>
      </c>
      <c r="O69" s="199">
        <v>230417000</v>
      </c>
      <c r="P69" s="200"/>
      <c r="Q69" s="287">
        <f t="shared" si="2"/>
        <v>0.017849195239139543</v>
      </c>
      <c r="R69" s="201">
        <v>57695.22623005522</v>
      </c>
      <c r="S69" s="299">
        <v>0.6055933952067676</v>
      </c>
      <c r="T69" s="198">
        <v>32972.734500866354</v>
      </c>
      <c r="U69" s="320">
        <v>193493785.80990237</v>
      </c>
      <c r="V69" s="198">
        <v>18334127.661391318</v>
      </c>
      <c r="W69" s="198">
        <v>32540043.16492741</v>
      </c>
      <c r="X69" s="203">
        <v>244368000</v>
      </c>
      <c r="Y69" s="200"/>
      <c r="Z69" s="202">
        <f t="shared" si="3"/>
        <v>0.018105157845371433</v>
      </c>
      <c r="AA69" s="201">
        <v>58739.80740787478</v>
      </c>
      <c r="AB69" s="299">
        <v>0.6055933952067676</v>
      </c>
      <c r="AC69" s="198">
        <v>31229.044550951297</v>
      </c>
      <c r="AD69" s="320">
        <v>194384751.55541697</v>
      </c>
      <c r="AE69" s="198">
        <v>17587443.591087155</v>
      </c>
      <c r="AF69" s="198">
        <v>31035881.507296287</v>
      </c>
      <c r="AG69" s="203">
        <v>243008000</v>
      </c>
    </row>
    <row r="70" spans="4:33" ht="15">
      <c r="D70" s="138" t="s">
        <v>168</v>
      </c>
      <c r="E70" s="143" t="s">
        <v>169</v>
      </c>
      <c r="F70" s="195" t="s">
        <v>61</v>
      </c>
      <c r="G70" s="196"/>
      <c r="H70" s="196"/>
      <c r="I70" s="197">
        <v>43148.05872541134</v>
      </c>
      <c r="J70" s="299">
        <v>0.6849988720101899</v>
      </c>
      <c r="K70" s="198">
        <v>28365.249782615854</v>
      </c>
      <c r="L70" s="320">
        <v>156617898.39183766</v>
      </c>
      <c r="M70" s="198">
        <v>22599737.980436962</v>
      </c>
      <c r="N70" s="198">
        <v>36741964.22294412</v>
      </c>
      <c r="O70" s="199">
        <v>215960000</v>
      </c>
      <c r="P70" s="200"/>
      <c r="Q70" s="287">
        <f t="shared" si="2"/>
        <v>0.01694979831140995</v>
      </c>
      <c r="R70" s="201">
        <v>43879.409618335936</v>
      </c>
      <c r="S70" s="299">
        <v>0.6849988720101899</v>
      </c>
      <c r="T70" s="198">
        <v>28365.117507995426</v>
      </c>
      <c r="U70" s="320">
        <v>166454922.6701404</v>
      </c>
      <c r="V70" s="198">
        <v>23705431.867702205</v>
      </c>
      <c r="W70" s="198">
        <v>38479420.4823267</v>
      </c>
      <c r="X70" s="203">
        <v>228640000</v>
      </c>
      <c r="Y70" s="200"/>
      <c r="Z70" s="202">
        <f t="shared" si="3"/>
        <v>0.017205534742700965</v>
      </c>
      <c r="AA70" s="201">
        <v>44634.37832501342</v>
      </c>
      <c r="AB70" s="299">
        <v>0.6849988720101899</v>
      </c>
      <c r="AC70" s="198">
        <v>26841.35250135746</v>
      </c>
      <c r="AD70" s="320">
        <v>167073623.68628097</v>
      </c>
      <c r="AE70" s="198">
        <v>22817140.9340255</v>
      </c>
      <c r="AF70" s="198">
        <v>36668281.77990078</v>
      </c>
      <c r="AG70" s="203">
        <v>226559000</v>
      </c>
    </row>
    <row r="71" spans="4:33" ht="15">
      <c r="D71" s="138" t="s">
        <v>170</v>
      </c>
      <c r="E71" s="143" t="s">
        <v>171</v>
      </c>
      <c r="F71" s="195" t="s">
        <v>61</v>
      </c>
      <c r="G71" s="196"/>
      <c r="H71" s="196"/>
      <c r="I71" s="197">
        <v>67046.16381025413</v>
      </c>
      <c r="J71" s="299">
        <v>0.5397769543493144</v>
      </c>
      <c r="K71" s="198">
        <v>34731.51814598134</v>
      </c>
      <c r="L71" s="320">
        <v>191769063.26117784</v>
      </c>
      <c r="M71" s="198">
        <v>7014670.657662789</v>
      </c>
      <c r="N71" s="198">
        <v>15614508.05474459</v>
      </c>
      <c r="O71" s="199">
        <v>214398000</v>
      </c>
      <c r="P71" s="200"/>
      <c r="Q71" s="287">
        <f t="shared" si="2"/>
        <v>0.04188367143913548</v>
      </c>
      <c r="R71" s="201">
        <v>69854.30330653727</v>
      </c>
      <c r="S71" s="299">
        <v>0.5397769543493144</v>
      </c>
      <c r="T71" s="198">
        <v>35582.90975119806</v>
      </c>
      <c r="U71" s="320">
        <v>208811068.36045095</v>
      </c>
      <c r="V71" s="198">
        <v>7358831.537187561</v>
      </c>
      <c r="W71" s="198">
        <v>16753832.766347522</v>
      </c>
      <c r="X71" s="203">
        <v>232924000</v>
      </c>
      <c r="Y71" s="200"/>
      <c r="Z71" s="202">
        <f t="shared" si="3"/>
        <v>0.04214567809118132</v>
      </c>
      <c r="AA71" s="201">
        <v>72798.36028697834</v>
      </c>
      <c r="AB71" s="299">
        <v>0.5397769543493144</v>
      </c>
      <c r="AC71" s="198">
        <v>34496.972691535346</v>
      </c>
      <c r="AD71" s="320">
        <v>214725924.61538613</v>
      </c>
      <c r="AE71" s="198">
        <v>7066165.596569377</v>
      </c>
      <c r="AF71" s="198">
        <v>16356709.126329536</v>
      </c>
      <c r="AG71" s="203">
        <v>238149000</v>
      </c>
    </row>
    <row r="72" spans="4:33" ht="15">
      <c r="D72" s="138" t="s">
        <v>172</v>
      </c>
      <c r="E72" s="143" t="s">
        <v>173</v>
      </c>
      <c r="F72" s="195" t="s">
        <v>61</v>
      </c>
      <c r="G72" s="196"/>
      <c r="H72" s="196"/>
      <c r="I72" s="197">
        <v>19837.64232727648</v>
      </c>
      <c r="J72" s="299">
        <v>0.6677652897517978</v>
      </c>
      <c r="K72" s="198">
        <v>12713.039350906656</v>
      </c>
      <c r="L72" s="320">
        <v>70194675.5474019</v>
      </c>
      <c r="M72" s="198">
        <v>14380898.812420553</v>
      </c>
      <c r="N72" s="198">
        <v>18763522.31700518</v>
      </c>
      <c r="O72" s="199">
        <v>103339000</v>
      </c>
      <c r="P72" s="200"/>
      <c r="Q72" s="287">
        <f t="shared" si="2"/>
        <v>0.018100047266058433</v>
      </c>
      <c r="R72" s="201">
        <v>20196.704591047346</v>
      </c>
      <c r="S72" s="299">
        <v>0.6677652897517978</v>
      </c>
      <c r="T72" s="198">
        <v>12727.35943136097</v>
      </c>
      <c r="U72" s="320">
        <v>74687920.0956989</v>
      </c>
      <c r="V72" s="198">
        <v>15072041.294904469</v>
      </c>
      <c r="W72" s="198">
        <v>19673039.502808884</v>
      </c>
      <c r="X72" s="203">
        <v>109433000</v>
      </c>
      <c r="Y72" s="200"/>
      <c r="Z72" s="202">
        <f t="shared" si="3"/>
        <v>0.018356072955052486</v>
      </c>
      <c r="AA72" s="201">
        <v>20567.436773972255</v>
      </c>
      <c r="AB72" s="299">
        <v>0.6677652897517978</v>
      </c>
      <c r="AC72" s="198">
        <v>12057.272068813232</v>
      </c>
      <c r="AD72" s="320">
        <v>75050321.55909917</v>
      </c>
      <c r="AE72" s="198">
        <v>14724810.123597763</v>
      </c>
      <c r="AF72" s="198">
        <v>18768278.72243893</v>
      </c>
      <c r="AG72" s="203">
        <v>108543000</v>
      </c>
    </row>
    <row r="73" spans="4:33" s="41" customFormat="1" ht="15">
      <c r="D73" s="137" t="s">
        <v>174</v>
      </c>
      <c r="E73" s="8" t="s">
        <v>175</v>
      </c>
      <c r="F73" s="204" t="s">
        <v>75</v>
      </c>
      <c r="G73" s="205"/>
      <c r="H73" s="205"/>
      <c r="I73" s="206">
        <v>186715.33673669037</v>
      </c>
      <c r="J73" s="11">
        <v>0</v>
      </c>
      <c r="K73" s="207">
        <v>0</v>
      </c>
      <c r="L73" s="318">
        <v>0</v>
      </c>
      <c r="M73" s="207">
        <v>7125620.451990324</v>
      </c>
      <c r="N73" s="207">
        <v>4683872.549376875</v>
      </c>
      <c r="O73" s="192">
        <v>11809000</v>
      </c>
      <c r="P73" s="208"/>
      <c r="Q73" s="286">
        <f t="shared" si="2"/>
        <v>0.026298359283736902</v>
      </c>
      <c r="R73" s="209">
        <v>191625.64374597577</v>
      </c>
      <c r="S73" s="11">
        <v>0</v>
      </c>
      <c r="T73" s="207">
        <v>0</v>
      </c>
      <c r="U73" s="318">
        <v>0</v>
      </c>
      <c r="V73" s="207">
        <v>7473424.850042736</v>
      </c>
      <c r="W73" s="207">
        <v>5018560.943870485</v>
      </c>
      <c r="X73" s="194">
        <v>12492000</v>
      </c>
      <c r="Y73" s="208"/>
      <c r="Z73" s="210">
        <f t="shared" si="3"/>
        <v>0.02668922043984228</v>
      </c>
      <c r="AA73" s="209">
        <v>196739.9827938388</v>
      </c>
      <c r="AB73" s="11">
        <v>0</v>
      </c>
      <c r="AC73" s="207">
        <v>0</v>
      </c>
      <c r="AD73" s="318">
        <v>0</v>
      </c>
      <c r="AE73" s="207">
        <v>7207665.371143983</v>
      </c>
      <c r="AF73" s="207">
        <v>5384365.032235878</v>
      </c>
      <c r="AG73" s="194">
        <v>12592000</v>
      </c>
    </row>
    <row r="74" spans="4:33" s="41" customFormat="1" ht="15">
      <c r="D74" s="137"/>
      <c r="E74" s="8"/>
      <c r="F74" s="204"/>
      <c r="G74" s="205"/>
      <c r="H74" s="205"/>
      <c r="I74" s="206"/>
      <c r="J74" s="6"/>
      <c r="K74" s="207"/>
      <c r="L74" s="318"/>
      <c r="M74" s="207"/>
      <c r="N74" s="207"/>
      <c r="O74" s="192"/>
      <c r="P74" s="208"/>
      <c r="Q74" s="286"/>
      <c r="R74" s="209"/>
      <c r="S74" s="6"/>
      <c r="T74" s="207"/>
      <c r="U74" s="318"/>
      <c r="V74" s="207"/>
      <c r="W74" s="207"/>
      <c r="X74" s="194"/>
      <c r="Y74" s="208"/>
      <c r="Z74" s="210"/>
      <c r="AA74" s="209"/>
      <c r="AB74" s="6"/>
      <c r="AC74" s="207"/>
      <c r="AD74" s="318"/>
      <c r="AE74" s="207"/>
      <c r="AF74" s="207"/>
      <c r="AG74" s="194"/>
    </row>
    <row r="75" spans="4:33" s="41" customFormat="1" ht="15">
      <c r="D75" s="137" t="s">
        <v>176</v>
      </c>
      <c r="E75" s="8"/>
      <c r="F75" s="204"/>
      <c r="G75" s="205"/>
      <c r="H75" s="205"/>
      <c r="I75" s="206"/>
      <c r="J75" s="6"/>
      <c r="K75" s="207"/>
      <c r="L75" s="318"/>
      <c r="M75" s="207"/>
      <c r="N75" s="207"/>
      <c r="O75" s="192"/>
      <c r="P75" s="208"/>
      <c r="Q75" s="286"/>
      <c r="R75" s="209"/>
      <c r="S75" s="6"/>
      <c r="T75" s="207"/>
      <c r="U75" s="318"/>
      <c r="V75" s="207"/>
      <c r="W75" s="207"/>
      <c r="X75" s="194"/>
      <c r="Y75" s="208"/>
      <c r="Z75" s="210"/>
      <c r="AA75" s="209"/>
      <c r="AB75" s="6"/>
      <c r="AC75" s="207"/>
      <c r="AD75" s="318"/>
      <c r="AE75" s="207"/>
      <c r="AF75" s="207"/>
      <c r="AG75" s="194"/>
    </row>
    <row r="76" spans="4:33" ht="15">
      <c r="D76" s="138"/>
      <c r="E76" s="143"/>
      <c r="F76" s="195"/>
      <c r="G76" s="196"/>
      <c r="H76" s="196"/>
      <c r="I76" s="197"/>
      <c r="J76" s="6"/>
      <c r="K76" s="198"/>
      <c r="L76" s="320"/>
      <c r="M76" s="198"/>
      <c r="N76" s="198"/>
      <c r="O76" s="199"/>
      <c r="P76" s="200"/>
      <c r="Q76" s="287"/>
      <c r="R76" s="201"/>
      <c r="S76" s="6"/>
      <c r="T76" s="198"/>
      <c r="U76" s="320"/>
      <c r="V76" s="198"/>
      <c r="W76" s="198"/>
      <c r="X76" s="203"/>
      <c r="Y76" s="200"/>
      <c r="Z76" s="202"/>
      <c r="AA76" s="201"/>
      <c r="AB76" s="6"/>
      <c r="AC76" s="198"/>
      <c r="AD76" s="320"/>
      <c r="AE76" s="198"/>
      <c r="AF76" s="198"/>
      <c r="AG76" s="203"/>
    </row>
    <row r="77" spans="4:33" s="41" customFormat="1" ht="15">
      <c r="D77" s="137" t="s">
        <v>177</v>
      </c>
      <c r="E77" s="8" t="s">
        <v>561</v>
      </c>
      <c r="F77" s="204" t="s">
        <v>57</v>
      </c>
      <c r="G77" s="205"/>
      <c r="H77" s="205"/>
      <c r="I77" s="206">
        <v>1448800.8886516797</v>
      </c>
      <c r="J77" s="297">
        <v>0.524442415459038</v>
      </c>
      <c r="K77" s="207">
        <v>729192.1882698712</v>
      </c>
      <c r="L77" s="318">
        <v>4026213374.6682076</v>
      </c>
      <c r="M77" s="207">
        <v>0</v>
      </c>
      <c r="N77" s="207">
        <v>0</v>
      </c>
      <c r="O77" s="192">
        <v>4026213000</v>
      </c>
      <c r="P77" s="208"/>
      <c r="Q77" s="286">
        <f aca="true" t="shared" si="4" ref="Q77:Q87">(R77-I77)/I77</f>
        <v>0.034500773768330106</v>
      </c>
      <c r="R77" s="209">
        <v>1498785.640346407</v>
      </c>
      <c r="S77" s="297">
        <v>0.524442415459038</v>
      </c>
      <c r="T77" s="207">
        <v>741773.454807346</v>
      </c>
      <c r="U77" s="318">
        <v>4352946643.845772</v>
      </c>
      <c r="V77" s="207">
        <v>0</v>
      </c>
      <c r="W77" s="207">
        <v>0</v>
      </c>
      <c r="X77" s="194">
        <v>4352947000</v>
      </c>
      <c r="Y77" s="208"/>
      <c r="Z77" s="210">
        <f aca="true" t="shared" si="5" ref="Z77:Z87">(AA77-R77)/R77</f>
        <v>0.03466286037501453</v>
      </c>
      <c r="AA77" s="209">
        <v>1550737.8377298112</v>
      </c>
      <c r="AB77" s="297">
        <v>0.524442415459038</v>
      </c>
      <c r="AC77" s="207">
        <v>713972.1010147565</v>
      </c>
      <c r="AD77" s="318">
        <v>4444109368.982435</v>
      </c>
      <c r="AE77" s="207">
        <v>0</v>
      </c>
      <c r="AF77" s="207">
        <v>0</v>
      </c>
      <c r="AG77" s="194">
        <v>4444109000</v>
      </c>
    </row>
    <row r="78" spans="4:33" s="41" customFormat="1" ht="15">
      <c r="D78" s="137" t="s">
        <v>178</v>
      </c>
      <c r="E78" s="8" t="s">
        <v>179</v>
      </c>
      <c r="F78" s="204" t="s">
        <v>57</v>
      </c>
      <c r="G78" s="205"/>
      <c r="H78" s="205"/>
      <c r="I78" s="206">
        <v>2089173.7101584761</v>
      </c>
      <c r="J78" s="297">
        <v>0.4939068986217482</v>
      </c>
      <c r="K78" s="207">
        <v>990273.4583594456</v>
      </c>
      <c r="L78" s="318">
        <v>5467765983.732876</v>
      </c>
      <c r="M78" s="207">
        <v>0</v>
      </c>
      <c r="N78" s="207">
        <v>0</v>
      </c>
      <c r="O78" s="192">
        <v>5467766000</v>
      </c>
      <c r="P78" s="208"/>
      <c r="Q78" s="286">
        <f t="shared" si="4"/>
        <v>0.038300258552948906</v>
      </c>
      <c r="R78" s="209">
        <v>2169189.6034195693</v>
      </c>
      <c r="S78" s="297">
        <v>0.4939068986217482</v>
      </c>
      <c r="T78" s="207">
        <v>1011059.1444999751</v>
      </c>
      <c r="U78" s="318">
        <v>5933194941.471447</v>
      </c>
      <c r="V78" s="207">
        <v>0</v>
      </c>
      <c r="W78" s="207">
        <v>0</v>
      </c>
      <c r="X78" s="194">
        <v>5933195000</v>
      </c>
      <c r="Y78" s="208"/>
      <c r="Z78" s="210">
        <f t="shared" si="5"/>
        <v>0.0384629404666756</v>
      </c>
      <c r="AA78" s="209">
        <v>2252623.013996828</v>
      </c>
      <c r="AB78" s="297">
        <v>0.4939068986217482</v>
      </c>
      <c r="AC78" s="207">
        <v>976739.2903164154</v>
      </c>
      <c r="AD78" s="318">
        <v>6079700068.082521</v>
      </c>
      <c r="AE78" s="207">
        <v>0</v>
      </c>
      <c r="AF78" s="207">
        <v>0</v>
      </c>
      <c r="AG78" s="194">
        <v>6079700000</v>
      </c>
    </row>
    <row r="79" spans="4:33" s="41" customFormat="1" ht="15">
      <c r="D79" s="137" t="s">
        <v>180</v>
      </c>
      <c r="E79" s="8" t="s">
        <v>181</v>
      </c>
      <c r="F79" s="204" t="s">
        <v>57</v>
      </c>
      <c r="G79" s="205"/>
      <c r="H79" s="205"/>
      <c r="I79" s="206">
        <v>1286086.2053181273</v>
      </c>
      <c r="J79" s="297">
        <v>0.45320836153224875</v>
      </c>
      <c r="K79" s="207">
        <v>559375.561518827</v>
      </c>
      <c r="L79" s="318">
        <v>3088575828.813079</v>
      </c>
      <c r="M79" s="207">
        <v>0</v>
      </c>
      <c r="N79" s="207">
        <v>0</v>
      </c>
      <c r="O79" s="192">
        <v>3088576000</v>
      </c>
      <c r="P79" s="208"/>
      <c r="Q79" s="286">
        <f t="shared" si="4"/>
        <v>0.03953176765851934</v>
      </c>
      <c r="R79" s="209">
        <v>1336927.4663755903</v>
      </c>
      <c r="S79" s="297">
        <v>0.45320836153224875</v>
      </c>
      <c r="T79" s="207">
        <v>571794.1589462664</v>
      </c>
      <c r="U79" s="318">
        <v>3355457719.6378765</v>
      </c>
      <c r="V79" s="207">
        <v>0</v>
      </c>
      <c r="W79" s="207">
        <v>0</v>
      </c>
      <c r="X79" s="194">
        <v>3355458000</v>
      </c>
      <c r="Y79" s="208"/>
      <c r="Z79" s="210">
        <f t="shared" si="5"/>
        <v>0.03969464252631358</v>
      </c>
      <c r="AA79" s="209">
        <v>1389996.3242369795</v>
      </c>
      <c r="AB79" s="297">
        <v>0.45320836153224875</v>
      </c>
      <c r="AC79" s="207">
        <v>553040.0901371442</v>
      </c>
      <c r="AD79" s="318">
        <v>3442390315.40334</v>
      </c>
      <c r="AE79" s="207">
        <v>0</v>
      </c>
      <c r="AF79" s="207">
        <v>0</v>
      </c>
      <c r="AG79" s="194">
        <v>3442390000</v>
      </c>
    </row>
    <row r="80" spans="4:33" ht="15">
      <c r="D80" s="138" t="s">
        <v>182</v>
      </c>
      <c r="E80" s="143" t="s">
        <v>183</v>
      </c>
      <c r="F80" s="195" t="s">
        <v>61</v>
      </c>
      <c r="G80" s="196"/>
      <c r="H80" s="196"/>
      <c r="I80" s="197">
        <v>268476.278982904</v>
      </c>
      <c r="J80" s="296">
        <v>0.5819513938537845</v>
      </c>
      <c r="K80" s="198">
        <v>149943.66693651612</v>
      </c>
      <c r="L80" s="320">
        <v>827909578.5419569</v>
      </c>
      <c r="M80" s="198">
        <v>6463883.40389084</v>
      </c>
      <c r="N80" s="198">
        <v>29534668.3550655</v>
      </c>
      <c r="O80" s="199">
        <v>863908000</v>
      </c>
      <c r="P80" s="200"/>
      <c r="Q80" s="287">
        <f t="shared" si="4"/>
        <v>0.01731240529467534</v>
      </c>
      <c r="R80" s="201">
        <v>273124.24913666234</v>
      </c>
      <c r="S80" s="296">
        <v>0.5819513938537845</v>
      </c>
      <c r="T80" s="198">
        <v>149996.4318702053</v>
      </c>
      <c r="U80" s="320">
        <v>880223551.3642501</v>
      </c>
      <c r="V80" s="198">
        <v>6784242.823533081</v>
      </c>
      <c r="W80" s="198">
        <v>30942334.533672668</v>
      </c>
      <c r="X80" s="203">
        <v>917950000</v>
      </c>
      <c r="Y80" s="200"/>
      <c r="Z80" s="202">
        <f t="shared" si="5"/>
        <v>0.017471798810749558</v>
      </c>
      <c r="AA80" s="201">
        <v>277896.22106791515</v>
      </c>
      <c r="AB80" s="296">
        <v>0.5819513938537845</v>
      </c>
      <c r="AC80" s="198">
        <v>141975.82561779788</v>
      </c>
      <c r="AD80" s="320">
        <v>883726543.2364999</v>
      </c>
      <c r="AE80" s="198">
        <v>6458111.76896374</v>
      </c>
      <c r="AF80" s="198">
        <v>29493667.55666271</v>
      </c>
      <c r="AG80" s="203">
        <v>919678000</v>
      </c>
    </row>
    <row r="81" spans="4:33" ht="15">
      <c r="D81" s="138" t="s">
        <v>184</v>
      </c>
      <c r="E81" s="143" t="s">
        <v>185</v>
      </c>
      <c r="F81" s="195" t="s">
        <v>61</v>
      </c>
      <c r="G81" s="196"/>
      <c r="H81" s="196"/>
      <c r="I81" s="197">
        <v>43355.18662629277</v>
      </c>
      <c r="J81" s="296">
        <v>0.5154839677961459</v>
      </c>
      <c r="K81" s="198">
        <v>21448.242810509248</v>
      </c>
      <c r="L81" s="320">
        <v>118425846.3762421</v>
      </c>
      <c r="M81" s="198">
        <v>0</v>
      </c>
      <c r="N81" s="198">
        <v>0</v>
      </c>
      <c r="O81" s="199">
        <v>118426000</v>
      </c>
      <c r="P81" s="200"/>
      <c r="Q81" s="287">
        <f t="shared" si="4"/>
        <v>0.0420684598543768</v>
      </c>
      <c r="R81" s="201">
        <v>45179.072554359984</v>
      </c>
      <c r="S81" s="296">
        <v>0.5154839677961459</v>
      </c>
      <c r="T81" s="198">
        <v>21977.91195082334</v>
      </c>
      <c r="U81" s="320">
        <v>128972906.00662099</v>
      </c>
      <c r="V81" s="198">
        <v>0</v>
      </c>
      <c r="W81" s="198">
        <v>0</v>
      </c>
      <c r="X81" s="203">
        <v>128973000</v>
      </c>
      <c r="Y81" s="200"/>
      <c r="Z81" s="202">
        <f t="shared" si="5"/>
        <v>0.04223173217361881</v>
      </c>
      <c r="AA81" s="201">
        <v>47087.06304632821</v>
      </c>
      <c r="AB81" s="296">
        <v>0.5154839677961459</v>
      </c>
      <c r="AC81" s="198">
        <v>21308.93844527884</v>
      </c>
      <c r="AD81" s="320">
        <v>132637189.67889535</v>
      </c>
      <c r="AE81" s="198">
        <v>0</v>
      </c>
      <c r="AF81" s="198">
        <v>0</v>
      </c>
      <c r="AG81" s="203">
        <v>132637000</v>
      </c>
    </row>
    <row r="82" spans="4:33" ht="15">
      <c r="D82" s="138" t="s">
        <v>186</v>
      </c>
      <c r="E82" s="143" t="s">
        <v>187</v>
      </c>
      <c r="F82" s="195" t="s">
        <v>61</v>
      </c>
      <c r="G82" s="196"/>
      <c r="H82" s="196"/>
      <c r="I82" s="197">
        <v>45594.738501257365</v>
      </c>
      <c r="J82" s="296">
        <v>0.5504050939916376</v>
      </c>
      <c r="K82" s="198">
        <v>24084.224604197258</v>
      </c>
      <c r="L82" s="320">
        <v>132980342.87778816</v>
      </c>
      <c r="M82" s="198">
        <v>5968254.893692977</v>
      </c>
      <c r="N82" s="198">
        <v>13226583.596076999</v>
      </c>
      <c r="O82" s="199">
        <v>152175000</v>
      </c>
      <c r="P82" s="200"/>
      <c r="Q82" s="287">
        <f t="shared" si="4"/>
        <v>0.04837115213269237</v>
      </c>
      <c r="R82" s="201">
        <v>47800.20853375201</v>
      </c>
      <c r="S82" s="296">
        <v>0.5504050939916376</v>
      </c>
      <c r="T82" s="198">
        <v>24828.254644191384</v>
      </c>
      <c r="U82" s="320">
        <v>145699562.34690374</v>
      </c>
      <c r="V82" s="198">
        <v>6258243.502658308</v>
      </c>
      <c r="W82" s="198">
        <v>14280038.602618154</v>
      </c>
      <c r="X82" s="203">
        <v>166238000</v>
      </c>
      <c r="Y82" s="200"/>
      <c r="Z82" s="202">
        <f t="shared" si="5"/>
        <v>0.04853541196400796</v>
      </c>
      <c r="AA82" s="201">
        <v>50120.211346903154</v>
      </c>
      <c r="AB82" s="296">
        <v>0.5504050939916376</v>
      </c>
      <c r="AC82" s="198">
        <v>24218.11779956194</v>
      </c>
      <c r="AD82" s="320">
        <v>150745335.9300506</v>
      </c>
      <c r="AE82" s="198">
        <v>6058850.912202599</v>
      </c>
      <c r="AF82" s="198">
        <v>14027032.608470075</v>
      </c>
      <c r="AG82" s="203">
        <v>170831000</v>
      </c>
    </row>
    <row r="83" spans="4:33" s="41" customFormat="1" ht="15">
      <c r="D83" s="137" t="s">
        <v>188</v>
      </c>
      <c r="E83" s="8" t="s">
        <v>189</v>
      </c>
      <c r="F83" s="204" t="s">
        <v>75</v>
      </c>
      <c r="G83" s="205"/>
      <c r="H83" s="205"/>
      <c r="I83" s="206">
        <v>357426.2041104541</v>
      </c>
      <c r="J83" s="11">
        <v>0</v>
      </c>
      <c r="K83" s="207">
        <v>0</v>
      </c>
      <c r="L83" s="318">
        <v>0</v>
      </c>
      <c r="M83" s="207">
        <v>13810044.755988065</v>
      </c>
      <c r="N83" s="207">
        <v>12454893.706263665</v>
      </c>
      <c r="O83" s="192">
        <v>26265000</v>
      </c>
      <c r="P83" s="208"/>
      <c r="Q83" s="286">
        <f t="shared" si="4"/>
        <v>0.024277252239846055</v>
      </c>
      <c r="R83" s="209">
        <v>366103.5302247743</v>
      </c>
      <c r="S83" s="11">
        <v>0</v>
      </c>
      <c r="T83" s="207">
        <v>0</v>
      </c>
      <c r="U83" s="318">
        <v>0</v>
      </c>
      <c r="V83" s="207">
        <v>14489107.386520315</v>
      </c>
      <c r="W83" s="207">
        <v>13318583.931696305</v>
      </c>
      <c r="X83" s="194">
        <v>27808000</v>
      </c>
      <c r="Y83" s="208"/>
      <c r="Z83" s="210">
        <f t="shared" si="5"/>
        <v>0.024583115139169907</v>
      </c>
      <c r="AA83" s="209">
        <v>375103.4954611465</v>
      </c>
      <c r="AB83" s="11">
        <v>0</v>
      </c>
      <c r="AC83" s="207">
        <v>0</v>
      </c>
      <c r="AD83" s="318">
        <v>0</v>
      </c>
      <c r="AE83" s="207">
        <v>13886641.707959669</v>
      </c>
      <c r="AF83" s="207">
        <v>14260066.043608991</v>
      </c>
      <c r="AG83" s="194">
        <v>28147000</v>
      </c>
    </row>
    <row r="84" spans="4:33" ht="15">
      <c r="D84" s="138" t="s">
        <v>190</v>
      </c>
      <c r="E84" s="143" t="s">
        <v>191</v>
      </c>
      <c r="F84" s="195" t="s">
        <v>61</v>
      </c>
      <c r="G84" s="196"/>
      <c r="H84" s="196"/>
      <c r="I84" s="197">
        <v>163773.80299836234</v>
      </c>
      <c r="J84" s="296">
        <v>0.5436434506848519</v>
      </c>
      <c r="K84" s="198">
        <v>85446.46281144027</v>
      </c>
      <c r="L84" s="320">
        <v>471790149.3236895</v>
      </c>
      <c r="M84" s="198">
        <v>0</v>
      </c>
      <c r="N84" s="198">
        <v>0</v>
      </c>
      <c r="O84" s="199">
        <v>471790000</v>
      </c>
      <c r="P84" s="200"/>
      <c r="Q84" s="287">
        <f t="shared" si="4"/>
        <v>0.03389714728613187</v>
      </c>
      <c r="R84" s="201">
        <v>169325.26772020778</v>
      </c>
      <c r="S84" s="296">
        <v>0.5436434506848519</v>
      </c>
      <c r="T84" s="198">
        <v>86870.01298113384</v>
      </c>
      <c r="U84" s="320">
        <v>509779001.9397178</v>
      </c>
      <c r="V84" s="198">
        <v>0</v>
      </c>
      <c r="W84" s="198">
        <v>0</v>
      </c>
      <c r="X84" s="203">
        <v>509779000</v>
      </c>
      <c r="Y84" s="200"/>
      <c r="Z84" s="202">
        <f t="shared" si="5"/>
        <v>0.034059139316020816</v>
      </c>
      <c r="AA84" s="201">
        <v>175092.34060321286</v>
      </c>
      <c r="AB84" s="296">
        <v>0.5436434506848519</v>
      </c>
      <c r="AC84" s="198">
        <v>83565.37333704444</v>
      </c>
      <c r="AD84" s="320">
        <v>520151498.9757261</v>
      </c>
      <c r="AE84" s="198">
        <v>0</v>
      </c>
      <c r="AF84" s="198">
        <v>0</v>
      </c>
      <c r="AG84" s="203">
        <v>520151000</v>
      </c>
    </row>
    <row r="85" spans="4:33" ht="15">
      <c r="D85" s="138" t="s">
        <v>192</v>
      </c>
      <c r="E85" s="143" t="s">
        <v>193</v>
      </c>
      <c r="F85" s="195" t="s">
        <v>61</v>
      </c>
      <c r="G85" s="196"/>
      <c r="H85" s="196"/>
      <c r="I85" s="197">
        <v>85402.83104840516</v>
      </c>
      <c r="J85" s="296">
        <v>0.4820606668654001</v>
      </c>
      <c r="K85" s="198">
        <v>39510.22105618558</v>
      </c>
      <c r="L85" s="320">
        <v>218154531.8387835</v>
      </c>
      <c r="M85" s="198">
        <v>3596200.3309088997</v>
      </c>
      <c r="N85" s="198">
        <v>8108707.884943885</v>
      </c>
      <c r="O85" s="199">
        <v>229859000</v>
      </c>
      <c r="P85" s="200"/>
      <c r="Q85" s="287">
        <f t="shared" si="4"/>
        <v>0.020344963592781044</v>
      </c>
      <c r="R85" s="201">
        <v>87140.3485368054</v>
      </c>
      <c r="S85" s="296">
        <v>0.4820606668654001</v>
      </c>
      <c r="T85" s="198">
        <v>39641.94411269183</v>
      </c>
      <c r="U85" s="320">
        <v>232630685.90892187</v>
      </c>
      <c r="V85" s="198">
        <v>3773393.8628700674</v>
      </c>
      <c r="W85" s="198">
        <v>8520504.668295765</v>
      </c>
      <c r="X85" s="203">
        <v>244925000</v>
      </c>
      <c r="Y85" s="200"/>
      <c r="Z85" s="202">
        <f t="shared" si="5"/>
        <v>0.02050483225309512</v>
      </c>
      <c r="AA85" s="201">
        <v>88927.14676602883</v>
      </c>
      <c r="AB85" s="296">
        <v>0.4820606668654001</v>
      </c>
      <c r="AC85" s="198">
        <v>37634.06272446068</v>
      </c>
      <c r="AD85" s="320">
        <v>234252697.70196748</v>
      </c>
      <c r="AE85" s="198">
        <v>3610159.126287258</v>
      </c>
      <c r="AF85" s="198">
        <v>8145799.327430263</v>
      </c>
      <c r="AG85" s="203">
        <v>246009000</v>
      </c>
    </row>
    <row r="86" spans="4:33" ht="15">
      <c r="D86" s="138" t="s">
        <v>194</v>
      </c>
      <c r="E86" s="143" t="s">
        <v>538</v>
      </c>
      <c r="F86" s="195" t="s">
        <v>61</v>
      </c>
      <c r="G86" s="196"/>
      <c r="H86" s="196"/>
      <c r="I86" s="197">
        <v>113045.96335895108</v>
      </c>
      <c r="J86" s="296">
        <v>0.5453707157083676</v>
      </c>
      <c r="K86" s="198">
        <v>59167.38403982902</v>
      </c>
      <c r="L86" s="320">
        <v>326690983.25162715</v>
      </c>
      <c r="M86" s="198">
        <v>5789851.537759301</v>
      </c>
      <c r="N86" s="198">
        <v>14158247.872691102</v>
      </c>
      <c r="O86" s="199">
        <v>346639000</v>
      </c>
      <c r="P86" s="200"/>
      <c r="Q86" s="287">
        <f t="shared" si="4"/>
        <v>0.027163771000167505</v>
      </c>
      <c r="R86" s="201">
        <v>116116.71802012695</v>
      </c>
      <c r="S86" s="296">
        <v>0.5453707157083676</v>
      </c>
      <c r="T86" s="198">
        <v>59761.366788768406</v>
      </c>
      <c r="U86" s="320">
        <v>350697425.6208304</v>
      </c>
      <c r="V86" s="198">
        <v>6075982.353173896</v>
      </c>
      <c r="W86" s="198">
        <v>14976690.075812807</v>
      </c>
      <c r="X86" s="203">
        <v>371750000</v>
      </c>
      <c r="Y86" s="200"/>
      <c r="Z86" s="202">
        <f t="shared" si="5"/>
        <v>0.027324708037985458</v>
      </c>
      <c r="AA86" s="201">
        <v>119289.573438356</v>
      </c>
      <c r="AB86" s="296">
        <v>0.5453707157083676</v>
      </c>
      <c r="AC86" s="198">
        <v>57113.57545341793</v>
      </c>
      <c r="AD86" s="320">
        <v>355502652.5656552</v>
      </c>
      <c r="AE86" s="198">
        <v>5798270.924656459</v>
      </c>
      <c r="AF86" s="198">
        <v>14413747.135598414</v>
      </c>
      <c r="AG86" s="203">
        <v>375715000</v>
      </c>
    </row>
    <row r="87" spans="4:33" s="41" customFormat="1" ht="15">
      <c r="D87" s="137" t="s">
        <v>195</v>
      </c>
      <c r="E87" s="8" t="s">
        <v>196</v>
      </c>
      <c r="F87" s="204" t="s">
        <v>75</v>
      </c>
      <c r="G87" s="205"/>
      <c r="H87" s="205"/>
      <c r="I87" s="206">
        <v>362222.5974057186</v>
      </c>
      <c r="J87" s="11">
        <v>0</v>
      </c>
      <c r="K87" s="207">
        <v>0</v>
      </c>
      <c r="L87" s="318">
        <v>0</v>
      </c>
      <c r="M87" s="207">
        <v>22755883.288524233</v>
      </c>
      <c r="N87" s="207">
        <v>22383430.919191264</v>
      </c>
      <c r="O87" s="192">
        <v>45139000</v>
      </c>
      <c r="P87" s="208"/>
      <c r="Q87" s="286">
        <f t="shared" si="4"/>
        <v>0.028600470941402282</v>
      </c>
      <c r="R87" s="209">
        <v>372582.3342771401</v>
      </c>
      <c r="S87" s="11">
        <v>0</v>
      </c>
      <c r="T87" s="207">
        <v>0</v>
      </c>
      <c r="U87" s="318">
        <v>0</v>
      </c>
      <c r="V87" s="207">
        <v>23873242.304247625</v>
      </c>
      <c r="W87" s="207">
        <v>24036646.318494115</v>
      </c>
      <c r="X87" s="194">
        <v>47910000</v>
      </c>
      <c r="Y87" s="208"/>
      <c r="Z87" s="210">
        <f t="shared" si="5"/>
        <v>0.02879021774145264</v>
      </c>
      <c r="AA87" s="209">
        <v>383309.06080759765</v>
      </c>
      <c r="AB87" s="11">
        <v>0</v>
      </c>
      <c r="AC87" s="207">
        <v>0</v>
      </c>
      <c r="AD87" s="318">
        <v>0</v>
      </c>
      <c r="AE87" s="207">
        <v>22908285.2285383</v>
      </c>
      <c r="AF87" s="207">
        <v>25841456.596767854</v>
      </c>
      <c r="AG87" s="194">
        <v>48750000</v>
      </c>
    </row>
    <row r="88" spans="4:33" ht="15">
      <c r="D88" s="211"/>
      <c r="E88" s="143"/>
      <c r="F88" s="195"/>
      <c r="G88" s="196"/>
      <c r="H88" s="196"/>
      <c r="I88" s="197"/>
      <c r="J88" s="6"/>
      <c r="K88" s="198"/>
      <c r="L88" s="320"/>
      <c r="M88" s="198"/>
      <c r="N88" s="198"/>
      <c r="O88" s="199"/>
      <c r="P88" s="200"/>
      <c r="Q88" s="287"/>
      <c r="R88" s="201"/>
      <c r="S88" s="6"/>
      <c r="T88" s="198"/>
      <c r="U88" s="320"/>
      <c r="V88" s="198"/>
      <c r="W88" s="198"/>
      <c r="X88" s="203"/>
      <c r="Y88" s="200"/>
      <c r="Z88" s="202"/>
      <c r="AA88" s="201"/>
      <c r="AB88" s="6"/>
      <c r="AC88" s="198"/>
      <c r="AD88" s="320"/>
      <c r="AE88" s="198"/>
      <c r="AF88" s="198"/>
      <c r="AG88" s="203"/>
    </row>
    <row r="89" spans="4:33" ht="15">
      <c r="D89" s="212" t="s">
        <v>197</v>
      </c>
      <c r="E89" s="143"/>
      <c r="F89" s="195"/>
      <c r="G89" s="196"/>
      <c r="H89" s="196"/>
      <c r="I89" s="197"/>
      <c r="J89" s="6"/>
      <c r="K89" s="198"/>
      <c r="L89" s="320"/>
      <c r="M89" s="198"/>
      <c r="N89" s="198"/>
      <c r="O89" s="199"/>
      <c r="P89" s="200"/>
      <c r="Q89" s="287"/>
      <c r="R89" s="201"/>
      <c r="S89" s="6"/>
      <c r="T89" s="198"/>
      <c r="U89" s="320"/>
      <c r="V89" s="198"/>
      <c r="W89" s="198"/>
      <c r="X89" s="203"/>
      <c r="Y89" s="200"/>
      <c r="Z89" s="202"/>
      <c r="AA89" s="201"/>
      <c r="AB89" s="6"/>
      <c r="AC89" s="198"/>
      <c r="AD89" s="320"/>
      <c r="AE89" s="198"/>
      <c r="AF89" s="198"/>
      <c r="AG89" s="203"/>
    </row>
    <row r="90" spans="4:33" ht="15">
      <c r="D90" s="211"/>
      <c r="E90" s="143"/>
      <c r="F90" s="195"/>
      <c r="G90" s="196"/>
      <c r="H90" s="196"/>
      <c r="I90" s="197"/>
      <c r="J90" s="6"/>
      <c r="K90" s="198"/>
      <c r="L90" s="320"/>
      <c r="M90" s="198"/>
      <c r="N90" s="198"/>
      <c r="O90" s="199"/>
      <c r="P90" s="200"/>
      <c r="Q90" s="287"/>
      <c r="R90" s="201"/>
      <c r="S90" s="6"/>
      <c r="T90" s="198"/>
      <c r="U90" s="320"/>
      <c r="V90" s="198"/>
      <c r="W90" s="198"/>
      <c r="X90" s="203"/>
      <c r="Y90" s="200"/>
      <c r="Z90" s="202"/>
      <c r="AA90" s="201"/>
      <c r="AB90" s="6"/>
      <c r="AC90" s="198"/>
      <c r="AD90" s="320"/>
      <c r="AE90" s="198"/>
      <c r="AF90" s="198"/>
      <c r="AG90" s="203"/>
    </row>
    <row r="91" spans="4:33" s="41" customFormat="1" ht="15">
      <c r="D91" s="137" t="s">
        <v>198</v>
      </c>
      <c r="E91" s="8" t="s">
        <v>199</v>
      </c>
      <c r="F91" s="204" t="s">
        <v>57</v>
      </c>
      <c r="G91" s="205"/>
      <c r="H91" s="205"/>
      <c r="I91" s="206">
        <v>1217586.6171415828</v>
      </c>
      <c r="J91" s="297">
        <v>0.5549413400884943</v>
      </c>
      <c r="K91" s="207">
        <v>648458.8762860546</v>
      </c>
      <c r="L91" s="318">
        <v>3580446750.0123167</v>
      </c>
      <c r="M91" s="207">
        <v>0</v>
      </c>
      <c r="N91" s="207">
        <v>0</v>
      </c>
      <c r="O91" s="192">
        <v>3580447000</v>
      </c>
      <c r="P91" s="208"/>
      <c r="Q91" s="286">
        <f aca="true" t="shared" si="6" ref="Q91:Q122">(R91-I91)/I91</f>
        <v>0.024478338080821734</v>
      </c>
      <c r="R91" s="209">
        <v>1247391.1139986585</v>
      </c>
      <c r="S91" s="297">
        <v>0.5549413400884943</v>
      </c>
      <c r="T91" s="207">
        <v>653256.4095486241</v>
      </c>
      <c r="U91" s="318">
        <v>3833502367.989108</v>
      </c>
      <c r="V91" s="207">
        <v>0</v>
      </c>
      <c r="W91" s="207">
        <v>0</v>
      </c>
      <c r="X91" s="194">
        <v>3833502000</v>
      </c>
      <c r="Y91" s="208"/>
      <c r="Z91" s="210">
        <f aca="true" t="shared" si="7" ref="Z91:Z144">(AA91-R91)/R91</f>
        <v>0.02483914197354745</v>
      </c>
      <c r="AA91" s="209">
        <v>1278375.2389758127</v>
      </c>
      <c r="AB91" s="297">
        <v>0.5549413400884943</v>
      </c>
      <c r="AC91" s="207">
        <v>622802.6871994726</v>
      </c>
      <c r="AD91" s="318">
        <v>3876626626.2740245</v>
      </c>
      <c r="AE91" s="207">
        <v>0</v>
      </c>
      <c r="AF91" s="207">
        <v>0</v>
      </c>
      <c r="AG91" s="194">
        <v>3876627000</v>
      </c>
    </row>
    <row r="92" spans="4:33" ht="15">
      <c r="D92" s="138" t="s">
        <v>200</v>
      </c>
      <c r="E92" s="143" t="s">
        <v>562</v>
      </c>
      <c r="F92" s="195" t="s">
        <v>61</v>
      </c>
      <c r="G92" s="196"/>
      <c r="H92" s="196"/>
      <c r="I92" s="197">
        <v>37763.51903682709</v>
      </c>
      <c r="J92" s="296">
        <v>0.6860315672665384</v>
      </c>
      <c r="K92" s="198">
        <v>24862.915414475778</v>
      </c>
      <c r="L92" s="320">
        <v>57615740.176186115</v>
      </c>
      <c r="M92" s="198">
        <v>34180201.362040825</v>
      </c>
      <c r="N92" s="198">
        <v>47565255.358045645</v>
      </c>
      <c r="O92" s="199">
        <v>139361000</v>
      </c>
      <c r="P92" s="200"/>
      <c r="Q92" s="287">
        <f t="shared" si="6"/>
        <v>0.01946856839971862</v>
      </c>
      <c r="R92" s="201">
        <v>38498.72069020964</v>
      </c>
      <c r="S92" s="296">
        <v>0.6860315672665384</v>
      </c>
      <c r="T92" s="198">
        <v>24924.379380753137</v>
      </c>
      <c r="U92" s="320">
        <v>61164918.07567713</v>
      </c>
      <c r="V92" s="198">
        <v>35853342.46680819</v>
      </c>
      <c r="W92" s="198">
        <v>49937904.138919</v>
      </c>
      <c r="X92" s="203">
        <v>146956000</v>
      </c>
      <c r="Y92" s="200"/>
      <c r="Z92" s="202">
        <f t="shared" si="7"/>
        <v>0.019827607936541997</v>
      </c>
      <c r="AA92" s="201">
        <v>39262.05823011355</v>
      </c>
      <c r="AB92" s="296">
        <v>0.6860315672665384</v>
      </c>
      <c r="AC92" s="198">
        <v>23646.246456891502</v>
      </c>
      <c r="AD92" s="320">
        <v>61513840.251341425</v>
      </c>
      <c r="AE92" s="198">
        <v>34494597.0935092</v>
      </c>
      <c r="AF92" s="198">
        <v>47710107.90024507</v>
      </c>
      <c r="AG92" s="203">
        <v>143719000</v>
      </c>
    </row>
    <row r="93" spans="4:33" ht="15">
      <c r="D93" s="138" t="s">
        <v>201</v>
      </c>
      <c r="E93" s="143" t="s">
        <v>563</v>
      </c>
      <c r="F93" s="195" t="s">
        <v>61</v>
      </c>
      <c r="G93" s="196"/>
      <c r="H93" s="196"/>
      <c r="I93" s="197">
        <v>28132</v>
      </c>
      <c r="J93" s="296">
        <v>0.763798223634685</v>
      </c>
      <c r="K93" s="198">
        <v>20621.23861071113</v>
      </c>
      <c r="L93" s="320">
        <v>47786347.90408067</v>
      </c>
      <c r="M93" s="198">
        <v>43230067.31052056</v>
      </c>
      <c r="N93" s="198">
        <v>42927974.08504381</v>
      </c>
      <c r="O93" s="199">
        <v>133944000</v>
      </c>
      <c r="P93" s="200"/>
      <c r="Q93" s="287">
        <f t="shared" si="6"/>
        <v>0</v>
      </c>
      <c r="R93" s="201">
        <v>28132</v>
      </c>
      <c r="S93" s="296">
        <v>0.763798223634685</v>
      </c>
      <c r="T93" s="198">
        <v>20277.44386467448</v>
      </c>
      <c r="U93" s="320">
        <v>49761246.762465194</v>
      </c>
      <c r="V93" s="198">
        <v>45348271.52018605</v>
      </c>
      <c r="W93" s="198">
        <v>44208627.439752266</v>
      </c>
      <c r="X93" s="203">
        <v>139318000</v>
      </c>
      <c r="Y93" s="200"/>
      <c r="Z93" s="202">
        <f t="shared" si="7"/>
        <v>0</v>
      </c>
      <c r="AA93" s="201">
        <v>28132</v>
      </c>
      <c r="AB93" s="296">
        <v>0.763798223634685</v>
      </c>
      <c r="AC93" s="198">
        <v>18863.587971598732</v>
      </c>
      <c r="AD93" s="320">
        <v>49072132.40661582</v>
      </c>
      <c r="AE93" s="198">
        <v>43593562.55365229</v>
      </c>
      <c r="AF93" s="198">
        <v>41415256.379040375</v>
      </c>
      <c r="AG93" s="203">
        <v>134081000</v>
      </c>
    </row>
    <row r="94" spans="4:33" ht="15">
      <c r="D94" s="138" t="s">
        <v>202</v>
      </c>
      <c r="E94" s="143" t="s">
        <v>564</v>
      </c>
      <c r="F94" s="195" t="s">
        <v>61</v>
      </c>
      <c r="G94" s="196"/>
      <c r="H94" s="196"/>
      <c r="I94" s="197">
        <v>21792.22010536029</v>
      </c>
      <c r="J94" s="296">
        <v>0.7585239740134706</v>
      </c>
      <c r="K94" s="198">
        <v>15863.765564599307</v>
      </c>
      <c r="L94" s="320">
        <v>36761682.19812742</v>
      </c>
      <c r="M94" s="198">
        <v>25931996.46304512</v>
      </c>
      <c r="N94" s="198">
        <v>33253798.519070003</v>
      </c>
      <c r="O94" s="199">
        <v>95947000</v>
      </c>
      <c r="P94" s="200"/>
      <c r="Q94" s="287">
        <f t="shared" si="6"/>
        <v>0.007702168327977855</v>
      </c>
      <c r="R94" s="201">
        <v>21960.06745285212</v>
      </c>
      <c r="S94" s="296">
        <v>0.7585239740134706</v>
      </c>
      <c r="T94" s="198">
        <v>15719.43515515037</v>
      </c>
      <c r="U94" s="320">
        <v>38575803.584628254</v>
      </c>
      <c r="V94" s="198">
        <v>27183815.203830685</v>
      </c>
      <c r="W94" s="198">
        <v>34509613.27225113</v>
      </c>
      <c r="X94" s="203">
        <v>100269000</v>
      </c>
      <c r="Y94" s="200"/>
      <c r="Z94" s="202">
        <f t="shared" si="7"/>
        <v>0.008057063938286164</v>
      </c>
      <c r="AA94" s="201">
        <v>22137.001120408826</v>
      </c>
      <c r="AB94" s="296">
        <v>0.7585239740134706</v>
      </c>
      <c r="AC94" s="198">
        <v>14741.210498350529</v>
      </c>
      <c r="AD94" s="320">
        <v>38348093.40078816</v>
      </c>
      <c r="AE94" s="198">
        <v>26460737.562391713</v>
      </c>
      <c r="AF94" s="198">
        <v>32589562.664042216</v>
      </c>
      <c r="AG94" s="203">
        <v>97398000</v>
      </c>
    </row>
    <row r="95" spans="4:33" ht="15">
      <c r="D95" s="138" t="s">
        <v>203</v>
      </c>
      <c r="E95" s="143" t="s">
        <v>565</v>
      </c>
      <c r="F95" s="195" t="s">
        <v>61</v>
      </c>
      <c r="G95" s="196"/>
      <c r="H95" s="196"/>
      <c r="I95" s="197">
        <v>98244.09378754867</v>
      </c>
      <c r="J95" s="296">
        <v>0.6115699557553411</v>
      </c>
      <c r="K95" s="198">
        <v>57661.78570641247</v>
      </c>
      <c r="L95" s="320">
        <v>133621757.86598638</v>
      </c>
      <c r="M95" s="198">
        <v>32422524.027420323</v>
      </c>
      <c r="N95" s="198">
        <v>67169564.09082316</v>
      </c>
      <c r="O95" s="199">
        <v>233214000</v>
      </c>
      <c r="P95" s="200"/>
      <c r="Q95" s="287">
        <f t="shared" si="6"/>
        <v>0.02608638346252329</v>
      </c>
      <c r="R95" s="201">
        <v>100806.92689101877</v>
      </c>
      <c r="S95" s="296">
        <v>0.6115699557553411</v>
      </c>
      <c r="T95" s="198">
        <v>58179.565354386636</v>
      </c>
      <c r="U95" s="320">
        <v>142773799.6689101</v>
      </c>
      <c r="V95" s="198">
        <v>34025368.327230215</v>
      </c>
      <c r="W95" s="198">
        <v>70977891.28600575</v>
      </c>
      <c r="X95" s="203">
        <v>247777000</v>
      </c>
      <c r="Y95" s="200"/>
      <c r="Z95" s="202">
        <f t="shared" si="7"/>
        <v>0.026447753681555556</v>
      </c>
      <c r="AA95" s="201">
        <v>103473.04366282701</v>
      </c>
      <c r="AB95" s="296">
        <v>0.6115699557553411</v>
      </c>
      <c r="AC95" s="198">
        <v>55554.39405663316</v>
      </c>
      <c r="AD95" s="320">
        <v>144520362.98825943</v>
      </c>
      <c r="AE95" s="198">
        <v>32460691.792121362</v>
      </c>
      <c r="AF95" s="198">
        <v>68251667.11749037</v>
      </c>
      <c r="AG95" s="203">
        <v>245233000</v>
      </c>
    </row>
    <row r="96" spans="4:33" s="41" customFormat="1" ht="15">
      <c r="D96" s="137" t="s">
        <v>204</v>
      </c>
      <c r="E96" s="8" t="s">
        <v>566</v>
      </c>
      <c r="F96" s="204" t="s">
        <v>75</v>
      </c>
      <c r="G96" s="205"/>
      <c r="H96" s="205"/>
      <c r="I96" s="206">
        <v>185931.83292973606</v>
      </c>
      <c r="J96" s="11">
        <v>0</v>
      </c>
      <c r="K96" s="207">
        <v>0</v>
      </c>
      <c r="L96" s="318">
        <v>381323084.4914179</v>
      </c>
      <c r="M96" s="207">
        <v>28955185.112664904</v>
      </c>
      <c r="N96" s="207">
        <v>17645581.513855916</v>
      </c>
      <c r="O96" s="192">
        <v>427924000</v>
      </c>
      <c r="P96" s="208"/>
      <c r="Q96" s="286">
        <f t="shared" si="6"/>
        <v>0.018640606343370072</v>
      </c>
      <c r="R96" s="209">
        <v>189397.71503408052</v>
      </c>
      <c r="S96" s="11">
        <v>0</v>
      </c>
      <c r="T96" s="207">
        <v>0</v>
      </c>
      <c r="U96" s="318">
        <v>406643191.17208755</v>
      </c>
      <c r="V96" s="207">
        <v>30371046.901925687</v>
      </c>
      <c r="W96" s="207">
        <v>18765384.110067997</v>
      </c>
      <c r="X96" s="194">
        <v>455780000</v>
      </c>
      <c r="Y96" s="208"/>
      <c r="Z96" s="210">
        <f t="shared" si="7"/>
        <v>0.01904134893401403</v>
      </c>
      <c r="AA96" s="209">
        <v>193004.1030133494</v>
      </c>
      <c r="AB96" s="11">
        <v>0</v>
      </c>
      <c r="AC96" s="207">
        <v>0</v>
      </c>
      <c r="AD96" s="318">
        <v>408701450.0778456</v>
      </c>
      <c r="AE96" s="207">
        <v>29246492.458027877</v>
      </c>
      <c r="AF96" s="207">
        <v>19983223.941944093</v>
      </c>
      <c r="AG96" s="194">
        <v>457931000</v>
      </c>
    </row>
    <row r="97" spans="4:33" ht="15">
      <c r="D97" s="138" t="s">
        <v>205</v>
      </c>
      <c r="E97" s="143" t="s">
        <v>206</v>
      </c>
      <c r="F97" s="195" t="s">
        <v>61</v>
      </c>
      <c r="G97" s="196"/>
      <c r="H97" s="196"/>
      <c r="I97" s="197">
        <v>30511.31192940227</v>
      </c>
      <c r="J97" s="296">
        <v>0.7205761900814935</v>
      </c>
      <c r="K97" s="198">
        <v>21099.7001908263</v>
      </c>
      <c r="L97" s="320">
        <v>48895104.364240326</v>
      </c>
      <c r="M97" s="198">
        <v>23793915.989158936</v>
      </c>
      <c r="N97" s="198">
        <v>34292350.106637955</v>
      </c>
      <c r="O97" s="199">
        <v>106981000</v>
      </c>
      <c r="P97" s="200"/>
      <c r="Q97" s="287">
        <f t="shared" si="6"/>
        <v>0.01413989235746828</v>
      </c>
      <c r="R97" s="201">
        <v>30942.738595769155</v>
      </c>
      <c r="S97" s="296">
        <v>0.7205761900814935</v>
      </c>
      <c r="T97" s="198">
        <v>21041.302069291003</v>
      </c>
      <c r="U97" s="320">
        <v>51635769.84659392</v>
      </c>
      <c r="V97" s="198">
        <v>24951030.84271152</v>
      </c>
      <c r="W97" s="198">
        <v>35814735.965989314</v>
      </c>
      <c r="X97" s="203">
        <v>112402000</v>
      </c>
      <c r="Y97" s="200"/>
      <c r="Z97" s="202">
        <f t="shared" si="7"/>
        <v>0.014497055224978583</v>
      </c>
      <c r="AA97" s="201">
        <v>31391.317186004097</v>
      </c>
      <c r="AB97" s="296">
        <v>0.7205761900814935</v>
      </c>
      <c r="AC97" s="198">
        <v>19857.953795733865</v>
      </c>
      <c r="AD97" s="320">
        <v>51658896.465290144</v>
      </c>
      <c r="AE97" s="198">
        <v>24138514.55932638</v>
      </c>
      <c r="AF97" s="198">
        <v>34038143.68950719</v>
      </c>
      <c r="AG97" s="203">
        <v>109836000</v>
      </c>
    </row>
    <row r="98" spans="4:33" ht="15">
      <c r="D98" s="138" t="s">
        <v>207</v>
      </c>
      <c r="E98" s="143" t="s">
        <v>208</v>
      </c>
      <c r="F98" s="195" t="s">
        <v>61</v>
      </c>
      <c r="G98" s="196"/>
      <c r="H98" s="196"/>
      <c r="I98" s="197">
        <v>43196.974609618956</v>
      </c>
      <c r="J98" s="296">
        <v>0.5626401592882406</v>
      </c>
      <c r="K98" s="198">
        <v>23324.887262318513</v>
      </c>
      <c r="L98" s="320">
        <v>54051611.47602735</v>
      </c>
      <c r="M98" s="198">
        <v>5551385.434600602</v>
      </c>
      <c r="N98" s="198">
        <v>12766408.894299695</v>
      </c>
      <c r="O98" s="199">
        <v>72369000</v>
      </c>
      <c r="P98" s="200"/>
      <c r="Q98" s="287">
        <f t="shared" si="6"/>
        <v>0.042140365116689116</v>
      </c>
      <c r="R98" s="201">
        <v>45017.31089160465</v>
      </c>
      <c r="S98" s="296">
        <v>0.5626401592882406</v>
      </c>
      <c r="T98" s="198">
        <v>23902.549776325734</v>
      </c>
      <c r="U98" s="320">
        <v>58657328.09370281</v>
      </c>
      <c r="V98" s="198">
        <v>5820327.006781404</v>
      </c>
      <c r="W98" s="198">
        <v>13701294.657468911</v>
      </c>
      <c r="X98" s="203">
        <v>78179000</v>
      </c>
      <c r="Y98" s="200"/>
      <c r="Z98" s="202">
        <f t="shared" si="7"/>
        <v>0.04250738927574082</v>
      </c>
      <c r="AA98" s="201">
        <v>46930.87924982113</v>
      </c>
      <c r="AB98" s="296">
        <v>0.5626401592882406</v>
      </c>
      <c r="AC98" s="198">
        <v>23181.122776966786</v>
      </c>
      <c r="AD98" s="320">
        <v>60303857.779232554</v>
      </c>
      <c r="AE98" s="198">
        <v>5648736.569277231</v>
      </c>
      <c r="AF98" s="198">
        <v>13381169.469150957</v>
      </c>
      <c r="AG98" s="203">
        <v>79334000</v>
      </c>
    </row>
    <row r="99" spans="4:33" ht="15">
      <c r="D99" s="138" t="s">
        <v>209</v>
      </c>
      <c r="E99" s="143" t="s">
        <v>567</v>
      </c>
      <c r="F99" s="195" t="s">
        <v>61</v>
      </c>
      <c r="G99" s="196"/>
      <c r="H99" s="196"/>
      <c r="I99" s="197">
        <v>11303.802402344914</v>
      </c>
      <c r="J99" s="296">
        <v>0.6717717820595294</v>
      </c>
      <c r="K99" s="198">
        <v>7287.5543918719895</v>
      </c>
      <c r="L99" s="320">
        <v>16887715.43330183</v>
      </c>
      <c r="M99" s="198">
        <v>9666694.295283586</v>
      </c>
      <c r="N99" s="198">
        <v>10475439.986504301</v>
      </c>
      <c r="O99" s="199">
        <v>37030000</v>
      </c>
      <c r="P99" s="200"/>
      <c r="Q99" s="287">
        <f t="shared" si="6"/>
        <v>0.00939279543970655</v>
      </c>
      <c r="R99" s="201">
        <v>11409.976706001004</v>
      </c>
      <c r="S99" s="296">
        <v>0.6717717820595294</v>
      </c>
      <c r="T99" s="198">
        <v>7233.36649336981</v>
      </c>
      <c r="U99" s="320">
        <v>17750823.89092344</v>
      </c>
      <c r="V99" s="198">
        <v>10122312.124374665</v>
      </c>
      <c r="W99" s="198">
        <v>10889278.66896985</v>
      </c>
      <c r="X99" s="203">
        <v>38762000</v>
      </c>
      <c r="Y99" s="200"/>
      <c r="Z99" s="202">
        <f t="shared" si="7"/>
        <v>0.00974828646020603</v>
      </c>
      <c r="AA99" s="201">
        <v>11521.20442743538</v>
      </c>
      <c r="AB99" s="296">
        <v>0.6717717820595294</v>
      </c>
      <c r="AC99" s="198">
        <v>6794.612424065206</v>
      </c>
      <c r="AD99" s="320">
        <v>17675646.914435126</v>
      </c>
      <c r="AE99" s="198">
        <v>10045902.398799729</v>
      </c>
      <c r="AF99" s="198">
        <v>10300672.030914083</v>
      </c>
      <c r="AG99" s="203">
        <v>38022000</v>
      </c>
    </row>
    <row r="100" spans="4:33" ht="15">
      <c r="D100" s="138" t="s">
        <v>210</v>
      </c>
      <c r="E100" s="143" t="s">
        <v>568</v>
      </c>
      <c r="F100" s="195" t="s">
        <v>61</v>
      </c>
      <c r="G100" s="196"/>
      <c r="H100" s="196"/>
      <c r="I100" s="197">
        <v>7029.585835946248</v>
      </c>
      <c r="J100" s="296">
        <v>0.7868132970200975</v>
      </c>
      <c r="K100" s="198">
        <v>5308.0734524535</v>
      </c>
      <c r="L100" s="320">
        <v>12300592.097683419</v>
      </c>
      <c r="M100" s="198">
        <v>14096474.304246131</v>
      </c>
      <c r="N100" s="198">
        <v>10726783.683850832</v>
      </c>
      <c r="O100" s="199">
        <v>37124000</v>
      </c>
      <c r="P100" s="200"/>
      <c r="Q100" s="287">
        <f t="shared" si="6"/>
        <v>0</v>
      </c>
      <c r="R100" s="201">
        <v>7029.585835946248</v>
      </c>
      <c r="S100" s="296">
        <v>0.7868132970200975</v>
      </c>
      <c r="T100" s="198">
        <v>5219.577906721233</v>
      </c>
      <c r="U100" s="320">
        <v>12808947.022398103</v>
      </c>
      <c r="V100" s="198">
        <v>14755502.987377014</v>
      </c>
      <c r="W100" s="198">
        <v>11046791.599499045</v>
      </c>
      <c r="X100" s="203">
        <v>38611000</v>
      </c>
      <c r="Y100" s="200"/>
      <c r="Z100" s="202">
        <f t="shared" si="7"/>
        <v>0</v>
      </c>
      <c r="AA100" s="201">
        <v>7029.585835946248</v>
      </c>
      <c r="AB100" s="296">
        <v>0.7868132970200975</v>
      </c>
      <c r="AC100" s="198">
        <v>4855.639974897288</v>
      </c>
      <c r="AD100" s="320">
        <v>12631563.418675644</v>
      </c>
      <c r="AE100" s="198">
        <v>14738278.357845005</v>
      </c>
      <c r="AF100" s="198">
        <v>10348787.84424089</v>
      </c>
      <c r="AG100" s="203">
        <v>37719000</v>
      </c>
    </row>
    <row r="101" spans="4:33" ht="15">
      <c r="D101" s="138" t="s">
        <v>211</v>
      </c>
      <c r="E101" s="143" t="s">
        <v>212</v>
      </c>
      <c r="F101" s="195" t="s">
        <v>61</v>
      </c>
      <c r="G101" s="196"/>
      <c r="H101" s="196"/>
      <c r="I101" s="197">
        <v>193987.12957034746</v>
      </c>
      <c r="J101" s="296">
        <v>0.5640828204736332</v>
      </c>
      <c r="K101" s="198">
        <v>105014.98745412561</v>
      </c>
      <c r="L101" s="320">
        <v>579837186.7252276</v>
      </c>
      <c r="M101" s="198">
        <v>7652891.398423858</v>
      </c>
      <c r="N101" s="198">
        <v>28771427.36772284</v>
      </c>
      <c r="O101" s="199">
        <v>616262000</v>
      </c>
      <c r="P101" s="200"/>
      <c r="Q101" s="287">
        <f t="shared" si="6"/>
        <v>0.022372354891972323</v>
      </c>
      <c r="R101" s="201">
        <v>198327.0784775703</v>
      </c>
      <c r="S101" s="296">
        <v>0.5640828204736332</v>
      </c>
      <c r="T101" s="198">
        <v>105574.45365756255</v>
      </c>
      <c r="U101" s="320">
        <v>619542207.5920677</v>
      </c>
      <c r="V101" s="198">
        <v>8031623.116328455</v>
      </c>
      <c r="W101" s="198">
        <v>30292641.40879625</v>
      </c>
      <c r="X101" s="203">
        <v>657866000</v>
      </c>
      <c r="Y101" s="200"/>
      <c r="Z101" s="202">
        <f t="shared" si="7"/>
        <v>0.022732417093141992</v>
      </c>
      <c r="AA101" s="201">
        <v>202835.53234638672</v>
      </c>
      <c r="AB101" s="296">
        <v>0.5640828204736332</v>
      </c>
      <c r="AC101" s="198">
        <v>100445.84079455995</v>
      </c>
      <c r="AD101" s="320">
        <v>625223732.854508</v>
      </c>
      <c r="AE101" s="198">
        <v>7655253.8830812685</v>
      </c>
      <c r="AF101" s="198">
        <v>29023680.758536324</v>
      </c>
      <c r="AG101" s="203">
        <v>661903000</v>
      </c>
    </row>
    <row r="102" spans="4:33" ht="15">
      <c r="D102" s="138" t="s">
        <v>213</v>
      </c>
      <c r="E102" s="143" t="s">
        <v>214</v>
      </c>
      <c r="F102" s="195" t="s">
        <v>61</v>
      </c>
      <c r="G102" s="196"/>
      <c r="H102" s="196"/>
      <c r="I102" s="197">
        <v>16656.25491429679</v>
      </c>
      <c r="J102" s="296">
        <v>0.7234507470904499</v>
      </c>
      <c r="K102" s="198">
        <v>11564.365864999467</v>
      </c>
      <c r="L102" s="320">
        <v>26798526.555427022</v>
      </c>
      <c r="M102" s="198">
        <v>18094318.24084898</v>
      </c>
      <c r="N102" s="198">
        <v>22467421.926986862</v>
      </c>
      <c r="O102" s="199">
        <v>67360000</v>
      </c>
      <c r="P102" s="200"/>
      <c r="Q102" s="287">
        <f t="shared" si="6"/>
        <v>0.02315544312809777</v>
      </c>
      <c r="R102" s="201">
        <v>17041.93787769189</v>
      </c>
      <c r="S102" s="296">
        <v>0.7234507470904499</v>
      </c>
      <c r="T102" s="198">
        <v>11634.879838067214</v>
      </c>
      <c r="U102" s="320">
        <v>28552224.36010862</v>
      </c>
      <c r="V102" s="198">
        <v>18959035.473614357</v>
      </c>
      <c r="W102" s="198">
        <v>23673447.00092541</v>
      </c>
      <c r="X102" s="203">
        <v>71185000</v>
      </c>
      <c r="Y102" s="200"/>
      <c r="Z102" s="202">
        <f t="shared" si="7"/>
        <v>0.02351578111966103</v>
      </c>
      <c r="AA102" s="201">
        <v>17442.692358678552</v>
      </c>
      <c r="AB102" s="296">
        <v>0.7234507470904499</v>
      </c>
      <c r="AC102" s="198">
        <v>11078.157609458169</v>
      </c>
      <c r="AD102" s="320">
        <v>28818950.978529885</v>
      </c>
      <c r="AE102" s="198">
        <v>18607835.941438727</v>
      </c>
      <c r="AF102" s="198">
        <v>22699137.964975223</v>
      </c>
      <c r="AG102" s="203">
        <v>70126000</v>
      </c>
    </row>
    <row r="103" spans="4:33" ht="15">
      <c r="D103" s="138" t="s">
        <v>215</v>
      </c>
      <c r="E103" s="143" t="s">
        <v>216</v>
      </c>
      <c r="F103" s="195" t="s">
        <v>61</v>
      </c>
      <c r="G103" s="196"/>
      <c r="H103" s="196"/>
      <c r="I103" s="197">
        <v>18952.076199247378</v>
      </c>
      <c r="J103" s="296">
        <v>0.7341834778219072</v>
      </c>
      <c r="K103" s="198">
        <v>13353.55487690809</v>
      </c>
      <c r="L103" s="320">
        <v>30944679.471033838</v>
      </c>
      <c r="M103" s="198">
        <v>18388857.84198141</v>
      </c>
      <c r="N103" s="198">
        <v>25980362.551781014</v>
      </c>
      <c r="O103" s="199">
        <v>75314000</v>
      </c>
      <c r="P103" s="200"/>
      <c r="Q103" s="287">
        <f t="shared" si="6"/>
        <v>0.023561652350930783</v>
      </c>
      <c r="R103" s="201">
        <v>19398.618429982394</v>
      </c>
      <c r="S103" s="296">
        <v>0.7341834778219072</v>
      </c>
      <c r="T103" s="198">
        <v>13440.312372265042</v>
      </c>
      <c r="U103" s="320">
        <v>32982791.370761923</v>
      </c>
      <c r="V103" s="198">
        <v>19267650.95566371</v>
      </c>
      <c r="W103" s="198">
        <v>27385826.49223553</v>
      </c>
      <c r="X103" s="203">
        <v>79636000</v>
      </c>
      <c r="Y103" s="200"/>
      <c r="Z103" s="202">
        <f t="shared" si="7"/>
        <v>0.0239221334024919</v>
      </c>
      <c r="AA103" s="201">
        <v>19862.67476788847</v>
      </c>
      <c r="AB103" s="296">
        <v>0.7341834778219072</v>
      </c>
      <c r="AC103" s="198">
        <v>12802.281943097885</v>
      </c>
      <c r="AD103" s="320">
        <v>33304124.091578208</v>
      </c>
      <c r="AE103" s="198">
        <v>18910734.59189774</v>
      </c>
      <c r="AF103" s="198">
        <v>26269155.176154464</v>
      </c>
      <c r="AG103" s="203">
        <v>78484000</v>
      </c>
    </row>
    <row r="104" spans="4:33" s="41" customFormat="1" ht="15">
      <c r="D104" s="137" t="s">
        <v>217</v>
      </c>
      <c r="E104" s="8" t="s">
        <v>569</v>
      </c>
      <c r="F104" s="204" t="s">
        <v>75</v>
      </c>
      <c r="G104" s="205"/>
      <c r="H104" s="205"/>
      <c r="I104" s="206">
        <v>321637.135461204</v>
      </c>
      <c r="J104" s="11">
        <v>0</v>
      </c>
      <c r="K104" s="207">
        <v>0</v>
      </c>
      <c r="L104" s="318">
        <v>262540796.09934953</v>
      </c>
      <c r="M104" s="207">
        <v>18497968.118675906</v>
      </c>
      <c r="N104" s="207">
        <v>15854428.2225166</v>
      </c>
      <c r="O104" s="192">
        <v>296893000</v>
      </c>
      <c r="P104" s="208"/>
      <c r="Q104" s="286">
        <f t="shared" si="6"/>
        <v>0.023411821966900694</v>
      </c>
      <c r="R104" s="209">
        <v>329167.2468145656</v>
      </c>
      <c r="S104" s="11">
        <v>0</v>
      </c>
      <c r="T104" s="207">
        <v>0</v>
      </c>
      <c r="U104" s="318">
        <v>281582204.9818</v>
      </c>
      <c r="V104" s="207">
        <v>19406595.27344261</v>
      </c>
      <c r="W104" s="207">
        <v>16939536.08148093</v>
      </c>
      <c r="X104" s="194">
        <v>317928000</v>
      </c>
      <c r="Y104" s="208"/>
      <c r="Z104" s="210">
        <f t="shared" si="7"/>
        <v>0.023837849705670634</v>
      </c>
      <c r="AA104" s="209">
        <v>337013.8861721606</v>
      </c>
      <c r="AB104" s="11">
        <v>0</v>
      </c>
      <c r="AC104" s="207">
        <v>0</v>
      </c>
      <c r="AD104" s="318">
        <v>284663386.95631003</v>
      </c>
      <c r="AE104" s="207">
        <v>18616233.39655689</v>
      </c>
      <c r="AF104" s="207">
        <v>18123788.415525436</v>
      </c>
      <c r="AG104" s="194">
        <v>321403000</v>
      </c>
    </row>
    <row r="105" spans="4:33" ht="15">
      <c r="D105" s="211" t="s">
        <v>218</v>
      </c>
      <c r="E105" s="143" t="s">
        <v>219</v>
      </c>
      <c r="F105" s="195" t="s">
        <v>61</v>
      </c>
      <c r="G105" s="196"/>
      <c r="H105" s="196"/>
      <c r="I105" s="197">
        <v>30340.368672479883</v>
      </c>
      <c r="J105" s="296">
        <v>0.7495406231692028</v>
      </c>
      <c r="K105" s="198">
        <v>21824.862886623185</v>
      </c>
      <c r="L105" s="320">
        <v>50575550.31235187</v>
      </c>
      <c r="M105" s="198">
        <v>34125819.496059805</v>
      </c>
      <c r="N105" s="198">
        <v>46297830.232578255</v>
      </c>
      <c r="O105" s="199">
        <v>130999000</v>
      </c>
      <c r="P105" s="200"/>
      <c r="Q105" s="287">
        <f t="shared" si="6"/>
        <v>0.007324841110110782</v>
      </c>
      <c r="R105" s="201">
        <v>30562.60705222798</v>
      </c>
      <c r="S105" s="296">
        <v>0.7495406231692028</v>
      </c>
      <c r="T105" s="198">
        <v>21618.199890948013</v>
      </c>
      <c r="U105" s="320">
        <v>53051488.4673326</v>
      </c>
      <c r="V105" s="198">
        <v>35788031.35368323</v>
      </c>
      <c r="W105" s="198">
        <v>48028256.38985824</v>
      </c>
      <c r="X105" s="203">
        <v>136868000</v>
      </c>
      <c r="Y105" s="200"/>
      <c r="Z105" s="202">
        <f t="shared" si="7"/>
        <v>0.007679603832173387</v>
      </c>
      <c r="AA105" s="201">
        <v>30797.31576646748</v>
      </c>
      <c r="AB105" s="296">
        <v>0.7495406231692028</v>
      </c>
      <c r="AC105" s="198">
        <v>20265.302478924114</v>
      </c>
      <c r="AD105" s="320">
        <v>52718581.85214597</v>
      </c>
      <c r="AE105" s="198">
        <v>34576286.24246251</v>
      </c>
      <c r="AF105" s="198">
        <v>45339070.39152969</v>
      </c>
      <c r="AG105" s="203">
        <v>132634000</v>
      </c>
    </row>
    <row r="106" spans="4:33" ht="15">
      <c r="D106" s="138" t="s">
        <v>220</v>
      </c>
      <c r="E106" s="143" t="s">
        <v>570</v>
      </c>
      <c r="F106" s="195" t="s">
        <v>61</v>
      </c>
      <c r="G106" s="196"/>
      <c r="H106" s="196"/>
      <c r="I106" s="197">
        <v>49867.88267837442</v>
      </c>
      <c r="J106" s="296">
        <v>0.7055726282478167</v>
      </c>
      <c r="K106" s="198">
        <v>33767.44090075907</v>
      </c>
      <c r="L106" s="320">
        <v>78250521.66730686</v>
      </c>
      <c r="M106" s="198">
        <v>42986039.20901081</v>
      </c>
      <c r="N106" s="198">
        <v>65944691.880470715</v>
      </c>
      <c r="O106" s="199">
        <v>187181000</v>
      </c>
      <c r="P106" s="200"/>
      <c r="Q106" s="287">
        <f t="shared" si="6"/>
        <v>0.01829010483816112</v>
      </c>
      <c r="R106" s="201">
        <v>50779.97148061901</v>
      </c>
      <c r="S106" s="296">
        <v>0.7055726282478167</v>
      </c>
      <c r="T106" s="198">
        <v>33811.7876079115</v>
      </c>
      <c r="U106" s="320">
        <v>82974792.97025572</v>
      </c>
      <c r="V106" s="198">
        <v>45098291.22314503</v>
      </c>
      <c r="W106" s="198">
        <v>69154111.4064678</v>
      </c>
      <c r="X106" s="203">
        <v>197227000</v>
      </c>
      <c r="Y106" s="200"/>
      <c r="Z106" s="202">
        <f t="shared" si="7"/>
        <v>0.018648729340108305</v>
      </c>
      <c r="AA106" s="201">
        <v>51726.95342465949</v>
      </c>
      <c r="AB106" s="296">
        <v>0.7055726282478167</v>
      </c>
      <c r="AC106" s="198">
        <v>32040.823824392588</v>
      </c>
      <c r="AD106" s="320">
        <v>83351669.44352987</v>
      </c>
      <c r="AE106" s="198">
        <v>43248285.80224496</v>
      </c>
      <c r="AF106" s="198">
        <v>65992681.53718931</v>
      </c>
      <c r="AG106" s="203">
        <v>192593000</v>
      </c>
    </row>
    <row r="107" spans="4:33" ht="15">
      <c r="D107" s="138" t="s">
        <v>221</v>
      </c>
      <c r="E107" s="143" t="s">
        <v>539</v>
      </c>
      <c r="F107" s="195" t="s">
        <v>61</v>
      </c>
      <c r="G107" s="196"/>
      <c r="H107" s="196"/>
      <c r="I107" s="197">
        <v>89059.85817192555</v>
      </c>
      <c r="J107" s="296">
        <v>0.6748496910321566</v>
      </c>
      <c r="K107" s="198">
        <v>57679.90645453277</v>
      </c>
      <c r="L107" s="320">
        <v>133663749.73613085</v>
      </c>
      <c r="M107" s="198">
        <v>43612264.75925984</v>
      </c>
      <c r="N107" s="198">
        <v>80887240.3938189</v>
      </c>
      <c r="O107" s="199">
        <v>258163000</v>
      </c>
      <c r="P107" s="200"/>
      <c r="Q107" s="287">
        <f t="shared" si="6"/>
        <v>0.01240092522868914</v>
      </c>
      <c r="R107" s="201">
        <v>90164.28281399325</v>
      </c>
      <c r="S107" s="296">
        <v>0.6748496910321566</v>
      </c>
      <c r="T107" s="198">
        <v>57421.63324728666</v>
      </c>
      <c r="U107" s="320">
        <v>140913819.3448466</v>
      </c>
      <c r="V107" s="198">
        <v>45768638.570086285</v>
      </c>
      <c r="W107" s="198">
        <v>84333318.6098785</v>
      </c>
      <c r="X107" s="203">
        <v>271016000</v>
      </c>
      <c r="Y107" s="200"/>
      <c r="Z107" s="202">
        <f t="shared" si="7"/>
        <v>0.01275747566147405</v>
      </c>
      <c r="AA107" s="201">
        <v>91314.55145752704</v>
      </c>
      <c r="AB107" s="296">
        <v>0.6748496910321566</v>
      </c>
      <c r="AC107" s="198">
        <v>54099.35566395035</v>
      </c>
      <c r="AD107" s="320">
        <v>140735195.67173705</v>
      </c>
      <c r="AE107" s="198">
        <v>43657790.688762404</v>
      </c>
      <c r="AF107" s="198">
        <v>80012524.09677657</v>
      </c>
      <c r="AG107" s="203">
        <v>264406000</v>
      </c>
    </row>
    <row r="108" spans="4:33" s="41" customFormat="1" ht="15">
      <c r="D108" s="137" t="s">
        <v>222</v>
      </c>
      <c r="E108" s="8" t="s">
        <v>571</v>
      </c>
      <c r="F108" s="204" t="s">
        <v>75</v>
      </c>
      <c r="G108" s="205"/>
      <c r="H108" s="205"/>
      <c r="I108" s="206">
        <v>169268.10952277985</v>
      </c>
      <c r="J108" s="11">
        <v>0</v>
      </c>
      <c r="K108" s="207">
        <v>0</v>
      </c>
      <c r="L108" s="318">
        <v>362939379.5161936</v>
      </c>
      <c r="M108" s="207">
        <v>27118551.03568077</v>
      </c>
      <c r="N108" s="207">
        <v>16569387.362004487</v>
      </c>
      <c r="O108" s="192">
        <v>406627000</v>
      </c>
      <c r="P108" s="208"/>
      <c r="Q108" s="286">
        <f t="shared" si="6"/>
        <v>0.013226069756270947</v>
      </c>
      <c r="R108" s="209">
        <v>171506.86134684025</v>
      </c>
      <c r="S108" s="11">
        <v>0</v>
      </c>
      <c r="T108" s="207">
        <v>0</v>
      </c>
      <c r="U108" s="318">
        <v>385306681.7033005</v>
      </c>
      <c r="V108" s="207">
        <v>28441342.512945056</v>
      </c>
      <c r="W108" s="207">
        <v>17527230.785416245</v>
      </c>
      <c r="X108" s="194">
        <v>431275000</v>
      </c>
      <c r="Y108" s="208"/>
      <c r="Z108" s="210">
        <f t="shared" si="7"/>
        <v>0.01359688634904128</v>
      </c>
      <c r="AA108" s="209">
        <v>173838.82064865401</v>
      </c>
      <c r="AB108" s="11">
        <v>0</v>
      </c>
      <c r="AC108" s="207">
        <v>0</v>
      </c>
      <c r="AD108" s="318">
        <v>385513989.11381507</v>
      </c>
      <c r="AE108" s="207">
        <v>27445265.513812743</v>
      </c>
      <c r="AF108" s="207">
        <v>18564996.145187825</v>
      </c>
      <c r="AG108" s="194">
        <v>431524000</v>
      </c>
    </row>
    <row r="109" spans="4:33" ht="15">
      <c r="D109" s="138" t="s">
        <v>223</v>
      </c>
      <c r="E109" s="143" t="s">
        <v>572</v>
      </c>
      <c r="F109" s="195" t="s">
        <v>61</v>
      </c>
      <c r="G109" s="196"/>
      <c r="H109" s="196"/>
      <c r="I109" s="197">
        <v>23751.57731873241</v>
      </c>
      <c r="J109" s="296">
        <v>0.5880031876341504</v>
      </c>
      <c r="K109" s="198">
        <v>13403.173246811071</v>
      </c>
      <c r="L109" s="320">
        <v>31059661.928265367</v>
      </c>
      <c r="M109" s="198">
        <v>6930501.02545913</v>
      </c>
      <c r="N109" s="198">
        <v>12842504.166132098</v>
      </c>
      <c r="O109" s="199">
        <v>50833000</v>
      </c>
      <c r="P109" s="200"/>
      <c r="Q109" s="287">
        <f t="shared" si="6"/>
        <v>0.03766200177184741</v>
      </c>
      <c r="R109" s="201">
        <v>24646.10926579468</v>
      </c>
      <c r="S109" s="296">
        <v>0.5880031876341504</v>
      </c>
      <c r="T109" s="198">
        <v>13676.091728403777</v>
      </c>
      <c r="U109" s="320">
        <v>33561398.55619492</v>
      </c>
      <c r="V109" s="198">
        <v>7260964.988032404</v>
      </c>
      <c r="W109" s="198">
        <v>13723733.221295701</v>
      </c>
      <c r="X109" s="203">
        <v>54546000</v>
      </c>
      <c r="Y109" s="200"/>
      <c r="Z109" s="202">
        <f t="shared" si="7"/>
        <v>0.038027448727294307</v>
      </c>
      <c r="AA109" s="201">
        <v>25583.33792222698</v>
      </c>
      <c r="AB109" s="296">
        <v>0.5880031876341504</v>
      </c>
      <c r="AC109" s="198">
        <v>13206.32366183813</v>
      </c>
      <c r="AD109" s="320">
        <v>34355206.671926655</v>
      </c>
      <c r="AE109" s="198">
        <v>7139426.08258117</v>
      </c>
      <c r="AF109" s="198">
        <v>13345487.033305435</v>
      </c>
      <c r="AG109" s="203">
        <v>54840000</v>
      </c>
    </row>
    <row r="110" spans="4:33" ht="15">
      <c r="D110" s="138" t="s">
        <v>224</v>
      </c>
      <c r="E110" s="143" t="s">
        <v>573</v>
      </c>
      <c r="F110" s="195" t="s">
        <v>61</v>
      </c>
      <c r="G110" s="196"/>
      <c r="H110" s="196"/>
      <c r="I110" s="197">
        <v>33598.976151930736</v>
      </c>
      <c r="J110" s="296">
        <v>0.7340078198946539</v>
      </c>
      <c r="K110" s="198">
        <v>23668.03621316151</v>
      </c>
      <c r="L110" s="320">
        <v>54846803.04804991</v>
      </c>
      <c r="M110" s="198">
        <v>37767518.621844105</v>
      </c>
      <c r="N110" s="198">
        <v>51270296.37189278</v>
      </c>
      <c r="O110" s="199">
        <v>143885000</v>
      </c>
      <c r="P110" s="200"/>
      <c r="Q110" s="287">
        <f t="shared" si="6"/>
        <v>0.00791555883358424</v>
      </c>
      <c r="R110" s="201">
        <v>33864.93082440954</v>
      </c>
      <c r="S110" s="296">
        <v>0.7340078198946539</v>
      </c>
      <c r="T110" s="198">
        <v>23457.66796155726</v>
      </c>
      <c r="U110" s="320">
        <v>57565579.354928404</v>
      </c>
      <c r="V110" s="198">
        <v>39612127.42028436</v>
      </c>
      <c r="W110" s="198">
        <v>53217763.04881643</v>
      </c>
      <c r="X110" s="203">
        <v>150395000</v>
      </c>
      <c r="Y110" s="200"/>
      <c r="Z110" s="202">
        <f t="shared" si="7"/>
        <v>0.00827052959640902</v>
      </c>
      <c r="AA110" s="201">
        <v>34145.01173707316</v>
      </c>
      <c r="AB110" s="296">
        <v>0.7340078198946539</v>
      </c>
      <c r="AC110" s="198">
        <v>22002.549268544313</v>
      </c>
      <c r="AD110" s="320">
        <v>57237891.99672529</v>
      </c>
      <c r="AE110" s="198">
        <v>38183196.76693842</v>
      </c>
      <c r="AF110" s="198">
        <v>50267468.191249385</v>
      </c>
      <c r="AG110" s="203">
        <v>145689000</v>
      </c>
    </row>
    <row r="111" spans="4:33" ht="15">
      <c r="D111" s="138" t="s">
        <v>225</v>
      </c>
      <c r="E111" s="143" t="s">
        <v>574</v>
      </c>
      <c r="F111" s="195" t="s">
        <v>61</v>
      </c>
      <c r="G111" s="196"/>
      <c r="H111" s="196"/>
      <c r="I111" s="197">
        <v>40544.54930586977</v>
      </c>
      <c r="J111" s="296">
        <v>0.794940399878818</v>
      </c>
      <c r="K111" s="198">
        <v>30931.611078518552</v>
      </c>
      <c r="L111" s="320">
        <v>71678949.85047314</v>
      </c>
      <c r="M111" s="198">
        <v>40498792.966182336</v>
      </c>
      <c r="N111" s="198">
        <v>61868881.05688037</v>
      </c>
      <c r="O111" s="199">
        <v>174047000</v>
      </c>
      <c r="P111" s="200"/>
      <c r="Q111" s="287">
        <f t="shared" si="6"/>
        <v>0.016541257591228275</v>
      </c>
      <c r="R111" s="201">
        <v>41215.207139858416</v>
      </c>
      <c r="S111" s="296">
        <v>0.794940399878818</v>
      </c>
      <c r="T111" s="198">
        <v>30919.04069316246</v>
      </c>
      <c r="U111" s="320">
        <v>75875935.04679932</v>
      </c>
      <c r="V111" s="198">
        <v>42480199.470235206</v>
      </c>
      <c r="W111" s="198">
        <v>64768510.496879645</v>
      </c>
      <c r="X111" s="203">
        <v>183125000</v>
      </c>
      <c r="Y111" s="200"/>
      <c r="Z111" s="202">
        <f t="shared" si="7"/>
        <v>0.016899266178840144</v>
      </c>
      <c r="AA111" s="201">
        <v>41911.713895930916</v>
      </c>
      <c r="AB111" s="296">
        <v>0.794940399878818</v>
      </c>
      <c r="AC111" s="198">
        <v>29249.270490884905</v>
      </c>
      <c r="AD111" s="320">
        <v>76089664.19785398</v>
      </c>
      <c r="AE111" s="198">
        <v>40888379.66029535</v>
      </c>
      <c r="AF111" s="198">
        <v>61701421.02534367</v>
      </c>
      <c r="AG111" s="203">
        <v>178679000</v>
      </c>
    </row>
    <row r="112" spans="4:33" ht="15">
      <c r="D112" s="138" t="s">
        <v>226</v>
      </c>
      <c r="E112" s="143" t="s">
        <v>575</v>
      </c>
      <c r="F112" s="195" t="s">
        <v>61</v>
      </c>
      <c r="G112" s="196"/>
      <c r="H112" s="196"/>
      <c r="I112" s="197">
        <v>38335.523202825134</v>
      </c>
      <c r="J112" s="296">
        <v>0.7508450259432901</v>
      </c>
      <c r="K112" s="198">
        <v>27624.040226149707</v>
      </c>
      <c r="L112" s="320">
        <v>64014195.34893723</v>
      </c>
      <c r="M112" s="198">
        <v>26958750.128534596</v>
      </c>
      <c r="N112" s="198">
        <v>48817056.7378454</v>
      </c>
      <c r="O112" s="199">
        <v>139790000</v>
      </c>
      <c r="P112" s="200"/>
      <c r="Q112" s="287">
        <f t="shared" si="6"/>
        <v>0.0321113854564435</v>
      </c>
      <c r="R112" s="201">
        <v>39566.529965065485</v>
      </c>
      <c r="S112" s="296">
        <v>0.7508450259432901</v>
      </c>
      <c r="T112" s="198">
        <v>28035.753114226216</v>
      </c>
      <c r="U112" s="320">
        <v>68800290.51980111</v>
      </c>
      <c r="V112" s="198">
        <v>28269773.09008296</v>
      </c>
      <c r="W112" s="198">
        <v>51887745.199555136</v>
      </c>
      <c r="X112" s="203">
        <v>148958000</v>
      </c>
      <c r="Y112" s="200"/>
      <c r="Z112" s="202">
        <f t="shared" si="7"/>
        <v>0.03247487757897762</v>
      </c>
      <c r="AA112" s="201">
        <v>40851.44818190594</v>
      </c>
      <c r="AB112" s="296">
        <v>0.7508450259432901</v>
      </c>
      <c r="AC112" s="198">
        <v>26927.92034556151</v>
      </c>
      <c r="AD112" s="320">
        <v>70050855.36334506</v>
      </c>
      <c r="AE112" s="198">
        <v>27349183.83234473</v>
      </c>
      <c r="AF112" s="198">
        <v>50187737.12207879</v>
      </c>
      <c r="AG112" s="203">
        <v>147588000</v>
      </c>
    </row>
    <row r="113" spans="4:33" s="41" customFormat="1" ht="15">
      <c r="D113" s="137" t="s">
        <v>227</v>
      </c>
      <c r="E113" s="8" t="s">
        <v>576</v>
      </c>
      <c r="F113" s="204" t="s">
        <v>75</v>
      </c>
      <c r="G113" s="205"/>
      <c r="H113" s="205"/>
      <c r="I113" s="206">
        <v>136230.62597935804</v>
      </c>
      <c r="J113" s="11">
        <v>0</v>
      </c>
      <c r="K113" s="207">
        <v>0</v>
      </c>
      <c r="L113" s="318">
        <v>306401309.1726303</v>
      </c>
      <c r="M113" s="207">
        <v>24659592.132645976</v>
      </c>
      <c r="N113" s="207">
        <v>14299157.606803495</v>
      </c>
      <c r="O113" s="192">
        <v>345360000</v>
      </c>
      <c r="P113" s="208"/>
      <c r="Q113" s="286">
        <f t="shared" si="6"/>
        <v>0.022477700544619547</v>
      </c>
      <c r="R113" s="209">
        <v>139292.77719512812</v>
      </c>
      <c r="S113" s="11">
        <v>0</v>
      </c>
      <c r="T113" s="207">
        <v>0</v>
      </c>
      <c r="U113" s="318">
        <v>328072928.4430611</v>
      </c>
      <c r="V113" s="207">
        <v>25856662.33959341</v>
      </c>
      <c r="W113" s="207">
        <v>15263874.860268842</v>
      </c>
      <c r="X113" s="194">
        <v>369193000</v>
      </c>
      <c r="Y113" s="208"/>
      <c r="Z113" s="210">
        <f t="shared" si="7"/>
        <v>0.02296410916933564</v>
      </c>
      <c r="AA113" s="209">
        <v>142491.51173713699</v>
      </c>
      <c r="AB113" s="11">
        <v>0</v>
      </c>
      <c r="AC113" s="207">
        <v>0</v>
      </c>
      <c r="AD113" s="318">
        <v>331097659.0754739</v>
      </c>
      <c r="AE113" s="207">
        <v>25052130.897399347</v>
      </c>
      <c r="AF113" s="207">
        <v>16317043.975607958</v>
      </c>
      <c r="AG113" s="194">
        <v>372467000</v>
      </c>
    </row>
    <row r="114" spans="4:33" ht="15">
      <c r="D114" s="138" t="s">
        <v>228</v>
      </c>
      <c r="E114" s="143" t="s">
        <v>229</v>
      </c>
      <c r="F114" s="195" t="s">
        <v>61</v>
      </c>
      <c r="G114" s="196"/>
      <c r="H114" s="196"/>
      <c r="I114" s="197">
        <v>95540.00833281777</v>
      </c>
      <c r="J114" s="296">
        <v>0.6384019581717794</v>
      </c>
      <c r="K114" s="198">
        <v>58534.9133887612</v>
      </c>
      <c r="L114" s="320">
        <v>323198815.0202912</v>
      </c>
      <c r="M114" s="198">
        <v>30303833.666280676</v>
      </c>
      <c r="N114" s="198">
        <v>64287581.49388802</v>
      </c>
      <c r="O114" s="199">
        <v>417790000</v>
      </c>
      <c r="P114" s="200"/>
      <c r="Q114" s="287">
        <f t="shared" si="6"/>
        <v>0.016817102109899694</v>
      </c>
      <c r="R114" s="201">
        <v>97146.71440853144</v>
      </c>
      <c r="S114" s="296">
        <v>0.6384019581717794</v>
      </c>
      <c r="T114" s="198">
        <v>58527.00256088035</v>
      </c>
      <c r="U114" s="320">
        <v>343453810.21744</v>
      </c>
      <c r="V114" s="198">
        <v>31800895.044450954</v>
      </c>
      <c r="W114" s="198">
        <v>67318831.3821016</v>
      </c>
      <c r="X114" s="203">
        <v>442574000</v>
      </c>
      <c r="Y114" s="200"/>
      <c r="Z114" s="202">
        <f t="shared" si="7"/>
        <v>0.01717520784527211</v>
      </c>
      <c r="AA114" s="201">
        <v>98815.22941998325</v>
      </c>
      <c r="AB114" s="296">
        <v>0.6384019581717794</v>
      </c>
      <c r="AC114" s="198">
        <v>55381.29958832791</v>
      </c>
      <c r="AD114" s="320">
        <v>344720125.64231026</v>
      </c>
      <c r="AE114" s="198">
        <v>30356738.202336002</v>
      </c>
      <c r="AF114" s="198">
        <v>64148374.70513617</v>
      </c>
      <c r="AG114" s="203">
        <v>439225000</v>
      </c>
    </row>
    <row r="115" spans="4:33" ht="15">
      <c r="D115" s="138" t="s">
        <v>230</v>
      </c>
      <c r="E115" s="143" t="s">
        <v>577</v>
      </c>
      <c r="F115" s="195" t="s">
        <v>61</v>
      </c>
      <c r="G115" s="196"/>
      <c r="H115" s="196"/>
      <c r="I115" s="197">
        <v>6822.792463240685</v>
      </c>
      <c r="J115" s="296">
        <v>0.6252728589673573</v>
      </c>
      <c r="K115" s="198">
        <v>4094.1828395612943</v>
      </c>
      <c r="L115" s="320">
        <v>9487599.132506521</v>
      </c>
      <c r="M115" s="198">
        <v>13457988.51552493</v>
      </c>
      <c r="N115" s="198">
        <v>7899019.792535089</v>
      </c>
      <c r="O115" s="199">
        <v>30845000</v>
      </c>
      <c r="P115" s="200"/>
      <c r="Q115" s="287">
        <f t="shared" si="6"/>
        <v>0.005764335037657296</v>
      </c>
      <c r="R115" s="201">
        <v>6862.121324891207</v>
      </c>
      <c r="S115" s="296">
        <v>0.6252728589673573</v>
      </c>
      <c r="T115" s="198">
        <v>4049.1319096436227</v>
      </c>
      <c r="U115" s="320">
        <v>9936649.484729461</v>
      </c>
      <c r="V115" s="198">
        <v>14096379.859956454</v>
      </c>
      <c r="W115" s="198">
        <v>8181559.093588008</v>
      </c>
      <c r="X115" s="203">
        <v>32215000</v>
      </c>
      <c r="Y115" s="200"/>
      <c r="Z115" s="202">
        <f t="shared" si="7"/>
        <v>0.006118548175951558</v>
      </c>
      <c r="AA115" s="201">
        <v>6904.107544806779</v>
      </c>
      <c r="AB115" s="296">
        <v>0.6252728589673573</v>
      </c>
      <c r="AC115" s="198">
        <v>3789.8513383476693</v>
      </c>
      <c r="AD115" s="320">
        <v>9858998.56150352</v>
      </c>
      <c r="AE115" s="198">
        <v>13918532.382563747</v>
      </c>
      <c r="AF115" s="198">
        <v>7711494.4393266</v>
      </c>
      <c r="AG115" s="203">
        <v>31489000</v>
      </c>
    </row>
    <row r="116" spans="4:33" ht="15">
      <c r="D116" s="138" t="s">
        <v>231</v>
      </c>
      <c r="E116" s="143" t="s">
        <v>232</v>
      </c>
      <c r="F116" s="195" t="s">
        <v>61</v>
      </c>
      <c r="G116" s="196"/>
      <c r="H116" s="196"/>
      <c r="I116" s="197">
        <v>20565.556806656732</v>
      </c>
      <c r="J116" s="296">
        <v>0.7230845106674644</v>
      </c>
      <c r="K116" s="198">
        <v>14271.348966265468</v>
      </c>
      <c r="L116" s="320">
        <v>33071517.16911274</v>
      </c>
      <c r="M116" s="198">
        <v>30484120.370275497</v>
      </c>
      <c r="N116" s="198">
        <v>31381973.895942576</v>
      </c>
      <c r="O116" s="199">
        <v>94938000</v>
      </c>
      <c r="P116" s="200"/>
      <c r="Q116" s="287">
        <f t="shared" si="6"/>
        <v>0.003339738200143255</v>
      </c>
      <c r="R116" s="201">
        <v>20634.24038233114</v>
      </c>
      <c r="S116" s="296">
        <v>0.7230845106674644</v>
      </c>
      <c r="T116" s="198">
        <v>14080.286741818036</v>
      </c>
      <c r="U116" s="320">
        <v>34553301.08280994</v>
      </c>
      <c r="V116" s="198">
        <v>31963935.2870821</v>
      </c>
      <c r="W116" s="198">
        <v>32426114.231649674</v>
      </c>
      <c r="X116" s="203">
        <v>98943000</v>
      </c>
      <c r="Y116" s="200"/>
      <c r="Z116" s="202">
        <f t="shared" si="7"/>
        <v>0.0036930974365591692</v>
      </c>
      <c r="AA116" s="201">
        <v>20710.444642592473</v>
      </c>
      <c r="AB116" s="296">
        <v>0.7230845106674644</v>
      </c>
      <c r="AC116" s="198">
        <v>13146.905178850038</v>
      </c>
      <c r="AD116" s="320">
        <v>34200634.187149</v>
      </c>
      <c r="AE116" s="198">
        <v>30969375.7179866</v>
      </c>
      <c r="AF116" s="198">
        <v>30489420.396590736</v>
      </c>
      <c r="AG116" s="203">
        <v>95659000</v>
      </c>
    </row>
    <row r="117" spans="4:33" s="41" customFormat="1" ht="15">
      <c r="D117" s="137" t="s">
        <v>233</v>
      </c>
      <c r="E117" s="8" t="s">
        <v>234</v>
      </c>
      <c r="F117" s="204" t="s">
        <v>75</v>
      </c>
      <c r="G117" s="205"/>
      <c r="H117" s="205"/>
      <c r="I117" s="206">
        <v>122928.35760271519</v>
      </c>
      <c r="J117" s="11">
        <v>0</v>
      </c>
      <c r="K117" s="207">
        <v>0</v>
      </c>
      <c r="L117" s="318">
        <v>58845631.27934065</v>
      </c>
      <c r="M117" s="207">
        <v>16815022.86746819</v>
      </c>
      <c r="N117" s="207">
        <v>8798311.890544893</v>
      </c>
      <c r="O117" s="192">
        <v>84459000</v>
      </c>
      <c r="P117" s="208"/>
      <c r="Q117" s="286">
        <f t="shared" si="6"/>
        <v>0.013948925589490933</v>
      </c>
      <c r="R117" s="209">
        <v>124643.07611575379</v>
      </c>
      <c r="S117" s="11">
        <v>0</v>
      </c>
      <c r="T117" s="207">
        <v>0</v>
      </c>
      <c r="U117" s="318">
        <v>61898855.28997299</v>
      </c>
      <c r="V117" s="207">
        <v>17631287.905247882</v>
      </c>
      <c r="W117" s="207">
        <v>9313564.599509684</v>
      </c>
      <c r="X117" s="194">
        <v>88844000</v>
      </c>
      <c r="Y117" s="208"/>
      <c r="Z117" s="210">
        <f t="shared" si="7"/>
        <v>0.014334574749819515</v>
      </c>
      <c r="AA117" s="209">
        <v>126429.78160738251</v>
      </c>
      <c r="AB117" s="11">
        <v>0</v>
      </c>
      <c r="AC117" s="207">
        <v>0</v>
      </c>
      <c r="AD117" s="318">
        <v>61362971.59579508</v>
      </c>
      <c r="AE117" s="207">
        <v>17082689.431870017</v>
      </c>
      <c r="AF117" s="207">
        <v>9872188.763883816</v>
      </c>
      <c r="AG117" s="194">
        <v>88318000</v>
      </c>
    </row>
    <row r="118" spans="4:33" ht="15">
      <c r="D118" s="138" t="s">
        <v>235</v>
      </c>
      <c r="E118" s="143" t="s">
        <v>236</v>
      </c>
      <c r="F118" s="195" t="s">
        <v>61</v>
      </c>
      <c r="G118" s="196"/>
      <c r="H118" s="196"/>
      <c r="I118" s="197">
        <v>18063.985990449964</v>
      </c>
      <c r="J118" s="296">
        <v>0.728206993103036</v>
      </c>
      <c r="K118" s="198">
        <v>12624.201788422031</v>
      </c>
      <c r="L118" s="320">
        <v>29254522.973198302</v>
      </c>
      <c r="M118" s="198">
        <v>22163755.855354205</v>
      </c>
      <c r="N118" s="198">
        <v>27408222.296295464</v>
      </c>
      <c r="O118" s="199">
        <v>78827000</v>
      </c>
      <c r="P118" s="200"/>
      <c r="Q118" s="287">
        <f t="shared" si="6"/>
        <v>0.010296927569398926</v>
      </c>
      <c r="R118" s="201">
        <v>18249.989545808265</v>
      </c>
      <c r="S118" s="296">
        <v>0.728206993103036</v>
      </c>
      <c r="T118" s="198">
        <v>12541.555959677851</v>
      </c>
      <c r="U118" s="320">
        <v>30777225.426426508</v>
      </c>
      <c r="V118" s="198">
        <v>23227106.573483896</v>
      </c>
      <c r="W118" s="198">
        <v>28516520.856647685</v>
      </c>
      <c r="X118" s="203">
        <v>82521000</v>
      </c>
      <c r="Y118" s="200"/>
      <c r="Z118" s="202">
        <f t="shared" si="7"/>
        <v>0.010652737009897927</v>
      </c>
      <c r="AA118" s="201">
        <v>18444.401884873147</v>
      </c>
      <c r="AB118" s="296">
        <v>0.728206993103036</v>
      </c>
      <c r="AC118" s="198">
        <v>11791.375524711399</v>
      </c>
      <c r="AD118" s="320">
        <v>30674330.984961964</v>
      </c>
      <c r="AE118" s="198">
        <v>22724086.41145135</v>
      </c>
      <c r="AF118" s="198">
        <v>26999257.305406794</v>
      </c>
      <c r="AG118" s="203">
        <v>80398000</v>
      </c>
    </row>
    <row r="119" spans="4:33" ht="15">
      <c r="D119" s="138" t="s">
        <v>237</v>
      </c>
      <c r="E119" s="143" t="s">
        <v>238</v>
      </c>
      <c r="F119" s="195" t="s">
        <v>61</v>
      </c>
      <c r="G119" s="196"/>
      <c r="H119" s="196"/>
      <c r="I119" s="197">
        <v>36939.465731298376</v>
      </c>
      <c r="J119" s="296">
        <v>0.7422151226258833</v>
      </c>
      <c r="K119" s="198">
        <v>26312.12377496438</v>
      </c>
      <c r="L119" s="320">
        <v>60974043.53551194</v>
      </c>
      <c r="M119" s="198">
        <v>32489398.07931812</v>
      </c>
      <c r="N119" s="198">
        <v>53664732.671527386</v>
      </c>
      <c r="O119" s="199">
        <v>147128000</v>
      </c>
      <c r="P119" s="200"/>
      <c r="Q119" s="287">
        <f t="shared" si="6"/>
        <v>0.023737687223894834</v>
      </c>
      <c r="R119" s="201">
        <v>37816.32321504572</v>
      </c>
      <c r="S119" s="296">
        <v>0.7422151226258833</v>
      </c>
      <c r="T119" s="198">
        <v>26487.627187773847</v>
      </c>
      <c r="U119" s="320">
        <v>65001158.994166724</v>
      </c>
      <c r="V119" s="198">
        <v>34071902.5739201</v>
      </c>
      <c r="W119" s="198">
        <v>56577571.21872393</v>
      </c>
      <c r="X119" s="203">
        <v>155651000</v>
      </c>
      <c r="Y119" s="200"/>
      <c r="Z119" s="202">
        <f t="shared" si="7"/>
        <v>0.02409823027195207</v>
      </c>
      <c r="AA119" s="201">
        <v>38727.62967992046</v>
      </c>
      <c r="AB119" s="296">
        <v>0.7422151226258833</v>
      </c>
      <c r="AC119" s="198">
        <v>25234.561634399954</v>
      </c>
      <c r="AD119" s="320">
        <v>65645716.58427887</v>
      </c>
      <c r="AE119" s="198">
        <v>32918263.77870631</v>
      </c>
      <c r="AF119" s="198">
        <v>54279924.93304268</v>
      </c>
      <c r="AG119" s="203">
        <v>152844000</v>
      </c>
    </row>
    <row r="120" spans="4:33" ht="15">
      <c r="D120" s="138" t="s">
        <v>239</v>
      </c>
      <c r="E120" s="143" t="s">
        <v>578</v>
      </c>
      <c r="F120" s="195" t="s">
        <v>61</v>
      </c>
      <c r="G120" s="196"/>
      <c r="H120" s="196"/>
      <c r="I120" s="197">
        <v>56192.53970087465</v>
      </c>
      <c r="J120" s="296">
        <v>0.6750877379391195</v>
      </c>
      <c r="K120" s="198">
        <v>36406.118266734215</v>
      </c>
      <c r="L120" s="320">
        <v>84365224.91076848</v>
      </c>
      <c r="M120" s="198">
        <v>29872659.316312037</v>
      </c>
      <c r="N120" s="198">
        <v>53607588.2900839</v>
      </c>
      <c r="O120" s="199">
        <v>167845000</v>
      </c>
      <c r="P120" s="200"/>
      <c r="Q120" s="287">
        <f t="shared" si="6"/>
        <v>0.024774255944346468</v>
      </c>
      <c r="R120" s="201">
        <v>57584.66806158697</v>
      </c>
      <c r="S120" s="296">
        <v>0.6750877379391195</v>
      </c>
      <c r="T120" s="198">
        <v>36686.057505787685</v>
      </c>
      <c r="U120" s="320">
        <v>90028307.93026069</v>
      </c>
      <c r="V120" s="198">
        <v>31339466.15424073</v>
      </c>
      <c r="W120" s="198">
        <v>56574550.81474655</v>
      </c>
      <c r="X120" s="203">
        <v>177942000</v>
      </c>
      <c r="Y120" s="200"/>
      <c r="Z120" s="202">
        <f t="shared" si="7"/>
        <v>0.025135164054324043</v>
      </c>
      <c r="AA120" s="201">
        <v>59032.06814032875</v>
      </c>
      <c r="AB120" s="296">
        <v>0.6750877379391195</v>
      </c>
      <c r="AC120" s="198">
        <v>34985.91747188768</v>
      </c>
      <c r="AD120" s="320">
        <v>91013097.67432863</v>
      </c>
      <c r="AE120" s="198">
        <v>30072724.11605906</v>
      </c>
      <c r="AF120" s="198">
        <v>54331984.49853904</v>
      </c>
      <c r="AG120" s="203">
        <v>175418000</v>
      </c>
    </row>
    <row r="121" spans="4:33" ht="15">
      <c r="D121" s="138" t="s">
        <v>240</v>
      </c>
      <c r="E121" s="143" t="s">
        <v>241</v>
      </c>
      <c r="F121" s="195" t="s">
        <v>61</v>
      </c>
      <c r="G121" s="196"/>
      <c r="H121" s="196"/>
      <c r="I121" s="197">
        <v>37766.54512351205</v>
      </c>
      <c r="J121" s="296">
        <v>0.689306440946324</v>
      </c>
      <c r="K121" s="198">
        <v>24983.604076847987</v>
      </c>
      <c r="L121" s="320">
        <v>57895416.41276295</v>
      </c>
      <c r="M121" s="198">
        <v>45961341.65485879</v>
      </c>
      <c r="N121" s="198">
        <v>57629790.642107315</v>
      </c>
      <c r="O121" s="199">
        <v>161487000</v>
      </c>
      <c r="P121" s="200"/>
      <c r="Q121" s="287">
        <f t="shared" si="6"/>
        <v>0.010303439367994738</v>
      </c>
      <c r="R121" s="201">
        <v>38155.67043133079</v>
      </c>
      <c r="S121" s="296">
        <v>0.689306440946324</v>
      </c>
      <c r="T121" s="198">
        <v>24820.20593645671</v>
      </c>
      <c r="U121" s="320">
        <v>60909274.390885025</v>
      </c>
      <c r="V121" s="198">
        <v>48216343.5701369</v>
      </c>
      <c r="W121" s="198">
        <v>59960536.71309095</v>
      </c>
      <c r="X121" s="203">
        <v>169086000</v>
      </c>
      <c r="Y121" s="200"/>
      <c r="Z121" s="202">
        <f t="shared" si="7"/>
        <v>0.010659251101838917</v>
      </c>
      <c r="AA121" s="201">
        <v>38562.38130341736</v>
      </c>
      <c r="AB121" s="296">
        <v>0.689306440946324</v>
      </c>
      <c r="AC121" s="198">
        <v>23335.721347990428</v>
      </c>
      <c r="AD121" s="320">
        <v>60706033.73634994</v>
      </c>
      <c r="AE121" s="198">
        <v>46298745.44700921</v>
      </c>
      <c r="AF121" s="198">
        <v>56770613.83006339</v>
      </c>
      <c r="AG121" s="203">
        <v>163775000</v>
      </c>
    </row>
    <row r="122" spans="4:33" ht="15">
      <c r="D122" s="138" t="s">
        <v>242</v>
      </c>
      <c r="E122" s="143" t="s">
        <v>243</v>
      </c>
      <c r="F122" s="195" t="s">
        <v>61</v>
      </c>
      <c r="G122" s="196"/>
      <c r="H122" s="196"/>
      <c r="I122" s="197">
        <v>39887.26892757391</v>
      </c>
      <c r="J122" s="296">
        <v>0.6584759057166928</v>
      </c>
      <c r="K122" s="198">
        <v>25206.33387064345</v>
      </c>
      <c r="L122" s="320">
        <v>58411556.28272137</v>
      </c>
      <c r="M122" s="198">
        <v>50513465.56208917</v>
      </c>
      <c r="N122" s="198">
        <v>60865905.26255034</v>
      </c>
      <c r="O122" s="199">
        <v>169791000</v>
      </c>
      <c r="P122" s="200"/>
      <c r="Q122" s="287">
        <f t="shared" si="6"/>
        <v>0.009433476868579265</v>
      </c>
      <c r="R122" s="201">
        <v>40263.54455635298</v>
      </c>
      <c r="S122" s="296">
        <v>0.6584759057166928</v>
      </c>
      <c r="T122" s="198">
        <v>25019.91605464811</v>
      </c>
      <c r="U122" s="320">
        <v>61399366.95573716</v>
      </c>
      <c r="V122" s="198">
        <v>52996463.653388314</v>
      </c>
      <c r="W122" s="198">
        <v>63273000.16691576</v>
      </c>
      <c r="X122" s="203">
        <v>177669000</v>
      </c>
      <c r="Y122" s="200"/>
      <c r="Z122" s="202">
        <f t="shared" si="7"/>
        <v>0.009788982216387968</v>
      </c>
      <c r="AA122" s="201">
        <v>40657.68367798386</v>
      </c>
      <c r="AB122" s="296">
        <v>0.6584759057166928</v>
      </c>
      <c r="AC122" s="198">
        <v>23503.23105342201</v>
      </c>
      <c r="AD122" s="320">
        <v>61141796.98863832</v>
      </c>
      <c r="AE122" s="198">
        <v>50807383.602604106</v>
      </c>
      <c r="AF122" s="198">
        <v>59855267.784076035</v>
      </c>
      <c r="AG122" s="203">
        <v>171804000</v>
      </c>
    </row>
    <row r="123" spans="4:33" s="41" customFormat="1" ht="15">
      <c r="D123" s="137" t="s">
        <v>244</v>
      </c>
      <c r="E123" s="8" t="s">
        <v>245</v>
      </c>
      <c r="F123" s="204" t="s">
        <v>75</v>
      </c>
      <c r="G123" s="205"/>
      <c r="H123" s="205"/>
      <c r="I123" s="206">
        <v>188849.80547370896</v>
      </c>
      <c r="J123" s="11">
        <v>0</v>
      </c>
      <c r="K123" s="207">
        <v>0</v>
      </c>
      <c r="L123" s="318">
        <v>402222616.24676305</v>
      </c>
      <c r="M123" s="207">
        <v>30408973.11161289</v>
      </c>
      <c r="N123" s="207">
        <v>18822364.31955119</v>
      </c>
      <c r="O123" s="192">
        <v>451454000</v>
      </c>
      <c r="P123" s="208"/>
      <c r="Q123" s="286">
        <f aca="true" t="shared" si="8" ref="Q123:Q144">(R123-I123)/I123</f>
        <v>0.017052653712497954</v>
      </c>
      <c r="R123" s="209">
        <v>192070.19581012471</v>
      </c>
      <c r="S123" s="11">
        <v>0</v>
      </c>
      <c r="T123" s="207">
        <v>0</v>
      </c>
      <c r="U123" s="318">
        <v>428680774.1943649</v>
      </c>
      <c r="V123" s="207">
        <v>31895922.786148354</v>
      </c>
      <c r="W123" s="207">
        <v>19985642.345878065</v>
      </c>
      <c r="X123" s="194">
        <v>480562000</v>
      </c>
      <c r="Y123" s="208"/>
      <c r="Z123" s="210">
        <f t="shared" si="7"/>
        <v>0.01746220366076202</v>
      </c>
      <c r="AA123" s="209">
        <v>195424.16468652355</v>
      </c>
      <c r="AB123" s="11">
        <v>0</v>
      </c>
      <c r="AC123" s="207">
        <v>0</v>
      </c>
      <c r="AD123" s="318">
        <v>430604212.12655336</v>
      </c>
      <c r="AE123" s="207">
        <v>30714906.477187652</v>
      </c>
      <c r="AF123" s="207">
        <v>21249694.30943952</v>
      </c>
      <c r="AG123" s="194">
        <v>482569000</v>
      </c>
    </row>
    <row r="124" spans="4:33" ht="15">
      <c r="D124" s="138" t="s">
        <v>246</v>
      </c>
      <c r="E124" s="143" t="s">
        <v>579</v>
      </c>
      <c r="F124" s="195" t="s">
        <v>61</v>
      </c>
      <c r="G124" s="196"/>
      <c r="H124" s="196"/>
      <c r="I124" s="197">
        <v>43337.1842195665</v>
      </c>
      <c r="J124" s="296">
        <v>0.775731162201569</v>
      </c>
      <c r="K124" s="198">
        <v>32263.198708655946</v>
      </c>
      <c r="L124" s="320">
        <v>74764686.40392458</v>
      </c>
      <c r="M124" s="198">
        <v>39588368.18473626</v>
      </c>
      <c r="N124" s="198">
        <v>66130297.2094526</v>
      </c>
      <c r="O124" s="199">
        <v>180483000</v>
      </c>
      <c r="P124" s="200"/>
      <c r="Q124" s="287">
        <f t="shared" si="8"/>
        <v>0.028386405348556357</v>
      </c>
      <c r="R124" s="201">
        <v>44567.371097488176</v>
      </c>
      <c r="S124" s="296">
        <v>0.775731162201569</v>
      </c>
      <c r="T124" s="198">
        <v>32625.87816779731</v>
      </c>
      <c r="U124" s="320">
        <v>80064547.83870514</v>
      </c>
      <c r="V124" s="198">
        <v>41524175.453584924</v>
      </c>
      <c r="W124" s="198">
        <v>70036339.57123694</v>
      </c>
      <c r="X124" s="203">
        <v>191625000</v>
      </c>
      <c r="Y124" s="200"/>
      <c r="Z124" s="202">
        <f t="shared" si="7"/>
        <v>0.028748585596282114</v>
      </c>
      <c r="AA124" s="201">
        <v>45848.619980285584</v>
      </c>
      <c r="AB124" s="296">
        <v>0.775731162201569</v>
      </c>
      <c r="AC124" s="198">
        <v>31223.56984427606</v>
      </c>
      <c r="AD124" s="320">
        <v>81225647.84135674</v>
      </c>
      <c r="AE124" s="198">
        <v>39986652.02917638</v>
      </c>
      <c r="AF124" s="198">
        <v>67497239.83750607</v>
      </c>
      <c r="AG124" s="203">
        <v>188710000</v>
      </c>
    </row>
    <row r="125" spans="4:33" ht="15">
      <c r="D125" s="138" t="s">
        <v>247</v>
      </c>
      <c r="E125" s="143" t="s">
        <v>248</v>
      </c>
      <c r="F125" s="195" t="s">
        <v>61</v>
      </c>
      <c r="G125" s="196"/>
      <c r="H125" s="196"/>
      <c r="I125" s="197">
        <v>47568.1959690627</v>
      </c>
      <c r="J125" s="296">
        <v>0.739798709490469</v>
      </c>
      <c r="K125" s="198">
        <v>33772.697124077014</v>
      </c>
      <c r="L125" s="320">
        <v>78262702.10519783</v>
      </c>
      <c r="M125" s="198">
        <v>44140492.09196664</v>
      </c>
      <c r="N125" s="198">
        <v>72586601.8709018</v>
      </c>
      <c r="O125" s="199">
        <v>194990000</v>
      </c>
      <c r="P125" s="200"/>
      <c r="Q125" s="287">
        <f t="shared" si="8"/>
        <v>0.01983883635886882</v>
      </c>
      <c r="R125" s="201">
        <v>48511.893624779535</v>
      </c>
      <c r="S125" s="296">
        <v>0.739798709490469</v>
      </c>
      <c r="T125" s="198">
        <v>33868.4835549424</v>
      </c>
      <c r="U125" s="320">
        <v>83113925.94132766</v>
      </c>
      <c r="V125" s="198">
        <v>46304295.53683633</v>
      </c>
      <c r="W125" s="198">
        <v>76235043.07033882</v>
      </c>
      <c r="X125" s="203">
        <v>205653000</v>
      </c>
      <c r="Y125" s="200"/>
      <c r="Z125" s="202">
        <f t="shared" si="7"/>
        <v>0.02019800629778674</v>
      </c>
      <c r="AA125" s="201">
        <v>49491.73715773039</v>
      </c>
      <c r="AB125" s="296">
        <v>0.739798709490469</v>
      </c>
      <c r="AC125" s="198">
        <v>32143.36324727535</v>
      </c>
      <c r="AD125" s="320">
        <v>83618417.64351054</v>
      </c>
      <c r="AE125" s="198">
        <v>44495290.18477126</v>
      </c>
      <c r="AF125" s="198">
        <v>72860549.65987073</v>
      </c>
      <c r="AG125" s="203">
        <v>200974000</v>
      </c>
    </row>
    <row r="126" spans="4:33" ht="15">
      <c r="D126" s="138" t="s">
        <v>249</v>
      </c>
      <c r="E126" s="143" t="s">
        <v>250</v>
      </c>
      <c r="F126" s="195" t="s">
        <v>61</v>
      </c>
      <c r="G126" s="196"/>
      <c r="H126" s="196"/>
      <c r="I126" s="197">
        <v>46759.83112832426</v>
      </c>
      <c r="J126" s="296">
        <v>0.6800919889780694</v>
      </c>
      <c r="K126" s="198">
        <v>30519.40679812016</v>
      </c>
      <c r="L126" s="320">
        <v>70723733.84611356</v>
      </c>
      <c r="M126" s="198">
        <v>41542775.586964786</v>
      </c>
      <c r="N126" s="198">
        <v>67153871.84297146</v>
      </c>
      <c r="O126" s="199">
        <v>179420000</v>
      </c>
      <c r="P126" s="200"/>
      <c r="Q126" s="287">
        <f t="shared" si="8"/>
        <v>0.036125245451076295</v>
      </c>
      <c r="R126" s="201">
        <v>48449.04150508585</v>
      </c>
      <c r="S126" s="296">
        <v>0.6800919889780694</v>
      </c>
      <c r="T126" s="198">
        <v>31094.730979703098</v>
      </c>
      <c r="U126" s="320">
        <v>76307082.47152711</v>
      </c>
      <c r="V126" s="198">
        <v>43579236.819368735</v>
      </c>
      <c r="W126" s="198">
        <v>71655569.38824837</v>
      </c>
      <c r="X126" s="203">
        <v>191542000</v>
      </c>
      <c r="Y126" s="200"/>
      <c r="Z126" s="202">
        <f t="shared" si="7"/>
        <v>0.036490151187014305</v>
      </c>
      <c r="AA126" s="201">
        <v>50216.954354472364</v>
      </c>
      <c r="AB126" s="296">
        <v>0.6800919889780694</v>
      </c>
      <c r="AC126" s="198">
        <v>29982.17105170011</v>
      </c>
      <c r="AD126" s="320">
        <v>77996247.0502443</v>
      </c>
      <c r="AE126" s="198">
        <v>41876693.42180352</v>
      </c>
      <c r="AF126" s="198">
        <v>69577441.33970323</v>
      </c>
      <c r="AG126" s="203">
        <v>189450000</v>
      </c>
    </row>
    <row r="127" spans="4:33" ht="15">
      <c r="D127" s="138" t="s">
        <v>251</v>
      </c>
      <c r="E127" s="143" t="s">
        <v>542</v>
      </c>
      <c r="F127" s="195" t="s">
        <v>61</v>
      </c>
      <c r="G127" s="196"/>
      <c r="H127" s="196"/>
      <c r="I127" s="197">
        <v>27619.378473891276</v>
      </c>
      <c r="J127" s="296">
        <v>0.7080625340066672</v>
      </c>
      <c r="K127" s="198">
        <v>18768.130351383174</v>
      </c>
      <c r="L127" s="320">
        <v>43492072.58648774</v>
      </c>
      <c r="M127" s="198">
        <v>30484120.370275497</v>
      </c>
      <c r="N127" s="198">
        <v>42145740.202339746</v>
      </c>
      <c r="O127" s="199">
        <v>116122000</v>
      </c>
      <c r="P127" s="200"/>
      <c r="Q127" s="287">
        <f t="shared" si="8"/>
        <v>0.028271594384403194</v>
      </c>
      <c r="R127" s="201">
        <v>28400.222339254447</v>
      </c>
      <c r="S127" s="296">
        <v>0.7080625340066672</v>
      </c>
      <c r="T127" s="198">
        <v>18976.989185696923</v>
      </c>
      <c r="U127" s="320">
        <v>46569905.35790382</v>
      </c>
      <c r="V127" s="198">
        <v>31963935.2870821</v>
      </c>
      <c r="W127" s="198">
        <v>44630131.11766776</v>
      </c>
      <c r="X127" s="203">
        <v>123164000</v>
      </c>
      <c r="Y127" s="200"/>
      <c r="Z127" s="202">
        <f t="shared" si="7"/>
        <v>0.028633734197654966</v>
      </c>
      <c r="AA127" s="201">
        <v>29213.426756870962</v>
      </c>
      <c r="AB127" s="296">
        <v>0.7080625340066672</v>
      </c>
      <c r="AC127" s="198">
        <v>18159.302660059016</v>
      </c>
      <c r="AD127" s="320">
        <v>47239989.86236884</v>
      </c>
      <c r="AE127" s="198">
        <v>30969375.7179866</v>
      </c>
      <c r="AF127" s="198">
        <v>43007306.94035721</v>
      </c>
      <c r="AG127" s="203">
        <v>121217000</v>
      </c>
    </row>
    <row r="128" spans="4:33" s="41" customFormat="1" ht="15">
      <c r="D128" s="137" t="s">
        <v>252</v>
      </c>
      <c r="E128" s="8" t="s">
        <v>580</v>
      </c>
      <c r="F128" s="204" t="s">
        <v>75</v>
      </c>
      <c r="G128" s="205"/>
      <c r="H128" s="205"/>
      <c r="I128" s="206">
        <v>165284.58979084474</v>
      </c>
      <c r="J128" s="11">
        <v>0</v>
      </c>
      <c r="K128" s="207">
        <v>0</v>
      </c>
      <c r="L128" s="318">
        <v>369511772.7539679</v>
      </c>
      <c r="M128" s="207">
        <v>28242207.077496156</v>
      </c>
      <c r="N128" s="207">
        <v>17748897.751619842</v>
      </c>
      <c r="O128" s="192">
        <v>415503000</v>
      </c>
      <c r="P128" s="208"/>
      <c r="Q128" s="286">
        <f t="shared" si="8"/>
        <v>0.028096622810631352</v>
      </c>
      <c r="R128" s="209">
        <v>169928.52856660803</v>
      </c>
      <c r="S128" s="11">
        <v>0</v>
      </c>
      <c r="T128" s="207">
        <v>0</v>
      </c>
      <c r="U128" s="318">
        <v>397988880.57182014</v>
      </c>
      <c r="V128" s="207">
        <v>29617837.968795065</v>
      </c>
      <c r="W128" s="207">
        <v>19050475.43788184</v>
      </c>
      <c r="X128" s="194">
        <v>446657000</v>
      </c>
      <c r="Y128" s="208"/>
      <c r="Z128" s="210">
        <f t="shared" si="7"/>
        <v>0.028495566480782178</v>
      </c>
      <c r="AA128" s="209">
        <v>174770.7382493593</v>
      </c>
      <c r="AB128" s="11">
        <v>0</v>
      </c>
      <c r="AC128" s="207">
        <v>0</v>
      </c>
      <c r="AD128" s="318">
        <v>404002218.0407444</v>
      </c>
      <c r="AE128" s="207">
        <v>28615009.11774899</v>
      </c>
      <c r="AF128" s="207">
        <v>20475029.355937075</v>
      </c>
      <c r="AG128" s="194">
        <v>453092000</v>
      </c>
    </row>
    <row r="129" spans="4:33" ht="15">
      <c r="D129" s="138" t="s">
        <v>253</v>
      </c>
      <c r="E129" s="143" t="s">
        <v>581</v>
      </c>
      <c r="F129" s="195" t="s">
        <v>61</v>
      </c>
      <c r="G129" s="196"/>
      <c r="H129" s="196"/>
      <c r="I129" s="197">
        <v>33129.729777990455</v>
      </c>
      <c r="J129" s="296">
        <v>0.6999051794642496</v>
      </c>
      <c r="K129" s="198">
        <v>22253.206386392085</v>
      </c>
      <c r="L129" s="320">
        <v>51568166.31805466</v>
      </c>
      <c r="M129" s="198">
        <v>37767518.621844105</v>
      </c>
      <c r="N129" s="198">
        <v>50554250.723520495</v>
      </c>
      <c r="O129" s="199">
        <v>139890000</v>
      </c>
      <c r="P129" s="200"/>
      <c r="Q129" s="287">
        <f t="shared" si="8"/>
        <v>0.02628380505865957</v>
      </c>
      <c r="R129" s="201">
        <v>34000.505137121225</v>
      </c>
      <c r="S129" s="296">
        <v>0.6999051794642496</v>
      </c>
      <c r="T129" s="198">
        <v>22457.35125058418</v>
      </c>
      <c r="U129" s="320">
        <v>55110782.43735112</v>
      </c>
      <c r="V129" s="198">
        <v>39612127.42028436</v>
      </c>
      <c r="W129" s="198">
        <v>53430814.17497423</v>
      </c>
      <c r="X129" s="203">
        <v>148154000</v>
      </c>
      <c r="Y129" s="200"/>
      <c r="Z129" s="202">
        <f t="shared" si="7"/>
        <v>0.026645244806229335</v>
      </c>
      <c r="AA129" s="201">
        <v>34906.45692003528</v>
      </c>
      <c r="AB129" s="296">
        <v>0.6999051794642496</v>
      </c>
      <c r="AC129" s="198">
        <v>21448.159254679318</v>
      </c>
      <c r="AD129" s="320">
        <v>55795690.21590561</v>
      </c>
      <c r="AE129" s="198">
        <v>38183196.76693842</v>
      </c>
      <c r="AF129" s="198">
        <v>51388449.54596862</v>
      </c>
      <c r="AG129" s="203">
        <v>145367000</v>
      </c>
    </row>
    <row r="130" spans="4:33" ht="15">
      <c r="D130" s="138" t="s">
        <v>254</v>
      </c>
      <c r="E130" s="143" t="s">
        <v>540</v>
      </c>
      <c r="F130" s="195" t="s">
        <v>61</v>
      </c>
      <c r="G130" s="196"/>
      <c r="H130" s="196"/>
      <c r="I130" s="197">
        <v>121643.52660857765</v>
      </c>
      <c r="J130" s="296">
        <v>0.53984837977285</v>
      </c>
      <c r="K130" s="198">
        <v>63022.59760129152</v>
      </c>
      <c r="L130" s="320">
        <v>347977432.35661674</v>
      </c>
      <c r="M130" s="198">
        <v>18412653.365521666</v>
      </c>
      <c r="N130" s="198">
        <v>49733568.177681826</v>
      </c>
      <c r="O130" s="199">
        <v>416124000</v>
      </c>
      <c r="P130" s="200"/>
      <c r="Q130" s="287">
        <f t="shared" si="8"/>
        <v>0.030522093673386715</v>
      </c>
      <c r="R130" s="201">
        <v>125356.34172248577</v>
      </c>
      <c r="S130" s="296">
        <v>0.53984837977285</v>
      </c>
      <c r="T130" s="198">
        <v>63863.40454124813</v>
      </c>
      <c r="U130" s="320">
        <v>374769399.82247233</v>
      </c>
      <c r="V130" s="198">
        <v>19322270.034050018</v>
      </c>
      <c r="W130" s="198">
        <v>52780507.84885561</v>
      </c>
      <c r="X130" s="203">
        <v>446872000</v>
      </c>
      <c r="Y130" s="200"/>
      <c r="Z130" s="202">
        <f t="shared" si="7"/>
        <v>0.030885026074313378</v>
      </c>
      <c r="AA130" s="201">
        <v>129227.97560516528</v>
      </c>
      <c r="AB130" s="296">
        <v>0.53984837977285</v>
      </c>
      <c r="AC130" s="198">
        <v>61245.38828373228</v>
      </c>
      <c r="AD130" s="320">
        <v>381221063.8088731</v>
      </c>
      <c r="AE130" s="198">
        <v>18444798.238496415</v>
      </c>
      <c r="AF130" s="198">
        <v>50972638.9953833</v>
      </c>
      <c r="AG130" s="203">
        <v>450639000</v>
      </c>
    </row>
    <row r="131" spans="4:33" ht="15">
      <c r="D131" s="138" t="s">
        <v>255</v>
      </c>
      <c r="E131" s="143" t="s">
        <v>256</v>
      </c>
      <c r="F131" s="195" t="s">
        <v>61</v>
      </c>
      <c r="G131" s="196"/>
      <c r="H131" s="196"/>
      <c r="I131" s="197">
        <v>49268.11823314316</v>
      </c>
      <c r="J131" s="296">
        <v>0.6999586200551062</v>
      </c>
      <c r="K131" s="198">
        <v>33095.872595920046</v>
      </c>
      <c r="L131" s="320">
        <v>76694271.95494854</v>
      </c>
      <c r="M131" s="198">
        <v>50583442.23007309</v>
      </c>
      <c r="N131" s="198">
        <v>66850612.48758814</v>
      </c>
      <c r="O131" s="199">
        <v>194128000</v>
      </c>
      <c r="P131" s="200"/>
      <c r="Q131" s="287">
        <f t="shared" si="8"/>
        <v>0.014191280060957313</v>
      </c>
      <c r="R131" s="201">
        <v>49967.295897066055</v>
      </c>
      <c r="S131" s="296">
        <v>0.6999586200551062</v>
      </c>
      <c r="T131" s="198">
        <v>33005.94476104658</v>
      </c>
      <c r="U131" s="320">
        <v>80997238.74684244</v>
      </c>
      <c r="V131" s="198">
        <v>53075153.02930526</v>
      </c>
      <c r="W131" s="198">
        <v>69821938.32935178</v>
      </c>
      <c r="X131" s="203">
        <v>203894000</v>
      </c>
      <c r="Y131" s="200"/>
      <c r="Z131" s="202">
        <f t="shared" si="7"/>
        <v>0.014548461026345112</v>
      </c>
      <c r="AA131" s="201">
        <v>50694.243154016374</v>
      </c>
      <c r="AB131" s="296">
        <v>0.6999586200551062</v>
      </c>
      <c r="AC131" s="198">
        <v>31151.291652670592</v>
      </c>
      <c r="AD131" s="320">
        <v>81037621.84153558</v>
      </c>
      <c r="AE131" s="198">
        <v>50790659.6937665</v>
      </c>
      <c r="AF131" s="198">
        <v>66361779.05855677</v>
      </c>
      <c r="AG131" s="203">
        <v>198190000</v>
      </c>
    </row>
    <row r="132" spans="4:33" ht="15">
      <c r="D132" s="138" t="s">
        <v>257</v>
      </c>
      <c r="E132" s="143" t="s">
        <v>541</v>
      </c>
      <c r="F132" s="195" t="s">
        <v>61</v>
      </c>
      <c r="G132" s="196"/>
      <c r="H132" s="196"/>
      <c r="I132" s="197">
        <v>16121.351865395844</v>
      </c>
      <c r="J132" s="296">
        <v>0.7197396844843693</v>
      </c>
      <c r="K132" s="198">
        <v>11135.568683847525</v>
      </c>
      <c r="L132" s="320">
        <v>25804859.21731803</v>
      </c>
      <c r="M132" s="198">
        <v>30484120.370275497</v>
      </c>
      <c r="N132" s="198">
        <v>24600347.47240102</v>
      </c>
      <c r="O132" s="199">
        <v>80889000</v>
      </c>
      <c r="P132" s="200"/>
      <c r="Q132" s="287">
        <f t="shared" si="8"/>
        <v>0</v>
      </c>
      <c r="R132" s="201">
        <v>16121.351865395844</v>
      </c>
      <c r="S132" s="296">
        <v>0.7197396844843693</v>
      </c>
      <c r="T132" s="198">
        <v>10949.91785656654</v>
      </c>
      <c r="U132" s="320">
        <v>26871314.161967665</v>
      </c>
      <c r="V132" s="198">
        <v>31963935.2870821</v>
      </c>
      <c r="W132" s="198">
        <v>25334239.956008814</v>
      </c>
      <c r="X132" s="203">
        <v>84169000</v>
      </c>
      <c r="Y132" s="200"/>
      <c r="Z132" s="202">
        <f t="shared" si="7"/>
        <v>0</v>
      </c>
      <c r="AA132" s="201">
        <v>16121.351865395844</v>
      </c>
      <c r="AB132" s="296">
        <v>0.7197396844843693</v>
      </c>
      <c r="AC132" s="198">
        <v>10186.428829373493</v>
      </c>
      <c r="AD132" s="320">
        <v>26499189.07358426</v>
      </c>
      <c r="AE132" s="198">
        <v>30969375.7179866</v>
      </c>
      <c r="AF132" s="198">
        <v>23733467.961115092</v>
      </c>
      <c r="AG132" s="203">
        <v>81202000</v>
      </c>
    </row>
    <row r="133" spans="4:33" ht="15">
      <c r="D133" s="138" t="s">
        <v>258</v>
      </c>
      <c r="E133" s="143" t="s">
        <v>259</v>
      </c>
      <c r="F133" s="195" t="s">
        <v>61</v>
      </c>
      <c r="G133" s="196"/>
      <c r="H133" s="196"/>
      <c r="I133" s="197">
        <v>21852.852580097693</v>
      </c>
      <c r="J133" s="296">
        <v>0.7022518870163797</v>
      </c>
      <c r="K133" s="198">
        <v>14727.754820533475</v>
      </c>
      <c r="L133" s="320">
        <v>34129163.09180632</v>
      </c>
      <c r="M133" s="198">
        <v>32304969.93316765</v>
      </c>
      <c r="N133" s="198">
        <v>33346320.533297192</v>
      </c>
      <c r="O133" s="199">
        <v>99780000</v>
      </c>
      <c r="P133" s="200"/>
      <c r="Q133" s="287">
        <f t="shared" si="8"/>
        <v>0</v>
      </c>
      <c r="R133" s="201">
        <v>21852.852580097693</v>
      </c>
      <c r="S133" s="296">
        <v>0.7022518870163797</v>
      </c>
      <c r="T133" s="198">
        <v>14482.215509156444</v>
      </c>
      <c r="U133" s="320">
        <v>35539642.196903855</v>
      </c>
      <c r="V133" s="198">
        <v>33875983.32038266</v>
      </c>
      <c r="W133" s="198">
        <v>34341128.18887274</v>
      </c>
      <c r="X133" s="203">
        <v>103757000</v>
      </c>
      <c r="Y133" s="200"/>
      <c r="Z133" s="202">
        <f t="shared" si="7"/>
        <v>0</v>
      </c>
      <c r="AA133" s="201">
        <v>21852.852580097693</v>
      </c>
      <c r="AB133" s="296">
        <v>0.7022518870163797</v>
      </c>
      <c r="AC133" s="198">
        <v>13472.43509111841</v>
      </c>
      <c r="AD133" s="320">
        <v>35047474.511545345</v>
      </c>
      <c r="AE133" s="198">
        <v>32772830.980224557</v>
      </c>
      <c r="AF133" s="198">
        <v>32171245.990975402</v>
      </c>
      <c r="AG133" s="203">
        <v>99992000</v>
      </c>
    </row>
    <row r="134" spans="4:33" s="41" customFormat="1" ht="15">
      <c r="D134" s="137" t="s">
        <v>260</v>
      </c>
      <c r="E134" s="8" t="s">
        <v>543</v>
      </c>
      <c r="F134" s="204" t="s">
        <v>75</v>
      </c>
      <c r="G134" s="205"/>
      <c r="H134" s="205"/>
      <c r="I134" s="206">
        <v>242015.57906520477</v>
      </c>
      <c r="J134" s="11">
        <v>0</v>
      </c>
      <c r="K134" s="207">
        <v>0</v>
      </c>
      <c r="L134" s="318">
        <v>260215448.29565662</v>
      </c>
      <c r="M134" s="207">
        <v>6583026.011059867</v>
      </c>
      <c r="N134" s="207">
        <v>4588690.221285782</v>
      </c>
      <c r="O134" s="192">
        <v>271387000</v>
      </c>
      <c r="P134" s="208"/>
      <c r="Q134" s="286">
        <f t="shared" si="8"/>
        <v>0.02182821518088507</v>
      </c>
      <c r="R134" s="209">
        <v>247298.34720216657</v>
      </c>
      <c r="S134" s="11">
        <v>0</v>
      </c>
      <c r="T134" s="207">
        <v>0</v>
      </c>
      <c r="U134" s="318">
        <v>276199395.7398816</v>
      </c>
      <c r="V134" s="207">
        <v>6905873.054388646</v>
      </c>
      <c r="W134" s="207">
        <v>4895162.676943146</v>
      </c>
      <c r="X134" s="194">
        <v>288000000</v>
      </c>
      <c r="Y134" s="208"/>
      <c r="Z134" s="210">
        <f t="shared" si="7"/>
        <v>0.022258672509622456</v>
      </c>
      <c r="AA134" s="209">
        <v>252802.8801247105</v>
      </c>
      <c r="AB134" s="11">
        <v>0</v>
      </c>
      <c r="AC134" s="207">
        <v>0</v>
      </c>
      <c r="AD134" s="318">
        <v>276288839.7180724</v>
      </c>
      <c r="AE134" s="207">
        <v>6633599.709996647</v>
      </c>
      <c r="AF134" s="207">
        <v>5229308.012343825</v>
      </c>
      <c r="AG134" s="194">
        <v>288152000</v>
      </c>
    </row>
    <row r="135" spans="4:33" ht="15">
      <c r="D135" s="138" t="s">
        <v>261</v>
      </c>
      <c r="E135" s="143" t="s">
        <v>262</v>
      </c>
      <c r="F135" s="195" t="s">
        <v>61</v>
      </c>
      <c r="G135" s="196"/>
      <c r="H135" s="196"/>
      <c r="I135" s="197">
        <v>50552.504511022766</v>
      </c>
      <c r="J135" s="296">
        <v>0.7200505770670419</v>
      </c>
      <c r="K135" s="198">
        <v>34933.425535518734</v>
      </c>
      <c r="L135" s="320">
        <v>80952500.36312081</v>
      </c>
      <c r="M135" s="198">
        <v>34725536.97241266</v>
      </c>
      <c r="N135" s="198">
        <v>67664960.15697718</v>
      </c>
      <c r="O135" s="199">
        <v>183343000</v>
      </c>
      <c r="P135" s="200"/>
      <c r="Q135" s="287">
        <f t="shared" si="8"/>
        <v>0.032359268942657726</v>
      </c>
      <c r="R135" s="201">
        <v>52188.34660021987</v>
      </c>
      <c r="S135" s="296">
        <v>0.7200505770670419</v>
      </c>
      <c r="T135" s="198">
        <v>35462.59366214028</v>
      </c>
      <c r="U135" s="320">
        <v>87025903.55251986</v>
      </c>
      <c r="V135" s="198">
        <v>36423559.64847203</v>
      </c>
      <c r="W135" s="198">
        <v>71938492.06076716</v>
      </c>
      <c r="X135" s="203">
        <v>195388000</v>
      </c>
      <c r="Y135" s="200"/>
      <c r="Z135" s="202">
        <f t="shared" si="7"/>
        <v>0.03272284836555081</v>
      </c>
      <c r="AA135" s="201">
        <v>53896.09795246767</v>
      </c>
      <c r="AB135" s="296">
        <v>0.7200505770670419</v>
      </c>
      <c r="AC135" s="198">
        <v>34069.469835947915</v>
      </c>
      <c r="AD135" s="320">
        <v>88629031.62060243</v>
      </c>
      <c r="AE135" s="198">
        <v>35074897.68112085</v>
      </c>
      <c r="AF135" s="198">
        <v>69598269.035377</v>
      </c>
      <c r="AG135" s="203">
        <v>193302000</v>
      </c>
    </row>
    <row r="136" spans="4:33" ht="15">
      <c r="D136" s="138" t="s">
        <v>263</v>
      </c>
      <c r="E136" s="143" t="s">
        <v>264</v>
      </c>
      <c r="F136" s="195" t="s">
        <v>61</v>
      </c>
      <c r="G136" s="196"/>
      <c r="H136" s="196"/>
      <c r="I136" s="197">
        <v>106452.61023192144</v>
      </c>
      <c r="J136" s="296">
        <v>0.6299062095218191</v>
      </c>
      <c r="K136" s="198">
        <v>64352.83724863605</v>
      </c>
      <c r="L136" s="320">
        <v>149127175.50247848</v>
      </c>
      <c r="M136" s="198">
        <v>13158176.758532902</v>
      </c>
      <c r="N136" s="198">
        <v>35852256.9781642</v>
      </c>
      <c r="O136" s="199">
        <v>198138000</v>
      </c>
      <c r="P136" s="200"/>
      <c r="Q136" s="287">
        <f t="shared" si="8"/>
        <v>0.0505245679945885</v>
      </c>
      <c r="R136" s="201">
        <v>111831.08237578558</v>
      </c>
      <c r="S136" s="296">
        <v>0.6299062095218191</v>
      </c>
      <c r="T136" s="198">
        <v>66477.14705855258</v>
      </c>
      <c r="U136" s="320">
        <v>163136228.65494376</v>
      </c>
      <c r="V136" s="198">
        <v>13806838.935508205</v>
      </c>
      <c r="W136" s="198">
        <v>38787282.418626666</v>
      </c>
      <c r="X136" s="203">
        <v>215730000</v>
      </c>
      <c r="Y136" s="200"/>
      <c r="Z136" s="202">
        <f t="shared" si="7"/>
        <v>0.05089454492767476</v>
      </c>
      <c r="AA136" s="201">
        <v>117522.6744220705</v>
      </c>
      <c r="AB136" s="296">
        <v>0.6299062095218191</v>
      </c>
      <c r="AC136" s="198">
        <v>64989.41154171052</v>
      </c>
      <c r="AD136" s="320">
        <v>169064814.87003005</v>
      </c>
      <c r="AE136" s="198">
        <v>13203851.759508254</v>
      </c>
      <c r="AF136" s="198">
        <v>38185792.89683478</v>
      </c>
      <c r="AG136" s="203">
        <v>220454000</v>
      </c>
    </row>
    <row r="137" spans="4:33" ht="15">
      <c r="D137" s="138" t="s">
        <v>265</v>
      </c>
      <c r="E137" s="143" t="s">
        <v>266</v>
      </c>
      <c r="F137" s="195" t="s">
        <v>61</v>
      </c>
      <c r="G137" s="196"/>
      <c r="H137" s="196"/>
      <c r="I137" s="197">
        <v>36116.757347937506</v>
      </c>
      <c r="J137" s="296">
        <v>0.7481791972221205</v>
      </c>
      <c r="K137" s="198">
        <v>25932.827716136508</v>
      </c>
      <c r="L137" s="320">
        <v>60095086.95254603</v>
      </c>
      <c r="M137" s="198">
        <v>41409217.747628406</v>
      </c>
      <c r="N137" s="198">
        <v>55112299.99531057</v>
      </c>
      <c r="O137" s="199">
        <v>156617000</v>
      </c>
      <c r="P137" s="200"/>
      <c r="Q137" s="287">
        <f t="shared" si="8"/>
        <v>0.019527396053860155</v>
      </c>
      <c r="R137" s="201">
        <v>36822.023572851846</v>
      </c>
      <c r="S137" s="296">
        <v>0.7481791972221205</v>
      </c>
      <c r="T137" s="198">
        <v>25998.436761156743</v>
      </c>
      <c r="U137" s="320">
        <v>63800676.04892051</v>
      </c>
      <c r="V137" s="198">
        <v>43436223.48688549</v>
      </c>
      <c r="W137" s="198">
        <v>57864749.10102313</v>
      </c>
      <c r="X137" s="203">
        <v>165102000</v>
      </c>
      <c r="Y137" s="200"/>
      <c r="Z137" s="202">
        <f t="shared" si="7"/>
        <v>0.01988645630878531</v>
      </c>
      <c r="AA137" s="201">
        <v>37554.28313583443</v>
      </c>
      <c r="AB137" s="296">
        <v>0.7481791972221205</v>
      </c>
      <c r="AC137" s="198">
        <v>24666.648999603796</v>
      </c>
      <c r="AD137" s="320">
        <v>64168336.77445337</v>
      </c>
      <c r="AE137" s="198">
        <v>41790107.29141433</v>
      </c>
      <c r="AF137" s="198">
        <v>55286515.86100011</v>
      </c>
      <c r="AG137" s="203">
        <v>161245000</v>
      </c>
    </row>
    <row r="138" spans="4:33" ht="15">
      <c r="D138" s="138" t="s">
        <v>267</v>
      </c>
      <c r="E138" s="143" t="s">
        <v>268</v>
      </c>
      <c r="F138" s="195" t="s">
        <v>61</v>
      </c>
      <c r="G138" s="196"/>
      <c r="H138" s="196"/>
      <c r="I138" s="197">
        <v>20581.19738336972</v>
      </c>
      <c r="J138" s="296">
        <v>0.7623409189033363</v>
      </c>
      <c r="K138" s="198">
        <v>15057.58640167664</v>
      </c>
      <c r="L138" s="320">
        <v>34893493.837587684</v>
      </c>
      <c r="M138" s="198">
        <v>27752846.025937267</v>
      </c>
      <c r="N138" s="198">
        <v>31405840.60544813</v>
      </c>
      <c r="O138" s="199">
        <v>94052000</v>
      </c>
      <c r="P138" s="200"/>
      <c r="Q138" s="287">
        <f t="shared" si="8"/>
        <v>0</v>
      </c>
      <c r="R138" s="201">
        <v>20581.19738336972</v>
      </c>
      <c r="S138" s="296">
        <v>0.7623409189033363</v>
      </c>
      <c r="T138" s="198">
        <v>14806.548178870737</v>
      </c>
      <c r="U138" s="320">
        <v>36335560.95858261</v>
      </c>
      <c r="V138" s="198">
        <v>29095863.23713125</v>
      </c>
      <c r="W138" s="198">
        <v>32342758.687096406</v>
      </c>
      <c r="X138" s="203">
        <v>97774000</v>
      </c>
      <c r="Y138" s="200"/>
      <c r="Z138" s="202">
        <f t="shared" si="7"/>
        <v>0</v>
      </c>
      <c r="AA138" s="201">
        <v>20581.19738336972</v>
      </c>
      <c r="AB138" s="296">
        <v>0.7623409189033363</v>
      </c>
      <c r="AC138" s="198">
        <v>13774.153487581456</v>
      </c>
      <c r="AD138" s="320">
        <v>35832371.06054962</v>
      </c>
      <c r="AE138" s="198">
        <v>28264192.824629664</v>
      </c>
      <c r="AF138" s="198">
        <v>30299145.678227354</v>
      </c>
      <c r="AG138" s="203">
        <v>94396000</v>
      </c>
    </row>
    <row r="139" spans="4:33" s="41" customFormat="1" ht="15">
      <c r="D139" s="137" t="s">
        <v>269</v>
      </c>
      <c r="E139" s="8" t="s">
        <v>270</v>
      </c>
      <c r="F139" s="204" t="s">
        <v>75</v>
      </c>
      <c r="G139" s="205"/>
      <c r="H139" s="205"/>
      <c r="I139" s="206">
        <v>213703.06947425142</v>
      </c>
      <c r="J139" s="11">
        <v>0</v>
      </c>
      <c r="K139" s="207">
        <v>0</v>
      </c>
      <c r="L139" s="318">
        <v>449465318.6925672</v>
      </c>
      <c r="M139" s="207">
        <v>22834997.292403236</v>
      </c>
      <c r="N139" s="207">
        <v>18072476.072073102</v>
      </c>
      <c r="O139" s="192">
        <v>490373000</v>
      </c>
      <c r="P139" s="208"/>
      <c r="Q139" s="286">
        <f t="shared" si="8"/>
        <v>0.03612292737285992</v>
      </c>
      <c r="R139" s="209">
        <v>221422.64993222704</v>
      </c>
      <c r="S139" s="11">
        <v>0</v>
      </c>
      <c r="T139" s="207">
        <v>0</v>
      </c>
      <c r="U139" s="318">
        <v>487370019.2458986</v>
      </c>
      <c r="V139" s="207">
        <v>23948069.26929012</v>
      </c>
      <c r="W139" s="207">
        <v>19549220.31242993</v>
      </c>
      <c r="X139" s="194">
        <v>530867000</v>
      </c>
      <c r="Y139" s="208"/>
      <c r="Z139" s="210">
        <f t="shared" si="7"/>
        <v>0.036724350304741755</v>
      </c>
      <c r="AA139" s="209">
        <v>229554.25289374235</v>
      </c>
      <c r="AB139" s="11">
        <v>0</v>
      </c>
      <c r="AC139" s="207">
        <v>0</v>
      </c>
      <c r="AD139" s="318">
        <v>498170307.098754</v>
      </c>
      <c r="AE139" s="207">
        <v>23122922.20382787</v>
      </c>
      <c r="AF139" s="207">
        <v>21179174.60009975</v>
      </c>
      <c r="AG139" s="194">
        <v>542472000</v>
      </c>
    </row>
    <row r="140" spans="4:33" ht="15">
      <c r="D140" s="138" t="s">
        <v>271</v>
      </c>
      <c r="E140" s="143" t="s">
        <v>272</v>
      </c>
      <c r="F140" s="195" t="s">
        <v>61</v>
      </c>
      <c r="G140" s="196"/>
      <c r="H140" s="196"/>
      <c r="I140" s="197">
        <v>25691.004215134435</v>
      </c>
      <c r="J140" s="296">
        <v>0.6267370195142148</v>
      </c>
      <c r="K140" s="198">
        <v>15452.61282269263</v>
      </c>
      <c r="L140" s="320">
        <v>35808902.962244675</v>
      </c>
      <c r="M140" s="198">
        <v>11021578.337511558</v>
      </c>
      <c r="N140" s="198">
        <v>17268319.325553317</v>
      </c>
      <c r="O140" s="199">
        <v>64099000</v>
      </c>
      <c r="P140" s="200"/>
      <c r="Q140" s="287">
        <f t="shared" si="8"/>
        <v>0.015392334961757783</v>
      </c>
      <c r="R140" s="201">
        <v>26086.448757517715</v>
      </c>
      <c r="S140" s="296">
        <v>0.6267370195142148</v>
      </c>
      <c r="T140" s="198">
        <v>15428.875124989916</v>
      </c>
      <c r="U140" s="320">
        <v>37862763.54582375</v>
      </c>
      <c r="V140" s="198">
        <v>11552897.59044147</v>
      </c>
      <c r="W140" s="198">
        <v>18057207.554062564</v>
      </c>
      <c r="X140" s="203">
        <v>67473000</v>
      </c>
      <c r="Y140" s="200"/>
      <c r="Z140" s="202">
        <f t="shared" si="7"/>
        <v>0.01574993891830817</v>
      </c>
      <c r="AA140" s="201">
        <v>26497.308732044195</v>
      </c>
      <c r="AB140" s="296">
        <v>0.6267370195142148</v>
      </c>
      <c r="AC140" s="198">
        <v>14579.148610855309</v>
      </c>
      <c r="AD140" s="320">
        <v>37926502.21605675</v>
      </c>
      <c r="AE140" s="198">
        <v>11258310.779651066</v>
      </c>
      <c r="AF140" s="198">
        <v>17182672.69917088</v>
      </c>
      <c r="AG140" s="203">
        <v>66367000</v>
      </c>
    </row>
    <row r="141" spans="4:33" ht="15">
      <c r="D141" s="138" t="s">
        <v>273</v>
      </c>
      <c r="E141" s="143" t="s">
        <v>582</v>
      </c>
      <c r="F141" s="195" t="s">
        <v>61</v>
      </c>
      <c r="G141" s="196"/>
      <c r="H141" s="196"/>
      <c r="I141" s="197">
        <v>25711.39240657364</v>
      </c>
      <c r="J141" s="296">
        <v>0.7620514786965878</v>
      </c>
      <c r="K141" s="198">
        <v>18803.79039728572</v>
      </c>
      <c r="L141" s="320">
        <v>43574708.91071364</v>
      </c>
      <c r="M141" s="198">
        <v>32304969.93316765</v>
      </c>
      <c r="N141" s="198">
        <v>39234252.34323139</v>
      </c>
      <c r="O141" s="199">
        <v>115114000</v>
      </c>
      <c r="P141" s="200"/>
      <c r="Q141" s="287">
        <f t="shared" si="8"/>
        <v>0.0058216584920331394</v>
      </c>
      <c r="R141" s="201">
        <v>25861.075352519365</v>
      </c>
      <c r="S141" s="296">
        <v>0.7620514786965878</v>
      </c>
      <c r="T141" s="198">
        <v>18597.94011192535</v>
      </c>
      <c r="U141" s="320">
        <v>45639711.46261257</v>
      </c>
      <c r="V141" s="198">
        <v>33875983.32038266</v>
      </c>
      <c r="W141" s="198">
        <v>40639934.78781773</v>
      </c>
      <c r="X141" s="203">
        <v>120156000</v>
      </c>
      <c r="Y141" s="200"/>
      <c r="Z141" s="202">
        <f t="shared" si="7"/>
        <v>0.00617589181867582</v>
      </c>
      <c r="AA141" s="201">
        <v>26020.79055621115</v>
      </c>
      <c r="AB141" s="296">
        <v>0.7620514786965878</v>
      </c>
      <c r="AC141" s="198">
        <v>17408.03880775667</v>
      </c>
      <c r="AD141" s="320">
        <v>45285636.359313585</v>
      </c>
      <c r="AE141" s="198">
        <v>32772830.980224557</v>
      </c>
      <c r="AF141" s="198">
        <v>38307184.41883966</v>
      </c>
      <c r="AG141" s="203">
        <v>116366000</v>
      </c>
    </row>
    <row r="142" spans="4:33" ht="15">
      <c r="D142" s="138" t="s">
        <v>274</v>
      </c>
      <c r="E142" s="143" t="s">
        <v>583</v>
      </c>
      <c r="F142" s="195" t="s">
        <v>61</v>
      </c>
      <c r="G142" s="196"/>
      <c r="H142" s="196"/>
      <c r="I142" s="197">
        <v>46832.89708590479</v>
      </c>
      <c r="J142" s="296">
        <v>0.7914499088378392</v>
      </c>
      <c r="K142" s="198">
        <v>35572.13667644243</v>
      </c>
      <c r="L142" s="320">
        <v>82432608.97185096</v>
      </c>
      <c r="M142" s="198">
        <v>46871766.43630487</v>
      </c>
      <c r="N142" s="198">
        <v>71464573.88138933</v>
      </c>
      <c r="O142" s="199">
        <v>200769000</v>
      </c>
      <c r="P142" s="200"/>
      <c r="Q142" s="287">
        <f t="shared" si="8"/>
        <v>0.014655338258733065</v>
      </c>
      <c r="R142" s="201">
        <v>47519.24903433516</v>
      </c>
      <c r="S142" s="296">
        <v>0.7914499088378392</v>
      </c>
      <c r="T142" s="198">
        <v>35491.7126869613</v>
      </c>
      <c r="U142" s="320">
        <v>87097362.2131514</v>
      </c>
      <c r="V142" s="198">
        <v>49172367.58678718</v>
      </c>
      <c r="W142" s="198">
        <v>74675130.69727466</v>
      </c>
      <c r="X142" s="203">
        <v>210945000</v>
      </c>
      <c r="Y142" s="200"/>
      <c r="Z142" s="202">
        <f t="shared" si="7"/>
        <v>0.015012682657546317</v>
      </c>
      <c r="AA142" s="201">
        <v>48232.64044021255</v>
      </c>
      <c r="AB142" s="296">
        <v>0.7914499088378392</v>
      </c>
      <c r="AC142" s="198">
        <v>33512.70780423799</v>
      </c>
      <c r="AD142" s="320">
        <v>87180659.22293442</v>
      </c>
      <c r="AE142" s="198">
        <v>47200473.0781282</v>
      </c>
      <c r="AF142" s="198">
        <v>71006937.63932438</v>
      </c>
      <c r="AG142" s="203">
        <v>205388000</v>
      </c>
    </row>
    <row r="143" spans="4:33" ht="15">
      <c r="D143" s="138" t="s">
        <v>275</v>
      </c>
      <c r="E143" s="143" t="s">
        <v>544</v>
      </c>
      <c r="F143" s="195" t="s">
        <v>61</v>
      </c>
      <c r="G143" s="196"/>
      <c r="H143" s="196"/>
      <c r="I143" s="197">
        <v>30927.018645309272</v>
      </c>
      <c r="J143" s="296">
        <v>0.7507817378055845</v>
      </c>
      <c r="K143" s="198">
        <v>22283.69733928307</v>
      </c>
      <c r="L143" s="320">
        <v>51638824.11462458</v>
      </c>
      <c r="M143" s="198">
        <v>33980621.22647946</v>
      </c>
      <c r="N143" s="198">
        <v>46992231.163843125</v>
      </c>
      <c r="O143" s="199">
        <v>132612000</v>
      </c>
      <c r="P143" s="200"/>
      <c r="Q143" s="287">
        <f t="shared" si="8"/>
        <v>0.012542136075525111</v>
      </c>
      <c r="R143" s="201">
        <v>31314.909521569043</v>
      </c>
      <c r="S143" s="296">
        <v>0.7507817378055845</v>
      </c>
      <c r="T143" s="198">
        <v>22187.011908540924</v>
      </c>
      <c r="U143" s="320">
        <v>54447364.36558655</v>
      </c>
      <c r="V143" s="198">
        <v>35635760.71810651</v>
      </c>
      <c r="W143" s="198">
        <v>49001097.687869005</v>
      </c>
      <c r="X143" s="203">
        <v>139084000</v>
      </c>
      <c r="Y143" s="200"/>
      <c r="Z143" s="202">
        <f t="shared" si="7"/>
        <v>0.012898736240375134</v>
      </c>
      <c r="AA143" s="201">
        <v>31718.832279878974</v>
      </c>
      <c r="AB143" s="296">
        <v>0.7507817378055845</v>
      </c>
      <c r="AC143" s="198">
        <v>20906.24038577871</v>
      </c>
      <c r="AD143" s="320">
        <v>54385931.132513136</v>
      </c>
      <c r="AE143" s="198">
        <v>34429171.33049681</v>
      </c>
      <c r="AF143" s="198">
        <v>46497024.40407768</v>
      </c>
      <c r="AG143" s="203">
        <v>135312000</v>
      </c>
    </row>
    <row r="144" spans="4:33" s="41" customFormat="1" ht="15">
      <c r="D144" s="137" t="s">
        <v>276</v>
      </c>
      <c r="E144" s="8" t="s">
        <v>277</v>
      </c>
      <c r="F144" s="204" t="s">
        <v>75</v>
      </c>
      <c r="G144" s="205"/>
      <c r="H144" s="205"/>
      <c r="I144" s="206">
        <v>129162.31235292215</v>
      </c>
      <c r="J144" s="11">
        <v>0</v>
      </c>
      <c r="K144" s="207">
        <v>0</v>
      </c>
      <c r="L144" s="318">
        <v>295139983.2030821</v>
      </c>
      <c r="M144" s="207">
        <v>25903692.180288386</v>
      </c>
      <c r="N144" s="207">
        <v>13828235.472210249</v>
      </c>
      <c r="O144" s="192">
        <v>334872000</v>
      </c>
      <c r="P144" s="208"/>
      <c r="Q144" s="286">
        <f t="shared" si="8"/>
        <v>0.012537483136678344</v>
      </c>
      <c r="R144" s="209">
        <v>130781.68266594129</v>
      </c>
      <c r="S144" s="11">
        <v>0</v>
      </c>
      <c r="T144" s="207">
        <v>0</v>
      </c>
      <c r="U144" s="318">
        <v>313108106.1398517</v>
      </c>
      <c r="V144" s="207">
        <v>27162313.97111808</v>
      </c>
      <c r="W144" s="207">
        <v>14617677.437868237</v>
      </c>
      <c r="X144" s="194">
        <v>354888000</v>
      </c>
      <c r="Y144" s="208"/>
      <c r="Z144" s="210">
        <f t="shared" si="7"/>
        <v>0.01290616015942364</v>
      </c>
      <c r="AA144" s="209">
        <v>132469.57200834685</v>
      </c>
      <c r="AB144" s="11">
        <v>0</v>
      </c>
      <c r="AC144" s="207">
        <v>0</v>
      </c>
      <c r="AD144" s="318">
        <v>313055055.1205522</v>
      </c>
      <c r="AE144" s="207">
        <v>26296901.15310102</v>
      </c>
      <c r="AF144" s="207">
        <v>15472620.622621968</v>
      </c>
      <c r="AG144" s="194">
        <v>354825000</v>
      </c>
    </row>
    <row r="145" spans="4:33" ht="15">
      <c r="D145" s="138"/>
      <c r="E145" s="143"/>
      <c r="F145" s="195"/>
      <c r="G145" s="196"/>
      <c r="H145" s="196"/>
      <c r="I145" s="197"/>
      <c r="J145" s="6"/>
      <c r="K145" s="198"/>
      <c r="L145" s="320"/>
      <c r="M145" s="198"/>
      <c r="N145" s="198"/>
      <c r="O145" s="199"/>
      <c r="P145" s="200"/>
      <c r="Q145" s="287"/>
      <c r="R145" s="201"/>
      <c r="S145" s="6"/>
      <c r="T145" s="198"/>
      <c r="U145" s="320"/>
      <c r="V145" s="198"/>
      <c r="W145" s="198"/>
      <c r="X145" s="203"/>
      <c r="Y145" s="200"/>
      <c r="Z145" s="202"/>
      <c r="AA145" s="201"/>
      <c r="AB145" s="6"/>
      <c r="AC145" s="198"/>
      <c r="AD145" s="320"/>
      <c r="AE145" s="198"/>
      <c r="AF145" s="198"/>
      <c r="AG145" s="203"/>
    </row>
    <row r="146" spans="4:33" ht="15">
      <c r="D146" s="137" t="s">
        <v>278</v>
      </c>
      <c r="E146" s="143"/>
      <c r="F146" s="195"/>
      <c r="G146" s="196"/>
      <c r="H146" s="196"/>
      <c r="I146" s="197"/>
      <c r="J146" s="6"/>
      <c r="K146" s="198"/>
      <c r="L146" s="320"/>
      <c r="M146" s="198"/>
      <c r="N146" s="198"/>
      <c r="O146" s="199"/>
      <c r="P146" s="200"/>
      <c r="Q146" s="287"/>
      <c r="R146" s="201"/>
      <c r="S146" s="6"/>
      <c r="T146" s="198"/>
      <c r="U146" s="320"/>
      <c r="V146" s="198"/>
      <c r="W146" s="198"/>
      <c r="X146" s="203"/>
      <c r="Y146" s="200"/>
      <c r="Z146" s="202"/>
      <c r="AA146" s="201"/>
      <c r="AB146" s="6"/>
      <c r="AC146" s="198"/>
      <c r="AD146" s="320"/>
      <c r="AE146" s="198"/>
      <c r="AF146" s="198"/>
      <c r="AG146" s="203"/>
    </row>
    <row r="147" spans="4:33" ht="15">
      <c r="D147" s="138"/>
      <c r="E147" s="143"/>
      <c r="F147" s="195"/>
      <c r="G147" s="196"/>
      <c r="H147" s="196"/>
      <c r="I147" s="197"/>
      <c r="J147" s="6"/>
      <c r="K147" s="198"/>
      <c r="L147" s="320"/>
      <c r="M147" s="198"/>
      <c r="N147" s="198"/>
      <c r="O147" s="199"/>
      <c r="P147" s="200"/>
      <c r="Q147" s="287"/>
      <c r="R147" s="201"/>
      <c r="S147" s="6"/>
      <c r="T147" s="198"/>
      <c r="U147" s="320"/>
      <c r="V147" s="198"/>
      <c r="W147" s="198"/>
      <c r="X147" s="203"/>
      <c r="Y147" s="200"/>
      <c r="Z147" s="202"/>
      <c r="AA147" s="201"/>
      <c r="AB147" s="6"/>
      <c r="AC147" s="198"/>
      <c r="AD147" s="320"/>
      <c r="AE147" s="198"/>
      <c r="AF147" s="198"/>
      <c r="AG147" s="203"/>
    </row>
    <row r="148" spans="4:33" ht="15">
      <c r="D148" s="138" t="s">
        <v>279</v>
      </c>
      <c r="E148" s="143" t="s">
        <v>280</v>
      </c>
      <c r="F148" s="195" t="s">
        <v>61</v>
      </c>
      <c r="G148" s="196"/>
      <c r="H148" s="196"/>
      <c r="I148" s="197">
        <v>74605.13687538184</v>
      </c>
      <c r="J148" s="296">
        <v>0.7746646658355396</v>
      </c>
      <c r="K148" s="198">
        <v>55464.866701066916</v>
      </c>
      <c r="L148" s="320">
        <v>128530757.37428948</v>
      </c>
      <c r="M148" s="198">
        <v>64169837.28378031</v>
      </c>
      <c r="N148" s="198">
        <v>113843572.52941626</v>
      </c>
      <c r="O148" s="199">
        <v>306544000</v>
      </c>
      <c r="P148" s="200"/>
      <c r="Q148" s="287">
        <f aca="true" t="shared" si="9" ref="Q148:Q174">(R148-I148)/I148</f>
        <v>0.016647350165208165</v>
      </c>
      <c r="R148" s="201">
        <v>75847.1147130696</v>
      </c>
      <c r="S148" s="296">
        <v>0.7746646658355396</v>
      </c>
      <c r="T148" s="198">
        <v>55448.11248252553</v>
      </c>
      <c r="U148" s="320">
        <v>136070760.5046142</v>
      </c>
      <c r="V148" s="198">
        <v>67336823.90314254</v>
      </c>
      <c r="W148" s="198">
        <v>119191555.4077295</v>
      </c>
      <c r="X148" s="203">
        <v>322599000</v>
      </c>
      <c r="Y148" s="200"/>
      <c r="Z148" s="202">
        <f aca="true" t="shared" si="10" ref="Z148:Z174">(AA148-R148)/R148</f>
        <v>0.016936887432917123</v>
      </c>
      <c r="AA148" s="201">
        <v>77131.72875707642</v>
      </c>
      <c r="AB148" s="296">
        <v>0.7746646658355396</v>
      </c>
      <c r="AC148" s="198">
        <v>52455.600324713785</v>
      </c>
      <c r="AD148" s="320">
        <v>136459096.14218068</v>
      </c>
      <c r="AE148" s="198">
        <v>64333298.06938877</v>
      </c>
      <c r="AF148" s="198">
        <v>113551483.05960903</v>
      </c>
      <c r="AG148" s="203">
        <v>314344000</v>
      </c>
    </row>
    <row r="149" spans="4:33" ht="15">
      <c r="D149" s="138" t="s">
        <v>281</v>
      </c>
      <c r="E149" s="143" t="s">
        <v>282</v>
      </c>
      <c r="F149" s="195" t="s">
        <v>61</v>
      </c>
      <c r="G149" s="196"/>
      <c r="H149" s="196"/>
      <c r="I149" s="197">
        <v>71200.28742758554</v>
      </c>
      <c r="J149" s="296">
        <v>0.7983879737395114</v>
      </c>
      <c r="K149" s="198">
        <v>54554.58144465891</v>
      </c>
      <c r="L149" s="320">
        <v>126421320.16851106</v>
      </c>
      <c r="M149" s="198">
        <v>62348987.72088815</v>
      </c>
      <c r="N149" s="198">
        <v>108647948.72526173</v>
      </c>
      <c r="O149" s="199">
        <v>297418000</v>
      </c>
      <c r="P149" s="200"/>
      <c r="Q149" s="287">
        <f t="shared" si="9"/>
        <v>0.017624406504489643</v>
      </c>
      <c r="R149" s="201">
        <v>72455.15023644581</v>
      </c>
      <c r="S149" s="296">
        <v>0.7983879737395114</v>
      </c>
      <c r="T149" s="198">
        <v>54590.516435373574</v>
      </c>
      <c r="U149" s="320">
        <v>133966202.90802345</v>
      </c>
      <c r="V149" s="198">
        <v>65424775.869841985</v>
      </c>
      <c r="W149" s="198">
        <v>113861180.96453544</v>
      </c>
      <c r="X149" s="203">
        <v>313252000</v>
      </c>
      <c r="Y149" s="200"/>
      <c r="Z149" s="202">
        <f t="shared" si="10"/>
        <v>0.017914222034098336</v>
      </c>
      <c r="AA149" s="201">
        <v>73753.12788529546</v>
      </c>
      <c r="AB149" s="296">
        <v>0.7983879737395114</v>
      </c>
      <c r="AC149" s="198">
        <v>51693.921508085536</v>
      </c>
      <c r="AD149" s="320">
        <v>134477648.93302983</v>
      </c>
      <c r="AE149" s="198">
        <v>62529842.80715081</v>
      </c>
      <c r="AF149" s="198">
        <v>108577587.80483662</v>
      </c>
      <c r="AG149" s="203">
        <v>305585000</v>
      </c>
    </row>
    <row r="150" spans="4:33" ht="15">
      <c r="D150" s="138" t="s">
        <v>283</v>
      </c>
      <c r="E150" s="143" t="s">
        <v>284</v>
      </c>
      <c r="F150" s="195" t="s">
        <v>61</v>
      </c>
      <c r="G150" s="196"/>
      <c r="H150" s="196"/>
      <c r="I150" s="197">
        <v>131996.5086071944</v>
      </c>
      <c r="J150" s="296">
        <v>0.7287107632035392</v>
      </c>
      <c r="K150" s="198">
        <v>92310.92928329893</v>
      </c>
      <c r="L150" s="320">
        <v>213915481.28391445</v>
      </c>
      <c r="M150" s="198">
        <v>56727948.979012415</v>
      </c>
      <c r="N150" s="198">
        <v>161974463.51645702</v>
      </c>
      <c r="O150" s="199">
        <v>432618000</v>
      </c>
      <c r="P150" s="200"/>
      <c r="Q150" s="287">
        <f t="shared" si="9"/>
        <v>0.021910544020881613</v>
      </c>
      <c r="R150" s="201">
        <v>134888.62391963502</v>
      </c>
      <c r="S150" s="296">
        <v>0.7287107632035392</v>
      </c>
      <c r="T150" s="198">
        <v>92760.7952896259</v>
      </c>
      <c r="U150" s="320">
        <v>227636819.2704497</v>
      </c>
      <c r="V150" s="198">
        <v>59531408.47919229</v>
      </c>
      <c r="W150" s="198">
        <v>170461406.93471956</v>
      </c>
      <c r="X150" s="203">
        <v>457630000</v>
      </c>
      <c r="Y150" s="200"/>
      <c r="Z150" s="202">
        <f t="shared" si="10"/>
        <v>0.022201580226022633</v>
      </c>
      <c r="AA150" s="201">
        <v>137883.3645251646</v>
      </c>
      <c r="AB150" s="296">
        <v>0.7287107632035392</v>
      </c>
      <c r="AC150" s="198">
        <v>88208.83888788792</v>
      </c>
      <c r="AD150" s="320">
        <v>229468318.9570017</v>
      </c>
      <c r="AE150" s="198">
        <v>56810440.65383719</v>
      </c>
      <c r="AF150" s="198">
        <v>163235998.23199332</v>
      </c>
      <c r="AG150" s="203">
        <v>449515000</v>
      </c>
    </row>
    <row r="151" spans="4:33" ht="15">
      <c r="D151" s="138" t="s">
        <v>285</v>
      </c>
      <c r="E151" s="143" t="s">
        <v>286</v>
      </c>
      <c r="F151" s="195" t="s">
        <v>61</v>
      </c>
      <c r="G151" s="196"/>
      <c r="H151" s="196"/>
      <c r="I151" s="197">
        <v>53795.657015460725</v>
      </c>
      <c r="J151" s="296">
        <v>0.6079915859668956</v>
      </c>
      <c r="K151" s="198">
        <v>31389.20236183459</v>
      </c>
      <c r="L151" s="320">
        <v>72739342.81111017</v>
      </c>
      <c r="M151" s="198">
        <v>30223212.169808336</v>
      </c>
      <c r="N151" s="198">
        <v>59914314.38418183</v>
      </c>
      <c r="O151" s="199">
        <v>162877000</v>
      </c>
      <c r="P151" s="200"/>
      <c r="Q151" s="287">
        <f t="shared" si="9"/>
        <v>0.028375686428477886</v>
      </c>
      <c r="R151" s="201">
        <v>55322.145710145385</v>
      </c>
      <c r="S151" s="296">
        <v>0.6079915859668956</v>
      </c>
      <c r="T151" s="198">
        <v>31741.726139543596</v>
      </c>
      <c r="U151" s="320">
        <v>77894821.34126854</v>
      </c>
      <c r="V151" s="198">
        <v>31702656.30952514</v>
      </c>
      <c r="W151" s="198">
        <v>63452543.04730244</v>
      </c>
      <c r="X151" s="203">
        <v>173050000</v>
      </c>
      <c r="Y151" s="200"/>
      <c r="Z151" s="202">
        <f t="shared" si="10"/>
        <v>0.028668563881390878</v>
      </c>
      <c r="AA151" s="201">
        <v>56908.1521784923</v>
      </c>
      <c r="AB151" s="296">
        <v>0.6079915859668956</v>
      </c>
      <c r="AC151" s="198">
        <v>30375.057050588708</v>
      </c>
      <c r="AD151" s="320">
        <v>79018308.90757467</v>
      </c>
      <c r="AE151" s="198">
        <v>30501210.792367745</v>
      </c>
      <c r="AF151" s="198">
        <v>61147375.73826738</v>
      </c>
      <c r="AG151" s="203">
        <v>170667000</v>
      </c>
    </row>
    <row r="152" spans="4:33" ht="15">
      <c r="D152" s="138" t="s">
        <v>287</v>
      </c>
      <c r="E152" s="143" t="s">
        <v>288</v>
      </c>
      <c r="F152" s="195" t="s">
        <v>61</v>
      </c>
      <c r="G152" s="196"/>
      <c r="H152" s="196"/>
      <c r="I152" s="197">
        <v>31156.72538711789</v>
      </c>
      <c r="J152" s="296">
        <v>0.7773860795724545</v>
      </c>
      <c r="K152" s="198">
        <v>23244.706175586558</v>
      </c>
      <c r="L152" s="320">
        <v>53865804.921036504</v>
      </c>
      <c r="M152" s="198">
        <v>32304969.93316765</v>
      </c>
      <c r="N152" s="198">
        <v>47543548.27218198</v>
      </c>
      <c r="O152" s="199">
        <v>133714000</v>
      </c>
      <c r="P152" s="200"/>
      <c r="Q152" s="287">
        <f t="shared" si="9"/>
        <v>0.021596875722587706</v>
      </c>
      <c r="R152" s="201">
        <v>31829.61331322627</v>
      </c>
      <c r="S152" s="296">
        <v>0.7773860795724545</v>
      </c>
      <c r="T152" s="198">
        <v>23350.816833142744</v>
      </c>
      <c r="U152" s="320">
        <v>57303364.58055314</v>
      </c>
      <c r="V152" s="198">
        <v>33875983.32038266</v>
      </c>
      <c r="W152" s="198">
        <v>50019320.22308399</v>
      </c>
      <c r="X152" s="203">
        <v>141199000</v>
      </c>
      <c r="Y152" s="200"/>
      <c r="Z152" s="202">
        <f t="shared" si="10"/>
        <v>0.021887822596200243</v>
      </c>
      <c r="AA152" s="201">
        <v>32526.29424273182</v>
      </c>
      <c r="AB152" s="296">
        <v>0.7773860795724545</v>
      </c>
      <c r="AC152" s="198">
        <v>22198.13023508691</v>
      </c>
      <c r="AD152" s="320">
        <v>57746680.414964825</v>
      </c>
      <c r="AE152" s="198">
        <v>32772830.980224557</v>
      </c>
      <c r="AF152" s="198">
        <v>47884431.07929914</v>
      </c>
      <c r="AG152" s="203">
        <v>138404000</v>
      </c>
    </row>
    <row r="153" spans="4:33" s="41" customFormat="1" ht="15">
      <c r="D153" s="137" t="s">
        <v>289</v>
      </c>
      <c r="E153" s="8" t="s">
        <v>290</v>
      </c>
      <c r="F153" s="204" t="s">
        <v>75</v>
      </c>
      <c r="G153" s="205"/>
      <c r="H153" s="205"/>
      <c r="I153" s="206">
        <v>362754.3153127404</v>
      </c>
      <c r="J153" s="11">
        <v>0</v>
      </c>
      <c r="K153" s="207">
        <v>0</v>
      </c>
      <c r="L153" s="318">
        <v>823348094.8884403</v>
      </c>
      <c r="M153" s="207">
        <v>40957008.33471952</v>
      </c>
      <c r="N153" s="207">
        <v>35597902.77929739</v>
      </c>
      <c r="O153" s="192">
        <v>899903000</v>
      </c>
      <c r="P153" s="208"/>
      <c r="Q153" s="286">
        <f t="shared" si="9"/>
        <v>0.02091865557337214</v>
      </c>
      <c r="R153" s="209">
        <v>370342.64789252204</v>
      </c>
      <c r="S153" s="11">
        <v>0</v>
      </c>
      <c r="T153" s="207">
        <v>0</v>
      </c>
      <c r="U153" s="318">
        <v>880514585.9239868</v>
      </c>
      <c r="V153" s="207">
        <v>42972819.88611783</v>
      </c>
      <c r="W153" s="207">
        <v>37941635.82072546</v>
      </c>
      <c r="X153" s="194">
        <v>961429000</v>
      </c>
      <c r="Y153" s="208"/>
      <c r="Z153" s="210">
        <f t="shared" si="10"/>
        <v>0.02122364178407987</v>
      </c>
      <c r="AA153" s="209">
        <v>378202.66758876055</v>
      </c>
      <c r="AB153" s="11">
        <v>0</v>
      </c>
      <c r="AC153" s="207">
        <v>0</v>
      </c>
      <c r="AD153" s="318">
        <v>887402945.6565232</v>
      </c>
      <c r="AE153" s="207">
        <v>41152985.33271265</v>
      </c>
      <c r="AF153" s="207">
        <v>40490505.805950455</v>
      </c>
      <c r="AG153" s="194">
        <v>969046000</v>
      </c>
    </row>
    <row r="154" spans="4:33" ht="15">
      <c r="D154" s="138" t="s">
        <v>291</v>
      </c>
      <c r="E154" s="143" t="s">
        <v>584</v>
      </c>
      <c r="F154" s="195" t="s">
        <v>61</v>
      </c>
      <c r="G154" s="196"/>
      <c r="H154" s="196"/>
      <c r="I154" s="197">
        <v>52003.115330905006</v>
      </c>
      <c r="J154" s="296">
        <v>0.7494470210328011</v>
      </c>
      <c r="K154" s="198">
        <v>37402.944600444316</v>
      </c>
      <c r="L154" s="320">
        <v>86675206.909516</v>
      </c>
      <c r="M154" s="198">
        <v>21137910.10806328</v>
      </c>
      <c r="N154" s="198">
        <v>56718611.998352505</v>
      </c>
      <c r="O154" s="199">
        <v>164532000</v>
      </c>
      <c r="P154" s="200"/>
      <c r="Q154" s="287">
        <f t="shared" si="9"/>
        <v>0.05684959903898971</v>
      </c>
      <c r="R154" s="201">
        <v>54959.471586245294</v>
      </c>
      <c r="S154" s="296">
        <v>0.7494470210328011</v>
      </c>
      <c r="T154" s="198">
        <v>38870.25960773155</v>
      </c>
      <c r="U154" s="320">
        <v>95388382.92291157</v>
      </c>
      <c r="V154" s="198">
        <v>22163021.15859892</v>
      </c>
      <c r="W154" s="198">
        <v>61731299.5376993</v>
      </c>
      <c r="X154" s="203">
        <v>179283000</v>
      </c>
      <c r="Y154" s="200"/>
      <c r="Z154" s="202">
        <f t="shared" si="10"/>
        <v>0.05715058575305078</v>
      </c>
      <c r="AA154" s="201">
        <v>58100.43758007736</v>
      </c>
      <c r="AB154" s="296">
        <v>0.7494470210328011</v>
      </c>
      <c r="AC154" s="198">
        <v>38226.57516156356</v>
      </c>
      <c r="AD154" s="320">
        <v>99443412.38814256</v>
      </c>
      <c r="AE154" s="198">
        <v>21490964.51311128</v>
      </c>
      <c r="AF154" s="198">
        <v>61135799.65497826</v>
      </c>
      <c r="AG154" s="203">
        <v>182070000</v>
      </c>
    </row>
    <row r="155" spans="4:33" ht="15">
      <c r="D155" s="138" t="s">
        <v>292</v>
      </c>
      <c r="E155" s="143" t="s">
        <v>585</v>
      </c>
      <c r="F155" s="195" t="s">
        <v>61</v>
      </c>
      <c r="G155" s="196"/>
      <c r="H155" s="196"/>
      <c r="I155" s="197">
        <v>139206.99942986335</v>
      </c>
      <c r="J155" s="296">
        <v>0.7192702276447631</v>
      </c>
      <c r="K155" s="198">
        <v>96092.31392782483</v>
      </c>
      <c r="L155" s="320">
        <v>222678221.7571566</v>
      </c>
      <c r="M155" s="198">
        <v>70708570.48367816</v>
      </c>
      <c r="N155" s="198">
        <v>184368341.54979202</v>
      </c>
      <c r="O155" s="199">
        <v>477755000</v>
      </c>
      <c r="P155" s="200"/>
      <c r="Q155" s="287">
        <f t="shared" si="9"/>
        <v>0.01971754712657155</v>
      </c>
      <c r="R155" s="201">
        <v>141951.8200014703</v>
      </c>
      <c r="S155" s="296">
        <v>0.7192702276447631</v>
      </c>
      <c r="T155" s="198">
        <v>96353.3911700053</v>
      </c>
      <c r="U155" s="320">
        <v>236453120.34441373</v>
      </c>
      <c r="V155" s="198">
        <v>74209261.50582747</v>
      </c>
      <c r="W155" s="198">
        <v>193612271.39961922</v>
      </c>
      <c r="X155" s="203">
        <v>504275000</v>
      </c>
      <c r="Y155" s="200"/>
      <c r="Z155" s="202">
        <f t="shared" si="10"/>
        <v>0.020007958774604612</v>
      </c>
      <c r="AA155" s="201">
        <v>144791.98616403982</v>
      </c>
      <c r="AB155" s="296">
        <v>0.7192702276447631</v>
      </c>
      <c r="AC155" s="198">
        <v>91428.51348124113</v>
      </c>
      <c r="AD155" s="320">
        <v>237844047.8050409</v>
      </c>
      <c r="AE155" s="198">
        <v>70707021.16452064</v>
      </c>
      <c r="AF155" s="198">
        <v>185007682.5819055</v>
      </c>
      <c r="AG155" s="203">
        <v>493559000</v>
      </c>
    </row>
    <row r="156" spans="4:33" ht="15">
      <c r="D156" s="138" t="s">
        <v>293</v>
      </c>
      <c r="E156" s="143" t="s">
        <v>586</v>
      </c>
      <c r="F156" s="195" t="s">
        <v>61</v>
      </c>
      <c r="G156" s="196"/>
      <c r="H156" s="196"/>
      <c r="I156" s="197">
        <v>124361.96123765036</v>
      </c>
      <c r="J156" s="296">
        <v>0.7111880861823417</v>
      </c>
      <c r="K156" s="198">
        <v>84880.4219746657</v>
      </c>
      <c r="L156" s="320">
        <v>196696495.8457785</v>
      </c>
      <c r="M156" s="198">
        <v>58639540.061529055</v>
      </c>
      <c r="N156" s="198">
        <v>146410992.57556272</v>
      </c>
      <c r="O156" s="199">
        <v>401747000</v>
      </c>
      <c r="P156" s="200"/>
      <c r="Q156" s="287">
        <f t="shared" si="9"/>
        <v>0.019868451589274028</v>
      </c>
      <c r="R156" s="201">
        <v>126832.8408440478</v>
      </c>
      <c r="S156" s="296">
        <v>0.7111880861823417</v>
      </c>
      <c r="T156" s="198">
        <v>85123.63244402733</v>
      </c>
      <c r="U156" s="320">
        <v>208895071.1753151</v>
      </c>
      <c r="V156" s="198">
        <v>61540277.28178914</v>
      </c>
      <c r="W156" s="198">
        <v>153774555.65910596</v>
      </c>
      <c r="X156" s="203">
        <v>424210000</v>
      </c>
      <c r="Y156" s="200"/>
      <c r="Z156" s="202">
        <f t="shared" si="10"/>
        <v>0.02015890621431945</v>
      </c>
      <c r="AA156" s="201">
        <v>129389.65218751866</v>
      </c>
      <c r="AB156" s="296">
        <v>0.7111880861823417</v>
      </c>
      <c r="AC156" s="198">
        <v>80784.69082158223</v>
      </c>
      <c r="AD156" s="320">
        <v>210154984.85192066</v>
      </c>
      <c r="AE156" s="198">
        <v>58678422.92021821</v>
      </c>
      <c r="AF156" s="198">
        <v>146962194.67838395</v>
      </c>
      <c r="AG156" s="203">
        <v>415796000</v>
      </c>
    </row>
    <row r="157" spans="4:33" ht="15">
      <c r="D157" s="138" t="s">
        <v>294</v>
      </c>
      <c r="E157" s="143" t="s">
        <v>587</v>
      </c>
      <c r="F157" s="195" t="s">
        <v>61</v>
      </c>
      <c r="G157" s="196"/>
      <c r="H157" s="196"/>
      <c r="I157" s="197">
        <v>97378.80516880115</v>
      </c>
      <c r="J157" s="296">
        <v>0.8104783277638669</v>
      </c>
      <c r="K157" s="198">
        <v>75742.79770258736</v>
      </c>
      <c r="L157" s="320">
        <v>175521546.04157516</v>
      </c>
      <c r="M157" s="198">
        <v>72363660.31679499</v>
      </c>
      <c r="N157" s="198">
        <v>148595010.1208171</v>
      </c>
      <c r="O157" s="199">
        <v>396480000</v>
      </c>
      <c r="P157" s="200"/>
      <c r="Q157" s="287">
        <f t="shared" si="9"/>
        <v>0.016848310305094642</v>
      </c>
      <c r="R157" s="201">
        <v>99019.47349542446</v>
      </c>
      <c r="S157" s="296">
        <v>0.8104783277638669</v>
      </c>
      <c r="T157" s="198">
        <v>75734.88566494247</v>
      </c>
      <c r="U157" s="320">
        <v>185854901.5966313</v>
      </c>
      <c r="V157" s="198">
        <v>75941040.05299509</v>
      </c>
      <c r="W157" s="198">
        <v>155606249.5748487</v>
      </c>
      <c r="X157" s="203">
        <v>417402000</v>
      </c>
      <c r="Y157" s="200"/>
      <c r="Z157" s="202">
        <f t="shared" si="10"/>
        <v>0.017137904805481136</v>
      </c>
      <c r="AA157" s="201">
        <v>100716.45980607791</v>
      </c>
      <c r="AB157" s="296">
        <v>0.8104783277638669</v>
      </c>
      <c r="AC157" s="198">
        <v>71661.66710465949</v>
      </c>
      <c r="AD157" s="320">
        <v>186422160.0860505</v>
      </c>
      <c r="AE157" s="198">
        <v>72448846.74945956</v>
      </c>
      <c r="AF157" s="198">
        <v>148272359.0380361</v>
      </c>
      <c r="AG157" s="203">
        <v>407143000</v>
      </c>
    </row>
    <row r="158" spans="4:33" s="41" customFormat="1" ht="15">
      <c r="D158" s="137" t="s">
        <v>295</v>
      </c>
      <c r="E158" s="8" t="s">
        <v>588</v>
      </c>
      <c r="F158" s="204" t="s">
        <v>75</v>
      </c>
      <c r="G158" s="205"/>
      <c r="H158" s="205"/>
      <c r="I158" s="206">
        <v>412950.8811672199</v>
      </c>
      <c r="J158" s="11">
        <v>0</v>
      </c>
      <c r="K158" s="207">
        <v>0</v>
      </c>
      <c r="L158" s="318">
        <v>942395118.4158921</v>
      </c>
      <c r="M158" s="207">
        <v>52056205.878993936</v>
      </c>
      <c r="N158" s="207">
        <v>46082610.45992873</v>
      </c>
      <c r="O158" s="192">
        <v>1040534000</v>
      </c>
      <c r="P158" s="208"/>
      <c r="Q158" s="286">
        <f t="shared" si="9"/>
        <v>0.023762450227087385</v>
      </c>
      <c r="R158" s="209">
        <v>422763.60592718783</v>
      </c>
      <c r="S158" s="11">
        <v>0</v>
      </c>
      <c r="T158" s="207">
        <v>0</v>
      </c>
      <c r="U158" s="318">
        <v>1010906509.3701723</v>
      </c>
      <c r="V158" s="207">
        <v>54623051.96907405</v>
      </c>
      <c r="W158" s="207">
        <v>49253462.62999899</v>
      </c>
      <c r="X158" s="194">
        <v>1114783000</v>
      </c>
      <c r="Y158" s="208"/>
      <c r="Z158" s="210">
        <f t="shared" si="10"/>
        <v>0.024209581115855562</v>
      </c>
      <c r="AA158" s="209">
        <v>432998.5357377137</v>
      </c>
      <c r="AB158" s="11">
        <v>0</v>
      </c>
      <c r="AC158" s="207">
        <v>0</v>
      </c>
      <c r="AD158" s="318">
        <v>1022071908.2412152</v>
      </c>
      <c r="AE158" s="207">
        <v>52226706.92552851</v>
      </c>
      <c r="AF158" s="207">
        <v>52715932.40357167</v>
      </c>
      <c r="AG158" s="194">
        <v>1127015000</v>
      </c>
    </row>
    <row r="159" spans="4:33" ht="15">
      <c r="D159" s="138" t="s">
        <v>296</v>
      </c>
      <c r="E159" s="143" t="s">
        <v>589</v>
      </c>
      <c r="F159" s="195" t="s">
        <v>61</v>
      </c>
      <c r="G159" s="196"/>
      <c r="H159" s="196"/>
      <c r="I159" s="197">
        <v>44425.149477004416</v>
      </c>
      <c r="J159" s="296">
        <v>0.7921877042034133</v>
      </c>
      <c r="K159" s="198">
        <v>33774.77696900641</v>
      </c>
      <c r="L159" s="320">
        <v>78267521.80566582</v>
      </c>
      <c r="M159" s="198">
        <v>47782191.21775094</v>
      </c>
      <c r="N159" s="198">
        <v>67790475.80950673</v>
      </c>
      <c r="O159" s="199">
        <v>193840000</v>
      </c>
      <c r="P159" s="200"/>
      <c r="Q159" s="287">
        <f t="shared" si="9"/>
        <v>0.002667102811336937</v>
      </c>
      <c r="R159" s="201">
        <v>44543.6359180686</v>
      </c>
      <c r="S159" s="296">
        <v>0.7921877042034133</v>
      </c>
      <c r="T159" s="198">
        <v>33300.2670408158</v>
      </c>
      <c r="U159" s="320">
        <v>81719511.420313</v>
      </c>
      <c r="V159" s="198">
        <v>50128391.60343746</v>
      </c>
      <c r="W159" s="198">
        <v>69999040.42065483</v>
      </c>
      <c r="X159" s="203">
        <v>201847000</v>
      </c>
      <c r="Y159" s="200"/>
      <c r="Z159" s="202">
        <f t="shared" si="10"/>
        <v>0.0029526585581971516</v>
      </c>
      <c r="AA159" s="201">
        <v>44675.1580658753</v>
      </c>
      <c r="AB159" s="296">
        <v>0.7921877042034133</v>
      </c>
      <c r="AC159" s="198">
        <v>31069.85626185814</v>
      </c>
      <c r="AD159" s="320">
        <v>80825774.11211371</v>
      </c>
      <c r="AE159" s="198">
        <v>48102200.70924717</v>
      </c>
      <c r="AF159" s="198">
        <v>65769697.32235103</v>
      </c>
      <c r="AG159" s="203">
        <v>194698000</v>
      </c>
    </row>
    <row r="160" spans="4:33" ht="15">
      <c r="D160" s="138" t="s">
        <v>297</v>
      </c>
      <c r="E160" s="143" t="s">
        <v>590</v>
      </c>
      <c r="F160" s="195" t="s">
        <v>61</v>
      </c>
      <c r="G160" s="196"/>
      <c r="H160" s="196"/>
      <c r="I160" s="197">
        <v>34526.390982323544</v>
      </c>
      <c r="J160" s="296">
        <v>0.7665807035347059</v>
      </c>
      <c r="K160" s="198">
        <v>25400.634306627227</v>
      </c>
      <c r="L160" s="320">
        <v>58861815.765535</v>
      </c>
      <c r="M160" s="198">
        <v>36857093.84039803</v>
      </c>
      <c r="N160" s="198">
        <v>52685483.340653904</v>
      </c>
      <c r="O160" s="199">
        <v>148404000</v>
      </c>
      <c r="P160" s="200"/>
      <c r="Q160" s="287">
        <f t="shared" si="9"/>
        <v>0.001356681744115432</v>
      </c>
      <c r="R160" s="201">
        <v>34573.232306659454</v>
      </c>
      <c r="S160" s="296">
        <v>0.7665807035347059</v>
      </c>
      <c r="T160" s="198">
        <v>25011.044119558253</v>
      </c>
      <c r="U160" s="320">
        <v>61377595.05222637</v>
      </c>
      <c r="V160" s="198">
        <v>38656103.40363407</v>
      </c>
      <c r="W160" s="198">
        <v>54330838.420059524</v>
      </c>
      <c r="X160" s="203">
        <v>154365000</v>
      </c>
      <c r="Y160" s="200"/>
      <c r="Z160" s="202">
        <f t="shared" si="10"/>
        <v>0.0016418642880792304</v>
      </c>
      <c r="AA160" s="201">
        <v>34629.996862107226</v>
      </c>
      <c r="AB160" s="296">
        <v>0.7665807035347059</v>
      </c>
      <c r="AC160" s="198">
        <v>23305.336831552042</v>
      </c>
      <c r="AD160" s="320">
        <v>60626990.81959304</v>
      </c>
      <c r="AE160" s="198">
        <v>37281469.13581944</v>
      </c>
      <c r="AF160" s="198">
        <v>50981451.672456086</v>
      </c>
      <c r="AG160" s="203">
        <v>148890000</v>
      </c>
    </row>
    <row r="161" spans="4:33" ht="15">
      <c r="D161" s="138" t="s">
        <v>298</v>
      </c>
      <c r="E161" s="143" t="s">
        <v>591</v>
      </c>
      <c r="F161" s="195" t="s">
        <v>61</v>
      </c>
      <c r="G161" s="196"/>
      <c r="H161" s="196"/>
      <c r="I161" s="197">
        <v>262761.673064285</v>
      </c>
      <c r="J161" s="296">
        <v>0.6285481871256445</v>
      </c>
      <c r="K161" s="198">
        <v>158502.49080865612</v>
      </c>
      <c r="L161" s="320">
        <v>875166874.6290157</v>
      </c>
      <c r="M161" s="198">
        <v>33026261.668935638</v>
      </c>
      <c r="N161" s="198">
        <v>147691023.62491098</v>
      </c>
      <c r="O161" s="199">
        <v>1055884000</v>
      </c>
      <c r="P161" s="200"/>
      <c r="Q161" s="287">
        <f t="shared" si="9"/>
        <v>0.029392546563455482</v>
      </c>
      <c r="R161" s="201">
        <v>270484.9077749185</v>
      </c>
      <c r="S161" s="296">
        <v>0.6285481871256445</v>
      </c>
      <c r="T161" s="198">
        <v>160441.0778753449</v>
      </c>
      <c r="U161" s="320">
        <v>941515832.0189115</v>
      </c>
      <c r="V161" s="198">
        <v>34663091.01131585</v>
      </c>
      <c r="W161" s="198">
        <v>156567550.8919072</v>
      </c>
      <c r="X161" s="203">
        <v>1132746000</v>
      </c>
      <c r="Y161" s="200"/>
      <c r="Z161" s="202">
        <f t="shared" si="10"/>
        <v>0.02968571361423643</v>
      </c>
      <c r="AA161" s="201">
        <v>278514.44528409786</v>
      </c>
      <c r="AB161" s="296">
        <v>0.6285481871256445</v>
      </c>
      <c r="AC161" s="198">
        <v>153684.9542367189</v>
      </c>
      <c r="AD161" s="320">
        <v>956609850.7551111</v>
      </c>
      <c r="AE161" s="198">
        <v>32996772.34905632</v>
      </c>
      <c r="AF161" s="198">
        <v>151028798.73779953</v>
      </c>
      <c r="AG161" s="203">
        <v>1140635000</v>
      </c>
    </row>
    <row r="162" spans="4:33" ht="15">
      <c r="D162" s="138" t="s">
        <v>299</v>
      </c>
      <c r="E162" s="143" t="s">
        <v>592</v>
      </c>
      <c r="F162" s="195" t="s">
        <v>61</v>
      </c>
      <c r="G162" s="196"/>
      <c r="H162" s="196"/>
      <c r="I162" s="197">
        <v>63494.157443287375</v>
      </c>
      <c r="J162" s="296">
        <v>0.7319598836358687</v>
      </c>
      <c r="K162" s="198">
        <v>44602.22649716819</v>
      </c>
      <c r="L162" s="320">
        <v>103358365.27216165</v>
      </c>
      <c r="M162" s="198">
        <v>62348987.72088815</v>
      </c>
      <c r="N162" s="198">
        <v>96888793.73230244</v>
      </c>
      <c r="O162" s="199">
        <v>262596000</v>
      </c>
      <c r="P162" s="200"/>
      <c r="Q162" s="287">
        <f t="shared" si="9"/>
        <v>0.009274223117556228</v>
      </c>
      <c r="R162" s="201">
        <v>64083.016426077666</v>
      </c>
      <c r="S162" s="296">
        <v>0.7319598836358687</v>
      </c>
      <c r="T162" s="198">
        <v>44265.37834130242</v>
      </c>
      <c r="U162" s="320">
        <v>108628110.59301102</v>
      </c>
      <c r="V162" s="198">
        <v>65424775.869841985</v>
      </c>
      <c r="W162" s="198">
        <v>100704613.90572985</v>
      </c>
      <c r="X162" s="203">
        <v>274758000</v>
      </c>
      <c r="Y162" s="200"/>
      <c r="Z162" s="202">
        <f t="shared" si="10"/>
        <v>0.009561660546949062</v>
      </c>
      <c r="AA162" s="201">
        <v>64695.75647596838</v>
      </c>
      <c r="AB162" s="296">
        <v>0.7319598836358687</v>
      </c>
      <c r="AC162" s="198">
        <v>41572.68970945624</v>
      </c>
      <c r="AD162" s="320">
        <v>108148064.77925268</v>
      </c>
      <c r="AE162" s="198">
        <v>62529842.80715081</v>
      </c>
      <c r="AF162" s="198">
        <v>95243542.62363829</v>
      </c>
      <c r="AG162" s="203">
        <v>265921000</v>
      </c>
    </row>
    <row r="163" spans="4:33" s="41" customFormat="1" ht="15">
      <c r="D163" s="137" t="s">
        <v>300</v>
      </c>
      <c r="E163" s="8" t="s">
        <v>593</v>
      </c>
      <c r="F163" s="204" t="s">
        <v>75</v>
      </c>
      <c r="G163" s="205"/>
      <c r="H163" s="205"/>
      <c r="I163" s="206">
        <v>405207.3709669003</v>
      </c>
      <c r="J163" s="11">
        <v>0</v>
      </c>
      <c r="K163" s="207">
        <v>0</v>
      </c>
      <c r="L163" s="318">
        <v>332517493.74781346</v>
      </c>
      <c r="M163" s="207">
        <v>31890796.324102815</v>
      </c>
      <c r="N163" s="207">
        <v>29954647.1876284</v>
      </c>
      <c r="O163" s="192">
        <v>394363000</v>
      </c>
      <c r="P163" s="208"/>
      <c r="Q163" s="286">
        <f t="shared" si="9"/>
        <v>0.020921192619460967</v>
      </c>
      <c r="R163" s="209">
        <v>413684.7924257242</v>
      </c>
      <c r="S163" s="11">
        <v>0</v>
      </c>
      <c r="T163" s="207">
        <v>0</v>
      </c>
      <c r="U163" s="318">
        <v>350225221.31876826</v>
      </c>
      <c r="V163" s="207">
        <v>33461289.741935756</v>
      </c>
      <c r="W163" s="207">
        <v>31926912.833065473</v>
      </c>
      <c r="X163" s="194">
        <v>415613000</v>
      </c>
      <c r="Y163" s="208"/>
      <c r="Z163" s="210">
        <f t="shared" si="10"/>
        <v>0.02134611768188238</v>
      </c>
      <c r="AA163" s="209">
        <v>422515.3566880488</v>
      </c>
      <c r="AB163" s="11">
        <v>0</v>
      </c>
      <c r="AC163" s="207">
        <v>0</v>
      </c>
      <c r="AD163" s="318">
        <v>347625426.4581655</v>
      </c>
      <c r="AE163" s="207">
        <v>32028518.278249383</v>
      </c>
      <c r="AF163" s="207">
        <v>34075807.75284216</v>
      </c>
      <c r="AG163" s="194">
        <v>413730000</v>
      </c>
    </row>
    <row r="164" spans="4:33" ht="15">
      <c r="D164" s="138" t="s">
        <v>301</v>
      </c>
      <c r="E164" s="143" t="s">
        <v>302</v>
      </c>
      <c r="F164" s="195" t="s">
        <v>61</v>
      </c>
      <c r="G164" s="196"/>
      <c r="H164" s="196"/>
      <c r="I164" s="197">
        <v>39512.10010722639</v>
      </c>
      <c r="J164" s="296">
        <v>0.47567505216951095</v>
      </c>
      <c r="K164" s="198">
        <v>18037.484992554626</v>
      </c>
      <c r="L164" s="320">
        <v>99593446.68064809</v>
      </c>
      <c r="M164" s="198">
        <v>876250.7162233556</v>
      </c>
      <c r="N164" s="198">
        <v>1843200.319312294</v>
      </c>
      <c r="O164" s="199">
        <v>102313000</v>
      </c>
      <c r="P164" s="200"/>
      <c r="Q164" s="287">
        <f t="shared" si="9"/>
        <v>0.03414500682428352</v>
      </c>
      <c r="R164" s="201">
        <v>40861.24103502941</v>
      </c>
      <c r="S164" s="296">
        <v>0.47567505216951095</v>
      </c>
      <c r="T164" s="198">
        <v>18342.38827334154</v>
      </c>
      <c r="U164" s="320">
        <v>107638574.765789</v>
      </c>
      <c r="V164" s="198">
        <v>918701.4247936601</v>
      </c>
      <c r="W164" s="198">
        <v>1963001.4239747517</v>
      </c>
      <c r="X164" s="203">
        <v>110520000</v>
      </c>
      <c r="Y164" s="200"/>
      <c r="Z164" s="202">
        <f t="shared" si="10"/>
        <v>0.03443952735752657</v>
      </c>
      <c r="AA164" s="201">
        <v>42268.48286351779</v>
      </c>
      <c r="AB164" s="296">
        <v>0.47567505216951095</v>
      </c>
      <c r="AC164" s="198">
        <v>17651.112524420736</v>
      </c>
      <c r="AD164" s="320">
        <v>109869103.33226046</v>
      </c>
      <c r="AE164" s="198">
        <v>891616.9707359446</v>
      </c>
      <c r="AF164" s="198">
        <v>1902300.1606083112</v>
      </c>
      <c r="AG164" s="203">
        <v>112663000</v>
      </c>
    </row>
    <row r="165" spans="4:33" ht="15">
      <c r="D165" s="138" t="s">
        <v>303</v>
      </c>
      <c r="E165" s="143" t="s">
        <v>304</v>
      </c>
      <c r="F165" s="195" t="s">
        <v>61</v>
      </c>
      <c r="G165" s="196"/>
      <c r="H165" s="196"/>
      <c r="I165" s="197">
        <v>49859.37490514518</v>
      </c>
      <c r="J165" s="296">
        <v>0.5443473301110201</v>
      </c>
      <c r="K165" s="198">
        <v>26047.042660912182</v>
      </c>
      <c r="L165" s="320">
        <v>143817985.46243572</v>
      </c>
      <c r="M165" s="198">
        <v>9034133.829174377</v>
      </c>
      <c r="N165" s="198">
        <v>21893688.678594247</v>
      </c>
      <c r="O165" s="199">
        <v>174746000</v>
      </c>
      <c r="P165" s="200"/>
      <c r="Q165" s="287">
        <f t="shared" si="9"/>
        <v>0.047971045758618894</v>
      </c>
      <c r="R165" s="201">
        <v>52251.181260216035</v>
      </c>
      <c r="S165" s="296">
        <v>0.5443473301110201</v>
      </c>
      <c r="T165" s="198">
        <v>26841.46188004917</v>
      </c>
      <c r="U165" s="320">
        <v>157513659.5269777</v>
      </c>
      <c r="V165" s="198">
        <v>9473088.925595848</v>
      </c>
      <c r="W165" s="198">
        <v>23628429.704076886</v>
      </c>
      <c r="X165" s="203">
        <v>190615000</v>
      </c>
      <c r="Y165" s="200"/>
      <c r="Z165" s="202">
        <f t="shared" si="10"/>
        <v>0.04826950389474428</v>
      </c>
      <c r="AA165" s="201">
        <v>54773.31985756102</v>
      </c>
      <c r="AB165" s="296">
        <v>0.5443473301110201</v>
      </c>
      <c r="AC165" s="198">
        <v>26175.212182792493</v>
      </c>
      <c r="AD165" s="320">
        <v>162927242.57897446</v>
      </c>
      <c r="AE165" s="198">
        <v>9171268.815897414</v>
      </c>
      <c r="AF165" s="198">
        <v>23203907.984259117</v>
      </c>
      <c r="AG165" s="203">
        <v>195302000</v>
      </c>
    </row>
    <row r="166" spans="4:33" ht="15">
      <c r="D166" s="138" t="s">
        <v>305</v>
      </c>
      <c r="E166" s="143" t="s">
        <v>306</v>
      </c>
      <c r="F166" s="195" t="s">
        <v>61</v>
      </c>
      <c r="G166" s="196"/>
      <c r="H166" s="196"/>
      <c r="I166" s="197">
        <v>23825.719574983294</v>
      </c>
      <c r="J166" s="296">
        <v>0.6077656261768705</v>
      </c>
      <c r="K166" s="198">
        <v>13896.891105527091</v>
      </c>
      <c r="L166" s="320">
        <v>76731278.44133359</v>
      </c>
      <c r="M166" s="198">
        <v>9311448.453432476</v>
      </c>
      <c r="N166" s="198">
        <v>14591554.154183485</v>
      </c>
      <c r="O166" s="199">
        <v>100634000</v>
      </c>
      <c r="P166" s="200"/>
      <c r="Q166" s="287">
        <f t="shared" si="9"/>
        <v>0.034631003143413094</v>
      </c>
      <c r="R166" s="201">
        <v>24650.82814447862</v>
      </c>
      <c r="S166" s="296">
        <v>0.6077656261768705</v>
      </c>
      <c r="T166" s="198">
        <v>14138.443569038149</v>
      </c>
      <c r="U166" s="320">
        <v>82968580.34510237</v>
      </c>
      <c r="V166" s="198">
        <v>9758954.390548734</v>
      </c>
      <c r="W166" s="198">
        <v>15547253.421281846</v>
      </c>
      <c r="X166" s="203">
        <v>108275000</v>
      </c>
      <c r="Y166" s="200"/>
      <c r="Z166" s="202">
        <f t="shared" si="10"/>
        <v>0.034925662086544546</v>
      </c>
      <c r="AA166" s="201">
        <v>25511.77463840616</v>
      </c>
      <c r="AB166" s="296">
        <v>0.6077656261768705</v>
      </c>
      <c r="AC166" s="198">
        <v>13611.997248090041</v>
      </c>
      <c r="AD166" s="320">
        <v>84727686.71888173</v>
      </c>
      <c r="AE166" s="198">
        <v>9534126.638457546</v>
      </c>
      <c r="AF166" s="198">
        <v>15073571.186242107</v>
      </c>
      <c r="AG166" s="203">
        <v>109335000</v>
      </c>
    </row>
    <row r="167" spans="4:33" ht="15">
      <c r="D167" s="138" t="s">
        <v>307</v>
      </c>
      <c r="E167" s="143" t="s">
        <v>308</v>
      </c>
      <c r="F167" s="195" t="s">
        <v>61</v>
      </c>
      <c r="G167" s="196"/>
      <c r="H167" s="196"/>
      <c r="I167" s="197">
        <v>85974.70096927199</v>
      </c>
      <c r="J167" s="296">
        <v>0.7014509270488605</v>
      </c>
      <c r="K167" s="198">
        <v>57876.66023962933</v>
      </c>
      <c r="L167" s="320">
        <v>319564289.47875965</v>
      </c>
      <c r="M167" s="198">
        <v>54809143.493762694</v>
      </c>
      <c r="N167" s="198">
        <v>108963444.90955405</v>
      </c>
      <c r="O167" s="199">
        <v>483337000</v>
      </c>
      <c r="P167" s="200"/>
      <c r="Q167" s="287">
        <f t="shared" si="9"/>
        <v>0.01064151321133985</v>
      </c>
      <c r="R167" s="201">
        <v>86889.60188547749</v>
      </c>
      <c r="S167" s="296">
        <v>0.7014509270488605</v>
      </c>
      <c r="T167" s="198">
        <v>57517.37481550198</v>
      </c>
      <c r="U167" s="320">
        <v>337529015.15056914</v>
      </c>
      <c r="V167" s="198">
        <v>57515257.68423021</v>
      </c>
      <c r="W167" s="198">
        <v>113408236.39206678</v>
      </c>
      <c r="X167" s="203">
        <v>508453000</v>
      </c>
      <c r="Y167" s="200"/>
      <c r="Z167" s="202">
        <f t="shared" si="10"/>
        <v>0.01092934003970946</v>
      </c>
      <c r="AA167" s="201">
        <v>87839.24789039885</v>
      </c>
      <c r="AB167" s="296">
        <v>0.7014509270488605</v>
      </c>
      <c r="AC167" s="198">
        <v>54091.73990440116</v>
      </c>
      <c r="AD167" s="320">
        <v>336693279.4041231</v>
      </c>
      <c r="AE167" s="198">
        <v>54930460.293390624</v>
      </c>
      <c r="AF167" s="198">
        <v>107403570.88173363</v>
      </c>
      <c r="AG167" s="203">
        <v>499027000</v>
      </c>
    </row>
    <row r="168" spans="4:33" ht="15">
      <c r="D168" s="138" t="s">
        <v>309</v>
      </c>
      <c r="E168" s="143" t="s">
        <v>594</v>
      </c>
      <c r="F168" s="195" t="s">
        <v>61</v>
      </c>
      <c r="G168" s="196"/>
      <c r="H168" s="196"/>
      <c r="I168" s="197">
        <v>29952.79027094434</v>
      </c>
      <c r="J168" s="296">
        <v>0.6045687390844201</v>
      </c>
      <c r="K168" s="198">
        <v>17378.74726412446</v>
      </c>
      <c r="L168" s="320">
        <v>95956245.5486709</v>
      </c>
      <c r="M168" s="198">
        <v>10597414.189467296</v>
      </c>
      <c r="N168" s="198">
        <v>14582687.222006684</v>
      </c>
      <c r="O168" s="199">
        <v>121136000</v>
      </c>
      <c r="P168" s="200"/>
      <c r="Q168" s="287">
        <f t="shared" si="9"/>
        <v>0.008612889377478228</v>
      </c>
      <c r="R168" s="201">
        <v>30210.77034009479</v>
      </c>
      <c r="S168" s="296">
        <v>0.6045687390844201</v>
      </c>
      <c r="T168" s="198">
        <v>17236.196694529037</v>
      </c>
      <c r="U168" s="320">
        <v>101147114.48335956</v>
      </c>
      <c r="V168" s="198">
        <v>11113196.51543074</v>
      </c>
      <c r="W168" s="198">
        <v>15147072.809795829</v>
      </c>
      <c r="X168" s="203">
        <v>127407000</v>
      </c>
      <c r="Y168" s="200"/>
      <c r="Z168" s="202">
        <f t="shared" si="10"/>
        <v>0.008900138461557185</v>
      </c>
      <c r="AA168" s="201">
        <v>30479.65037915194</v>
      </c>
      <c r="AB168" s="296">
        <v>0.6045687390844201</v>
      </c>
      <c r="AC168" s="198">
        <v>16177.101749788253</v>
      </c>
      <c r="AD168" s="320">
        <v>100694143.8566522</v>
      </c>
      <c r="AE168" s="198">
        <v>10743911.018311383</v>
      </c>
      <c r="AF168" s="198">
        <v>14316281.107704742</v>
      </c>
      <c r="AG168" s="203">
        <v>125754000</v>
      </c>
    </row>
    <row r="169" spans="4:33" s="41" customFormat="1" ht="15">
      <c r="D169" s="137" t="s">
        <v>310</v>
      </c>
      <c r="E169" s="8" t="s">
        <v>311</v>
      </c>
      <c r="F169" s="204" t="s">
        <v>75</v>
      </c>
      <c r="G169" s="205"/>
      <c r="H169" s="205"/>
      <c r="I169" s="206">
        <v>229124.68582757117</v>
      </c>
      <c r="J169" s="11">
        <v>0</v>
      </c>
      <c r="K169" s="207">
        <v>0</v>
      </c>
      <c r="L169" s="318">
        <v>0</v>
      </c>
      <c r="M169" s="207">
        <v>24172717.939685557</v>
      </c>
      <c r="N169" s="207">
        <v>18153202.229415603</v>
      </c>
      <c r="O169" s="192">
        <v>42326000</v>
      </c>
      <c r="P169" s="208"/>
      <c r="Q169" s="286">
        <f t="shared" si="9"/>
        <v>0.0250472218521405</v>
      </c>
      <c r="R169" s="209">
        <v>234863.62266529634</v>
      </c>
      <c r="S169" s="11">
        <v>0</v>
      </c>
      <c r="T169" s="207">
        <v>0</v>
      </c>
      <c r="U169" s="318">
        <v>0</v>
      </c>
      <c r="V169" s="207">
        <v>25354724.80789271</v>
      </c>
      <c r="W169" s="207">
        <v>19426636.65155378</v>
      </c>
      <c r="X169" s="194">
        <v>44781000</v>
      </c>
      <c r="Y169" s="208"/>
      <c r="Z169" s="210">
        <f t="shared" si="10"/>
        <v>0.02558443447115958</v>
      </c>
      <c r="AA169" s="209">
        <v>240872.47562903576</v>
      </c>
      <c r="AB169" s="11">
        <v>0</v>
      </c>
      <c r="AC169" s="207">
        <v>0</v>
      </c>
      <c r="AD169" s="318">
        <v>0</v>
      </c>
      <c r="AE169" s="207">
        <v>24415910.662018996</v>
      </c>
      <c r="AF169" s="207">
        <v>20820220.69133871</v>
      </c>
      <c r="AG169" s="194">
        <v>45236000</v>
      </c>
    </row>
    <row r="170" spans="4:33" ht="15">
      <c r="D170" s="138" t="s">
        <v>312</v>
      </c>
      <c r="E170" s="143" t="s">
        <v>313</v>
      </c>
      <c r="F170" s="195" t="s">
        <v>61</v>
      </c>
      <c r="G170" s="196"/>
      <c r="H170" s="196"/>
      <c r="I170" s="197">
        <v>36305.019040293104</v>
      </c>
      <c r="J170" s="296">
        <v>0.7815819758038913</v>
      </c>
      <c r="K170" s="198">
        <v>27231.821968031836</v>
      </c>
      <c r="L170" s="320">
        <v>63105293.68252531</v>
      </c>
      <c r="M170" s="198">
        <v>36857093.84039803</v>
      </c>
      <c r="N170" s="198">
        <v>55399577.58135662</v>
      </c>
      <c r="O170" s="199">
        <v>155362000</v>
      </c>
      <c r="P170" s="200"/>
      <c r="Q170" s="287">
        <f t="shared" si="9"/>
        <v>0.020231115703905532</v>
      </c>
      <c r="R170" s="201">
        <v>37039.51008112977</v>
      </c>
      <c r="S170" s="296">
        <v>0.7815819758038913</v>
      </c>
      <c r="T170" s="198">
        <v>27319.561493542966</v>
      </c>
      <c r="U170" s="320">
        <v>67042742.17180073</v>
      </c>
      <c r="V170" s="198">
        <v>38656103.40363407</v>
      </c>
      <c r="W170" s="198">
        <v>58206522.88239776</v>
      </c>
      <c r="X170" s="203">
        <v>163905000</v>
      </c>
      <c r="Y170" s="200"/>
      <c r="Z170" s="202">
        <f t="shared" si="10"/>
        <v>0.02052167361430055</v>
      </c>
      <c r="AA170" s="201">
        <v>37799.62281784831</v>
      </c>
      <c r="AB170" s="296">
        <v>0.7815819758038913</v>
      </c>
      <c r="AC170" s="198">
        <v>25936.24206205995</v>
      </c>
      <c r="AD170" s="320">
        <v>67471082.72910269</v>
      </c>
      <c r="AE170" s="198">
        <v>37281469.13581944</v>
      </c>
      <c r="AF170" s="198">
        <v>55647699.06271194</v>
      </c>
      <c r="AG170" s="203">
        <v>160400000</v>
      </c>
    </row>
    <row r="171" spans="4:33" ht="15">
      <c r="D171" s="211" t="s">
        <v>314</v>
      </c>
      <c r="E171" s="143" t="s">
        <v>315</v>
      </c>
      <c r="F171" s="195" t="s">
        <v>61</v>
      </c>
      <c r="G171" s="196"/>
      <c r="H171" s="196"/>
      <c r="I171" s="197">
        <v>71551.12154341553</v>
      </c>
      <c r="J171" s="296">
        <v>0.7337781508733522</v>
      </c>
      <c r="K171" s="198">
        <v>50386.79287778253</v>
      </c>
      <c r="L171" s="320">
        <v>116763151.80107099</v>
      </c>
      <c r="M171" s="198">
        <v>63259412.50233423</v>
      </c>
      <c r="N171" s="198">
        <v>109183303.40436378</v>
      </c>
      <c r="O171" s="199">
        <v>289206000</v>
      </c>
      <c r="P171" s="200"/>
      <c r="Q171" s="287">
        <f t="shared" si="9"/>
        <v>0.022905302387807993</v>
      </c>
      <c r="R171" s="201">
        <v>73190.02161855427</v>
      </c>
      <c r="S171" s="296">
        <v>0.7337781508733522</v>
      </c>
      <c r="T171" s="198">
        <v>50681.6337853897</v>
      </c>
      <c r="U171" s="320">
        <v>124373727.86977537</v>
      </c>
      <c r="V171" s="198">
        <v>66380799.88649227</v>
      </c>
      <c r="W171" s="198">
        <v>115016010.16785438</v>
      </c>
      <c r="X171" s="203">
        <v>305771000</v>
      </c>
      <c r="Y171" s="200"/>
      <c r="Z171" s="202">
        <f t="shared" si="10"/>
        <v>0.023196621896318225</v>
      </c>
      <c r="AA171" s="201">
        <v>74887.78287662323</v>
      </c>
      <c r="AB171" s="296">
        <v>0.7337781508733522</v>
      </c>
      <c r="AC171" s="198">
        <v>48241.49944157939</v>
      </c>
      <c r="AD171" s="320">
        <v>125496445.93887043</v>
      </c>
      <c r="AE171" s="198">
        <v>63431570.43826979</v>
      </c>
      <c r="AF171" s="198">
        <v>110247999.69761343</v>
      </c>
      <c r="AG171" s="203">
        <v>299176000</v>
      </c>
    </row>
    <row r="172" spans="4:33" ht="15">
      <c r="D172" s="138" t="s">
        <v>316</v>
      </c>
      <c r="E172" s="143" t="s">
        <v>317</v>
      </c>
      <c r="F172" s="195" t="s">
        <v>61</v>
      </c>
      <c r="G172" s="196"/>
      <c r="H172" s="196"/>
      <c r="I172" s="197">
        <v>67524.7448879632</v>
      </c>
      <c r="J172" s="296">
        <v>0.7681132363179513</v>
      </c>
      <c r="K172" s="198">
        <v>49776.42431924172</v>
      </c>
      <c r="L172" s="320">
        <v>115348722.4916214</v>
      </c>
      <c r="M172" s="198">
        <v>64169837.28378031</v>
      </c>
      <c r="N172" s="198">
        <v>103039261.2914005</v>
      </c>
      <c r="O172" s="199">
        <v>282558000</v>
      </c>
      <c r="P172" s="200"/>
      <c r="Q172" s="287">
        <f t="shared" si="9"/>
        <v>0.01096009205548</v>
      </c>
      <c r="R172" s="201">
        <v>68264.82230795808</v>
      </c>
      <c r="S172" s="296">
        <v>0.7681132363179513</v>
      </c>
      <c r="T172" s="198">
        <v>49483.016694539074</v>
      </c>
      <c r="U172" s="320">
        <v>121432297.91294369</v>
      </c>
      <c r="V172" s="198">
        <v>67336823.90314254</v>
      </c>
      <c r="W172" s="198">
        <v>107276201.35978274</v>
      </c>
      <c r="X172" s="203">
        <v>296045000</v>
      </c>
      <c r="Y172" s="200"/>
      <c r="Z172" s="202">
        <f t="shared" si="10"/>
        <v>0.011248009613883203</v>
      </c>
      <c r="AA172" s="201">
        <v>69032.66568556802</v>
      </c>
      <c r="AB172" s="296">
        <v>0.7681132363179513</v>
      </c>
      <c r="AC172" s="198">
        <v>46550.56344230128</v>
      </c>
      <c r="AD172" s="320">
        <v>121097609.65318497</v>
      </c>
      <c r="AE172" s="198">
        <v>64333298.06938877</v>
      </c>
      <c r="AF172" s="198">
        <v>101628236.45302086</v>
      </c>
      <c r="AG172" s="203">
        <v>287059000</v>
      </c>
    </row>
    <row r="173" spans="4:33" ht="15">
      <c r="D173" s="138" t="s">
        <v>318</v>
      </c>
      <c r="E173" s="143" t="s">
        <v>595</v>
      </c>
      <c r="F173" s="195" t="s">
        <v>61</v>
      </c>
      <c r="G173" s="196"/>
      <c r="H173" s="196"/>
      <c r="I173" s="197">
        <v>139801.73289020994</v>
      </c>
      <c r="J173" s="296">
        <v>0.6638794057618496</v>
      </c>
      <c r="K173" s="198">
        <v>89071.18825399752</v>
      </c>
      <c r="L173" s="320">
        <v>206407911.30385965</v>
      </c>
      <c r="M173" s="198">
        <v>72756118.2840745</v>
      </c>
      <c r="N173" s="198">
        <v>199432522.94802803</v>
      </c>
      <c r="O173" s="199">
        <v>478597000</v>
      </c>
      <c r="P173" s="200"/>
      <c r="Q173" s="287">
        <f t="shared" si="9"/>
        <v>0.034458949462030465</v>
      </c>
      <c r="R173" s="201">
        <v>144619.15373857797</v>
      </c>
      <c r="S173" s="296">
        <v>0.6638794057618496</v>
      </c>
      <c r="T173" s="198">
        <v>90604.33298303306</v>
      </c>
      <c r="U173" s="320">
        <v>222344818.2821366</v>
      </c>
      <c r="V173" s="198">
        <v>76356216.59177199</v>
      </c>
      <c r="W173" s="198">
        <v>212459366.82787767</v>
      </c>
      <c r="X173" s="203">
        <v>511160000</v>
      </c>
      <c r="Y173" s="200"/>
      <c r="Z173" s="202">
        <f t="shared" si="10"/>
        <v>0.034753559404933215</v>
      </c>
      <c r="AA173" s="201">
        <v>149645.1840891228</v>
      </c>
      <c r="AB173" s="296">
        <v>0.6638794057618496</v>
      </c>
      <c r="AC173" s="198">
        <v>87216.16583425907</v>
      </c>
      <c r="AD173" s="320">
        <v>226885958.50693792</v>
      </c>
      <c r="AE173" s="198">
        <v>72786971.75637166</v>
      </c>
      <c r="AF173" s="198">
        <v>205952057.31045768</v>
      </c>
      <c r="AG173" s="203">
        <v>505625000</v>
      </c>
    </row>
    <row r="174" spans="4:33" s="41" customFormat="1" ht="15">
      <c r="D174" s="137" t="s">
        <v>319</v>
      </c>
      <c r="E174" s="8" t="s">
        <v>320</v>
      </c>
      <c r="F174" s="204" t="s">
        <v>75</v>
      </c>
      <c r="G174" s="205"/>
      <c r="H174" s="205"/>
      <c r="I174" s="206">
        <v>315182.61836188176</v>
      </c>
      <c r="J174" s="11">
        <v>0</v>
      </c>
      <c r="K174" s="207">
        <v>0</v>
      </c>
      <c r="L174" s="318">
        <v>693586874.4672103</v>
      </c>
      <c r="M174" s="207">
        <v>40452587.05144465</v>
      </c>
      <c r="N174" s="207">
        <v>32171188.89958266</v>
      </c>
      <c r="O174" s="192">
        <v>766211000</v>
      </c>
      <c r="P174" s="208"/>
      <c r="Q174" s="286">
        <f t="shared" si="9"/>
        <v>0.025162838691924212</v>
      </c>
      <c r="R174" s="209">
        <v>323113.5077462201</v>
      </c>
      <c r="S174" s="11">
        <v>0</v>
      </c>
      <c r="T174" s="207">
        <v>0</v>
      </c>
      <c r="U174" s="318">
        <v>744614680.9332514</v>
      </c>
      <c r="V174" s="207">
        <v>42441707.33746529</v>
      </c>
      <c r="W174" s="207">
        <v>34431858.45919146</v>
      </c>
      <c r="X174" s="194">
        <v>821488000</v>
      </c>
      <c r="Y174" s="208"/>
      <c r="Z174" s="210">
        <f t="shared" si="10"/>
        <v>0.025538231999336147</v>
      </c>
      <c r="AA174" s="209">
        <v>331365.25546916237</v>
      </c>
      <c r="AB174" s="11">
        <v>0</v>
      </c>
      <c r="AC174" s="207">
        <v>0</v>
      </c>
      <c r="AD174" s="318">
        <v>753396356.6773452</v>
      </c>
      <c r="AE174" s="207">
        <v>40676955.97437396</v>
      </c>
      <c r="AF174" s="207">
        <v>36900190.674881674</v>
      </c>
      <c r="AG174" s="194">
        <v>830974000</v>
      </c>
    </row>
    <row r="175" spans="4:33" ht="15">
      <c r="D175" s="138"/>
      <c r="E175" s="143"/>
      <c r="F175" s="195"/>
      <c r="G175" s="196"/>
      <c r="H175" s="196"/>
      <c r="I175" s="197"/>
      <c r="J175" s="6"/>
      <c r="K175" s="198"/>
      <c r="L175" s="320"/>
      <c r="M175" s="198"/>
      <c r="N175" s="198"/>
      <c r="O175" s="199"/>
      <c r="P175" s="200"/>
      <c r="Q175" s="287"/>
      <c r="R175" s="201"/>
      <c r="S175" s="6"/>
      <c r="T175" s="198"/>
      <c r="U175" s="320"/>
      <c r="V175" s="198"/>
      <c r="W175" s="198"/>
      <c r="X175" s="203"/>
      <c r="Y175" s="200"/>
      <c r="Z175" s="202"/>
      <c r="AA175" s="201"/>
      <c r="AB175" s="6"/>
      <c r="AC175" s="198"/>
      <c r="AD175" s="320"/>
      <c r="AE175" s="198"/>
      <c r="AF175" s="198"/>
      <c r="AG175" s="203"/>
    </row>
    <row r="176" spans="4:33" ht="15">
      <c r="D176" s="137" t="s">
        <v>321</v>
      </c>
      <c r="E176" s="143"/>
      <c r="F176" s="195"/>
      <c r="G176" s="196"/>
      <c r="H176" s="196"/>
      <c r="I176" s="197"/>
      <c r="J176" s="6"/>
      <c r="K176" s="198"/>
      <c r="L176" s="320"/>
      <c r="M176" s="198"/>
      <c r="N176" s="198"/>
      <c r="O176" s="199"/>
      <c r="P176" s="200"/>
      <c r="Q176" s="287"/>
      <c r="R176" s="201"/>
      <c r="S176" s="6"/>
      <c r="T176" s="198"/>
      <c r="U176" s="320"/>
      <c r="V176" s="198"/>
      <c r="W176" s="198"/>
      <c r="X176" s="203"/>
      <c r="Y176" s="200"/>
      <c r="Z176" s="202"/>
      <c r="AA176" s="201"/>
      <c r="AB176" s="6"/>
      <c r="AC176" s="198"/>
      <c r="AD176" s="320"/>
      <c r="AE176" s="198"/>
      <c r="AF176" s="198"/>
      <c r="AG176" s="203"/>
    </row>
    <row r="177" spans="4:33" ht="15">
      <c r="D177" s="138"/>
      <c r="E177" s="143"/>
      <c r="F177" s="195"/>
      <c r="G177" s="196"/>
      <c r="H177" s="196"/>
      <c r="I177" s="197"/>
      <c r="J177" s="6"/>
      <c r="K177" s="198"/>
      <c r="L177" s="320"/>
      <c r="M177" s="198"/>
      <c r="N177" s="198"/>
      <c r="O177" s="199"/>
      <c r="P177" s="200"/>
      <c r="Q177" s="287"/>
      <c r="R177" s="201"/>
      <c r="S177" s="6"/>
      <c r="T177" s="198"/>
      <c r="U177" s="320"/>
      <c r="V177" s="198"/>
      <c r="W177" s="198"/>
      <c r="X177" s="203"/>
      <c r="Y177" s="200"/>
      <c r="Z177" s="202"/>
      <c r="AA177" s="201"/>
      <c r="AB177" s="6"/>
      <c r="AC177" s="198"/>
      <c r="AD177" s="320"/>
      <c r="AE177" s="198"/>
      <c r="AF177" s="198"/>
      <c r="AG177" s="203"/>
    </row>
    <row r="178" spans="4:33" ht="15">
      <c r="D178" s="138" t="s">
        <v>322</v>
      </c>
      <c r="E178" s="143" t="s">
        <v>596</v>
      </c>
      <c r="F178" s="195" t="s">
        <v>61</v>
      </c>
      <c r="G178" s="196"/>
      <c r="H178" s="196"/>
      <c r="I178" s="197">
        <v>56895.789151929195</v>
      </c>
      <c r="J178" s="296">
        <v>0.7191521797696393</v>
      </c>
      <c r="K178" s="198">
        <v>39267.78653755423</v>
      </c>
      <c r="L178" s="320">
        <v>216815936.72339875</v>
      </c>
      <c r="M178" s="198">
        <v>45695694.683112904</v>
      </c>
      <c r="N178" s="198">
        <v>75806884.56716354</v>
      </c>
      <c r="O178" s="199">
        <v>338319000</v>
      </c>
      <c r="P178" s="200"/>
      <c r="Q178" s="287">
        <f aca="true" t="shared" si="11" ref="Q178:Q197">(R178-I178)/I178</f>
        <v>0.019445344697613314</v>
      </c>
      <c r="R178" s="201">
        <v>58002.14738383119</v>
      </c>
      <c r="S178" s="296">
        <v>0.7191521797696393</v>
      </c>
      <c r="T178" s="198">
        <v>39363.96425073084</v>
      </c>
      <c r="U178" s="320">
        <v>230999417.62972194</v>
      </c>
      <c r="V178" s="198">
        <v>47943353.79276576</v>
      </c>
      <c r="W178" s="198">
        <v>79586468.49485707</v>
      </c>
      <c r="X178" s="203">
        <v>358529000</v>
      </c>
      <c r="Y178" s="200"/>
      <c r="Z178" s="202">
        <f aca="true" t="shared" si="12" ref="Z178:Z197">(AA178-R178)/R178</f>
        <v>0.019630047874629856</v>
      </c>
      <c r="AA178" s="201">
        <v>59140.73231380713</v>
      </c>
      <c r="AB178" s="296">
        <v>0.7191521797696393</v>
      </c>
      <c r="AC178" s="198">
        <v>37338.128678080524</v>
      </c>
      <c r="AD178" s="320">
        <v>232410660.3643044</v>
      </c>
      <c r="AE178" s="198">
        <v>45937141.32016418</v>
      </c>
      <c r="AF178" s="198">
        <v>76021280.79089898</v>
      </c>
      <c r="AG178" s="203">
        <v>354369000</v>
      </c>
    </row>
    <row r="179" spans="4:33" ht="15">
      <c r="D179" s="138" t="s">
        <v>323</v>
      </c>
      <c r="E179" s="143" t="s">
        <v>597</v>
      </c>
      <c r="F179" s="195" t="s">
        <v>61</v>
      </c>
      <c r="G179" s="196"/>
      <c r="H179" s="196"/>
      <c r="I179" s="197">
        <v>57072.89126058997</v>
      </c>
      <c r="J179" s="296">
        <v>0.5717005700391984</v>
      </c>
      <c r="K179" s="198">
        <v>31313.671707425652</v>
      </c>
      <c r="L179" s="320">
        <v>172897523.95392716</v>
      </c>
      <c r="M179" s="198">
        <v>8680439.732617013</v>
      </c>
      <c r="N179" s="198">
        <v>17863616.80531253</v>
      </c>
      <c r="O179" s="199">
        <v>199442000</v>
      </c>
      <c r="P179" s="200"/>
      <c r="Q179" s="287">
        <f t="shared" si="11"/>
        <v>0.03617997601969499</v>
      </c>
      <c r="R179" s="201">
        <v>59137.78709777277</v>
      </c>
      <c r="S179" s="296">
        <v>0.5717005700391984</v>
      </c>
      <c r="T179" s="198">
        <v>31905.653893374456</v>
      </c>
      <c r="U179" s="320">
        <v>187231840.30755064</v>
      </c>
      <c r="V179" s="198">
        <v>9105564.367305813</v>
      </c>
      <c r="W179" s="198">
        <v>19062121.251578256</v>
      </c>
      <c r="X179" s="203">
        <v>215400000</v>
      </c>
      <c r="Y179" s="200"/>
      <c r="Z179" s="202">
        <f t="shared" si="12"/>
        <v>0.03636771117835488</v>
      </c>
      <c r="AA179" s="201">
        <v>61288.493058671615</v>
      </c>
      <c r="AB179" s="296">
        <v>0.5717005700391984</v>
      </c>
      <c r="AC179" s="198">
        <v>30760.44524878887</v>
      </c>
      <c r="AD179" s="320">
        <v>191467961.74517253</v>
      </c>
      <c r="AE179" s="198">
        <v>8756782.382206697</v>
      </c>
      <c r="AF179" s="198">
        <v>18507102.24175347</v>
      </c>
      <c r="AG179" s="203">
        <v>218732000</v>
      </c>
    </row>
    <row r="180" spans="4:33" ht="15">
      <c r="D180" s="138" t="s">
        <v>324</v>
      </c>
      <c r="E180" s="143" t="s">
        <v>598</v>
      </c>
      <c r="F180" s="195" t="s">
        <v>61</v>
      </c>
      <c r="G180" s="196"/>
      <c r="H180" s="196"/>
      <c r="I180" s="197">
        <v>50424.812498347455</v>
      </c>
      <c r="J180" s="296">
        <v>0.6898241016226891</v>
      </c>
      <c r="K180" s="198">
        <v>33382.44566662413</v>
      </c>
      <c r="L180" s="320">
        <v>184320198.96015963</v>
      </c>
      <c r="M180" s="198">
        <v>27353098.043359756</v>
      </c>
      <c r="N180" s="198">
        <v>49733452.376816355</v>
      </c>
      <c r="O180" s="199">
        <v>261407000</v>
      </c>
      <c r="P180" s="200"/>
      <c r="Q180" s="287">
        <f t="shared" si="11"/>
        <v>0.032706067541264545</v>
      </c>
      <c r="R180" s="201">
        <v>52074.00982167401</v>
      </c>
      <c r="S180" s="296">
        <v>0.6898241016226891</v>
      </c>
      <c r="T180" s="198">
        <v>33899.50367659929</v>
      </c>
      <c r="U180" s="320">
        <v>198932342.21412712</v>
      </c>
      <c r="V180" s="198">
        <v>28692716.331313062</v>
      </c>
      <c r="W180" s="198">
        <v>52892241.828865215</v>
      </c>
      <c r="X180" s="203">
        <v>280517000</v>
      </c>
      <c r="Y180" s="200"/>
      <c r="Z180" s="202">
        <f t="shared" si="12"/>
        <v>0.03289317329694956</v>
      </c>
      <c r="AA180" s="201">
        <v>53786.889251005385</v>
      </c>
      <c r="AB180" s="296">
        <v>0.6898241016226891</v>
      </c>
      <c r="AC180" s="198">
        <v>32573.15611548643</v>
      </c>
      <c r="AD180" s="320">
        <v>202751155.21239233</v>
      </c>
      <c r="AE180" s="198">
        <v>27593662.812362183</v>
      </c>
      <c r="AF180" s="198">
        <v>51180049.86806519</v>
      </c>
      <c r="AG180" s="203">
        <v>281525000</v>
      </c>
    </row>
    <row r="181" spans="4:33" ht="15">
      <c r="D181" s="138" t="s">
        <v>325</v>
      </c>
      <c r="E181" s="143" t="s">
        <v>599</v>
      </c>
      <c r="F181" s="195" t="s">
        <v>61</v>
      </c>
      <c r="G181" s="196"/>
      <c r="H181" s="196"/>
      <c r="I181" s="197">
        <v>23635.92490899154</v>
      </c>
      <c r="J181" s="296">
        <v>0.6757493561257327</v>
      </c>
      <c r="K181" s="198">
        <v>15328.291008828106</v>
      </c>
      <c r="L181" s="320">
        <v>84634711.20964572</v>
      </c>
      <c r="M181" s="198">
        <v>18531999.99332386</v>
      </c>
      <c r="N181" s="198">
        <v>24900782.207005896</v>
      </c>
      <c r="O181" s="199">
        <v>128067000</v>
      </c>
      <c r="P181" s="200"/>
      <c r="Q181" s="287">
        <f t="shared" si="11"/>
        <v>0.014461113704613334</v>
      </c>
      <c r="R181" s="201">
        <v>23977.72670661417</v>
      </c>
      <c r="S181" s="296">
        <v>0.6757493561257327</v>
      </c>
      <c r="T181" s="198">
        <v>15290.708233870519</v>
      </c>
      <c r="U181" s="320">
        <v>89730411.16163763</v>
      </c>
      <c r="V181" s="198">
        <v>19427736.994966928</v>
      </c>
      <c r="W181" s="198">
        <v>26014472.998647783</v>
      </c>
      <c r="X181" s="203">
        <v>135173000</v>
      </c>
      <c r="Y181" s="200"/>
      <c r="Z181" s="202">
        <f t="shared" si="12"/>
        <v>0.014644913838318892</v>
      </c>
      <c r="AA181" s="201">
        <v>24328.87844827129</v>
      </c>
      <c r="AB181" s="296">
        <v>0.6757493561257327</v>
      </c>
      <c r="AC181" s="198">
        <v>14432.872602790847</v>
      </c>
      <c r="AD181" s="320">
        <v>89837213.89705539</v>
      </c>
      <c r="AE181" s="198">
        <v>18891038.18782858</v>
      </c>
      <c r="AF181" s="198">
        <v>24727626.816548243</v>
      </c>
      <c r="AG181" s="203">
        <v>133456000</v>
      </c>
    </row>
    <row r="182" spans="4:33" ht="15">
      <c r="D182" s="138" t="s">
        <v>326</v>
      </c>
      <c r="E182" s="143" t="s">
        <v>600</v>
      </c>
      <c r="F182" s="195" t="s">
        <v>61</v>
      </c>
      <c r="G182" s="196"/>
      <c r="H182" s="196"/>
      <c r="I182" s="197">
        <v>40476.52158820286</v>
      </c>
      <c r="J182" s="296">
        <v>0.5442142494593657</v>
      </c>
      <c r="K182" s="198">
        <v>21140.17545423059</v>
      </c>
      <c r="L182" s="320">
        <v>116724861.46430725</v>
      </c>
      <c r="M182" s="198">
        <v>6590365.3138264315</v>
      </c>
      <c r="N182" s="198">
        <v>11618094.677927477</v>
      </c>
      <c r="O182" s="199">
        <v>134933000</v>
      </c>
      <c r="P182" s="200"/>
      <c r="Q182" s="287">
        <f t="shared" si="11"/>
        <v>0.025889515853149313</v>
      </c>
      <c r="R182" s="201">
        <v>41524.439135540975</v>
      </c>
      <c r="S182" s="296">
        <v>0.5442142494593657</v>
      </c>
      <c r="T182" s="198">
        <v>21325.913298137337</v>
      </c>
      <c r="U182" s="320">
        <v>125146784.52895418</v>
      </c>
      <c r="V182" s="198">
        <v>6911606.908661563</v>
      </c>
      <c r="W182" s="198">
        <v>12274452.825594723</v>
      </c>
      <c r="X182" s="203">
        <v>144333000</v>
      </c>
      <c r="Y182" s="200"/>
      <c r="Z182" s="202">
        <f t="shared" si="12"/>
        <v>0.026075386585534967</v>
      </c>
      <c r="AA182" s="201">
        <v>42607.204938747724</v>
      </c>
      <c r="AB182" s="296">
        <v>0.5442142494593657</v>
      </c>
      <c r="AC182" s="198">
        <v>20356.260649505402</v>
      </c>
      <c r="AD182" s="320">
        <v>126707260.04747021</v>
      </c>
      <c r="AE182" s="198">
        <v>6673462.777116725</v>
      </c>
      <c r="AF182" s="198">
        <v>11798715.62433127</v>
      </c>
      <c r="AG182" s="203">
        <v>145179000</v>
      </c>
    </row>
    <row r="183" spans="4:33" ht="15">
      <c r="D183" s="138" t="s">
        <v>327</v>
      </c>
      <c r="E183" s="143" t="s">
        <v>601</v>
      </c>
      <c r="F183" s="195" t="s">
        <v>61</v>
      </c>
      <c r="G183" s="196"/>
      <c r="H183" s="196"/>
      <c r="I183" s="197">
        <v>16317.986106406297</v>
      </c>
      <c r="J183" s="296">
        <v>0.6072016391895394</v>
      </c>
      <c r="K183" s="198">
        <v>9509.003103225126</v>
      </c>
      <c r="L183" s="320">
        <v>52503682.96567278</v>
      </c>
      <c r="M183" s="198">
        <v>11442655.894105157</v>
      </c>
      <c r="N183" s="198">
        <v>15278720.607742682</v>
      </c>
      <c r="O183" s="199">
        <v>79225000</v>
      </c>
      <c r="P183" s="200"/>
      <c r="Q183" s="287">
        <f t="shared" si="11"/>
        <v>0.029875602717679237</v>
      </c>
      <c r="R183" s="201">
        <v>16805.4957764739</v>
      </c>
      <c r="S183" s="296">
        <v>0.6072016391895394</v>
      </c>
      <c r="T183" s="198">
        <v>9629.821108852375</v>
      </c>
      <c r="U183" s="320">
        <v>56510646.48505266</v>
      </c>
      <c r="V183" s="198">
        <v>11986928.451092636</v>
      </c>
      <c r="W183" s="198">
        <v>16204603.073902467</v>
      </c>
      <c r="X183" s="203">
        <v>84702000</v>
      </c>
      <c r="Y183" s="200"/>
      <c r="Z183" s="202">
        <f t="shared" si="12"/>
        <v>0.03006219564955464</v>
      </c>
      <c r="AA183" s="201">
        <v>17310.705878494024</v>
      </c>
      <c r="AB183" s="296">
        <v>0.6072016391895394</v>
      </c>
      <c r="AC183" s="198">
        <v>9227.685019887225</v>
      </c>
      <c r="AD183" s="320">
        <v>57437596.50077995</v>
      </c>
      <c r="AE183" s="198">
        <v>11809780.026808009</v>
      </c>
      <c r="AF183" s="198">
        <v>15637062.383356506</v>
      </c>
      <c r="AG183" s="203">
        <v>84884000</v>
      </c>
    </row>
    <row r="184" spans="4:33" ht="15">
      <c r="D184" s="138" t="s">
        <v>328</v>
      </c>
      <c r="E184" s="143" t="s">
        <v>602</v>
      </c>
      <c r="F184" s="195" t="s">
        <v>61</v>
      </c>
      <c r="G184" s="196"/>
      <c r="H184" s="196"/>
      <c r="I184" s="197">
        <v>122259.49995003437</v>
      </c>
      <c r="J184" s="296">
        <v>0.5109651264069969</v>
      </c>
      <c r="K184" s="198">
        <v>59952.78611031459</v>
      </c>
      <c r="L184" s="320">
        <v>331027557.849586</v>
      </c>
      <c r="M184" s="198">
        <v>0</v>
      </c>
      <c r="N184" s="198">
        <v>0</v>
      </c>
      <c r="O184" s="199">
        <v>331028000</v>
      </c>
      <c r="P184" s="200"/>
      <c r="Q184" s="287">
        <f t="shared" si="11"/>
        <v>0.03791214240327935</v>
      </c>
      <c r="R184" s="201">
        <v>126894.6195222938</v>
      </c>
      <c r="S184" s="296">
        <v>0.5109651264069969</v>
      </c>
      <c r="T184" s="198">
        <v>61188.30506992896</v>
      </c>
      <c r="U184" s="320">
        <v>359071122.68655527</v>
      </c>
      <c r="V184" s="198">
        <v>0</v>
      </c>
      <c r="W184" s="198">
        <v>0</v>
      </c>
      <c r="X184" s="203">
        <v>359071000</v>
      </c>
      <c r="Y184" s="200"/>
      <c r="Z184" s="202">
        <f t="shared" si="12"/>
        <v>0.03810019139596275</v>
      </c>
      <c r="AA184" s="201">
        <v>131729.32881321106</v>
      </c>
      <c r="AB184" s="296">
        <v>0.5109651264069969</v>
      </c>
      <c r="AC184" s="198">
        <v>59090.65287511313</v>
      </c>
      <c r="AD184" s="320">
        <v>367808943.35835063</v>
      </c>
      <c r="AE184" s="198">
        <v>0</v>
      </c>
      <c r="AF184" s="198">
        <v>0</v>
      </c>
      <c r="AG184" s="203">
        <v>367809000</v>
      </c>
    </row>
    <row r="185" spans="4:33" s="41" customFormat="1" ht="15">
      <c r="D185" s="137" t="s">
        <v>329</v>
      </c>
      <c r="E185" s="8" t="s">
        <v>603</v>
      </c>
      <c r="F185" s="204" t="s">
        <v>75</v>
      </c>
      <c r="G185" s="205"/>
      <c r="H185" s="205"/>
      <c r="I185" s="206">
        <v>367083.4254645017</v>
      </c>
      <c r="J185" s="11">
        <v>0</v>
      </c>
      <c r="K185" s="207">
        <v>0</v>
      </c>
      <c r="L185" s="318">
        <v>0</v>
      </c>
      <c r="M185" s="207">
        <v>7712253.015302813</v>
      </c>
      <c r="N185" s="207">
        <v>7143393.844484669</v>
      </c>
      <c r="O185" s="192">
        <v>14856000</v>
      </c>
      <c r="P185" s="208"/>
      <c r="Q185" s="286">
        <f t="shared" si="11"/>
        <v>0.030872546112259702</v>
      </c>
      <c r="R185" s="209">
        <v>378416.2254442008</v>
      </c>
      <c r="S185" s="11">
        <v>0</v>
      </c>
      <c r="T185" s="207">
        <v>0</v>
      </c>
      <c r="U185" s="318">
        <v>0</v>
      </c>
      <c r="V185" s="207">
        <v>8091477.189622087</v>
      </c>
      <c r="W185" s="207">
        <v>7687941.458761803</v>
      </c>
      <c r="X185" s="194">
        <v>15779000</v>
      </c>
      <c r="Y185" s="208"/>
      <c r="Z185" s="210">
        <f t="shared" si="12"/>
        <v>0.031119192217998182</v>
      </c>
      <c r="AA185" s="209">
        <v>390192.2327022082</v>
      </c>
      <c r="AB185" s="11">
        <v>0</v>
      </c>
      <c r="AC185" s="207">
        <v>0</v>
      </c>
      <c r="AD185" s="318">
        <v>0</v>
      </c>
      <c r="AE185" s="207">
        <v>7755028.769056243</v>
      </c>
      <c r="AF185" s="207">
        <v>8283907.266182727</v>
      </c>
      <c r="AG185" s="194">
        <v>16039000</v>
      </c>
    </row>
    <row r="186" spans="4:33" ht="15">
      <c r="D186" s="138" t="s">
        <v>330</v>
      </c>
      <c r="E186" s="143" t="s">
        <v>604</v>
      </c>
      <c r="F186" s="195" t="s">
        <v>61</v>
      </c>
      <c r="G186" s="196"/>
      <c r="H186" s="196"/>
      <c r="I186" s="197">
        <v>27395.83578780153</v>
      </c>
      <c r="J186" s="296">
        <v>0.5875839464262861</v>
      </c>
      <c r="K186" s="198">
        <v>15448.629969536838</v>
      </c>
      <c r="L186" s="320">
        <v>85299159.26722674</v>
      </c>
      <c r="M186" s="198">
        <v>8134325.421712115</v>
      </c>
      <c r="N186" s="198">
        <v>14656976.080999479</v>
      </c>
      <c r="O186" s="199">
        <v>108090000</v>
      </c>
      <c r="P186" s="200"/>
      <c r="Q186" s="287">
        <f t="shared" si="11"/>
        <v>0.03977482325097268</v>
      </c>
      <c r="R186" s="201">
        <v>28485.50031407401</v>
      </c>
      <c r="S186" s="296">
        <v>0.5875839464262861</v>
      </c>
      <c r="T186" s="198">
        <v>15795.29453299731</v>
      </c>
      <c r="U186" s="320">
        <v>92691473.22591034</v>
      </c>
      <c r="V186" s="198">
        <v>8525259.113592245</v>
      </c>
      <c r="W186" s="198">
        <v>15694602.284651382</v>
      </c>
      <c r="X186" s="203">
        <v>116911000</v>
      </c>
      <c r="Y186" s="200"/>
      <c r="Z186" s="202">
        <f t="shared" si="12"/>
        <v>0.039963209724298794</v>
      </c>
      <c r="AA186" s="201">
        <v>29623.872337226927</v>
      </c>
      <c r="AB186" s="296">
        <v>0.5875839464262861</v>
      </c>
      <c r="AC186" s="198">
        <v>15281.176723561626</v>
      </c>
      <c r="AD186" s="320">
        <v>95117471.0464673</v>
      </c>
      <c r="AE186" s="198">
        <v>8328853.354758066</v>
      </c>
      <c r="AF186" s="198">
        <v>15290497.400566244</v>
      </c>
      <c r="AG186" s="203">
        <v>118737000</v>
      </c>
    </row>
    <row r="187" spans="4:33" ht="15">
      <c r="D187" s="138" t="s">
        <v>331</v>
      </c>
      <c r="E187" s="143" t="s">
        <v>605</v>
      </c>
      <c r="F187" s="195" t="s">
        <v>61</v>
      </c>
      <c r="G187" s="196"/>
      <c r="H187" s="196"/>
      <c r="I187" s="197">
        <v>173302.66645175713</v>
      </c>
      <c r="J187" s="296">
        <v>0.4641107624750423</v>
      </c>
      <c r="K187" s="198">
        <v>77190.23786944785</v>
      </c>
      <c r="L187" s="320">
        <v>426203644.3933643</v>
      </c>
      <c r="M187" s="198">
        <v>0</v>
      </c>
      <c r="N187" s="198">
        <v>0</v>
      </c>
      <c r="O187" s="199">
        <v>426204000</v>
      </c>
      <c r="P187" s="200"/>
      <c r="Q187" s="287">
        <f t="shared" si="11"/>
        <v>0.046889694984088084</v>
      </c>
      <c r="R187" s="201">
        <v>181428.77562160918</v>
      </c>
      <c r="S187" s="296">
        <v>0.4641107624750423</v>
      </c>
      <c r="T187" s="198">
        <v>79462.41582067694</v>
      </c>
      <c r="U187" s="320">
        <v>466309024.69855726</v>
      </c>
      <c r="V187" s="198">
        <v>0</v>
      </c>
      <c r="W187" s="198">
        <v>0</v>
      </c>
      <c r="X187" s="203">
        <v>466309000</v>
      </c>
      <c r="Y187" s="200"/>
      <c r="Z187" s="202">
        <f t="shared" si="12"/>
        <v>0.04707937053035958</v>
      </c>
      <c r="AA187" s="201">
        <v>189970.3281739684</v>
      </c>
      <c r="AB187" s="296">
        <v>0.4641107624750423</v>
      </c>
      <c r="AC187" s="198">
        <v>77402.04971858139</v>
      </c>
      <c r="AD187" s="320">
        <v>481787977.21072614</v>
      </c>
      <c r="AE187" s="198">
        <v>0</v>
      </c>
      <c r="AF187" s="198">
        <v>0</v>
      </c>
      <c r="AG187" s="203">
        <v>481788000</v>
      </c>
    </row>
    <row r="188" spans="4:33" ht="15">
      <c r="D188" s="138" t="s">
        <v>332</v>
      </c>
      <c r="E188" s="143" t="s">
        <v>606</v>
      </c>
      <c r="F188" s="195" t="s">
        <v>61</v>
      </c>
      <c r="G188" s="196"/>
      <c r="H188" s="196"/>
      <c r="I188" s="197">
        <v>103477.14898719024</v>
      </c>
      <c r="J188" s="296">
        <v>0.4431314199834694</v>
      </c>
      <c r="K188" s="198">
        <v>44006.06073508329</v>
      </c>
      <c r="L188" s="320">
        <v>242978179.34451184</v>
      </c>
      <c r="M188" s="198">
        <v>0</v>
      </c>
      <c r="N188" s="198">
        <v>0</v>
      </c>
      <c r="O188" s="199">
        <v>242978000</v>
      </c>
      <c r="P188" s="200"/>
      <c r="Q188" s="287">
        <f t="shared" si="11"/>
        <v>0.059223934439804386</v>
      </c>
      <c r="R188" s="201">
        <v>109605.47287482547</v>
      </c>
      <c r="S188" s="296">
        <v>0.4431314199834694</v>
      </c>
      <c r="T188" s="198">
        <v>45835.15872968421</v>
      </c>
      <c r="U188" s="320">
        <v>268974306.1974847</v>
      </c>
      <c r="V188" s="198">
        <v>0</v>
      </c>
      <c r="W188" s="198">
        <v>0</v>
      </c>
      <c r="X188" s="203">
        <v>268974000</v>
      </c>
      <c r="Y188" s="200"/>
      <c r="Z188" s="202">
        <f t="shared" si="12"/>
        <v>0.059415844704420816</v>
      </c>
      <c r="AA188" s="201">
        <v>116117.77462991071</v>
      </c>
      <c r="AB188" s="296">
        <v>0.4431314199834694</v>
      </c>
      <c r="AC188" s="198">
        <v>45172.72582207422</v>
      </c>
      <c r="AD188" s="320">
        <v>281177000.84222984</v>
      </c>
      <c r="AE188" s="198">
        <v>0</v>
      </c>
      <c r="AF188" s="198">
        <v>0</v>
      </c>
      <c r="AG188" s="203">
        <v>281177000</v>
      </c>
    </row>
    <row r="189" spans="4:33" ht="15">
      <c r="D189" s="138" t="s">
        <v>333</v>
      </c>
      <c r="E189" s="143" t="s">
        <v>607</v>
      </c>
      <c r="F189" s="195" t="s">
        <v>61</v>
      </c>
      <c r="G189" s="196"/>
      <c r="H189" s="196"/>
      <c r="I189" s="197">
        <v>15914.516203791543</v>
      </c>
      <c r="J189" s="296">
        <v>0.5912402782806028</v>
      </c>
      <c r="K189" s="198">
        <v>9030.10807857293</v>
      </c>
      <c r="L189" s="320">
        <v>49859478.07108725</v>
      </c>
      <c r="M189" s="198">
        <v>8599294.894356094</v>
      </c>
      <c r="N189" s="198">
        <v>9767669.48047842</v>
      </c>
      <c r="O189" s="199">
        <v>68226000</v>
      </c>
      <c r="P189" s="200"/>
      <c r="Q189" s="287">
        <f t="shared" si="11"/>
        <v>0.026962047513752915</v>
      </c>
      <c r="R189" s="201">
        <v>16343.604145836562</v>
      </c>
      <c r="S189" s="296">
        <v>0.5912402782806028</v>
      </c>
      <c r="T189" s="198">
        <v>9118.970328629059</v>
      </c>
      <c r="U189" s="320">
        <v>53512822.58765178</v>
      </c>
      <c r="V189" s="198">
        <v>9011091.182239566</v>
      </c>
      <c r="W189" s="198">
        <v>10330277.495119844</v>
      </c>
      <c r="X189" s="203">
        <v>72854000</v>
      </c>
      <c r="Y189" s="200"/>
      <c r="Z189" s="202">
        <f t="shared" si="12"/>
        <v>0.02714811256749767</v>
      </c>
      <c r="AA189" s="201">
        <v>16787.302150946354</v>
      </c>
      <c r="AB189" s="296">
        <v>0.5912402782806028</v>
      </c>
      <c r="AC189" s="198">
        <v>8713.44650055921</v>
      </c>
      <c r="AD189" s="320">
        <v>54236726.02084217</v>
      </c>
      <c r="AE189" s="198">
        <v>8829452.834971387</v>
      </c>
      <c r="AF189" s="198">
        <v>9940274.624953251</v>
      </c>
      <c r="AG189" s="203">
        <v>73006000</v>
      </c>
    </row>
    <row r="190" spans="4:33" ht="15">
      <c r="D190" s="138" t="s">
        <v>334</v>
      </c>
      <c r="E190" s="143" t="s">
        <v>608</v>
      </c>
      <c r="F190" s="195" t="s">
        <v>61</v>
      </c>
      <c r="G190" s="196"/>
      <c r="H190" s="196"/>
      <c r="I190" s="197">
        <v>89176.11893814462</v>
      </c>
      <c r="J190" s="296">
        <v>0.6493858454088948</v>
      </c>
      <c r="K190" s="198">
        <v>55575.94809863787</v>
      </c>
      <c r="L190" s="320">
        <v>306860974.57449585</v>
      </c>
      <c r="M190" s="198">
        <v>49423545.079483345</v>
      </c>
      <c r="N190" s="198">
        <v>101915349.14633821</v>
      </c>
      <c r="O190" s="199">
        <v>458200000</v>
      </c>
      <c r="P190" s="200"/>
      <c r="Q190" s="287">
        <f t="shared" si="11"/>
        <v>0.023871344259660258</v>
      </c>
      <c r="R190" s="201">
        <v>91304.87277305748</v>
      </c>
      <c r="S190" s="296">
        <v>0.6493858454088948</v>
      </c>
      <c r="T190" s="198">
        <v>55953.94721632652</v>
      </c>
      <c r="U190" s="320">
        <v>328354358.28381157</v>
      </c>
      <c r="V190" s="198">
        <v>51863753.92343328</v>
      </c>
      <c r="W190" s="198">
        <v>107461184.47599159</v>
      </c>
      <c r="X190" s="203">
        <v>487679000</v>
      </c>
      <c r="Y190" s="200"/>
      <c r="Z190" s="202">
        <f t="shared" si="12"/>
        <v>0.024056849339579137</v>
      </c>
      <c r="AA190" s="201">
        <v>93501.38034132836</v>
      </c>
      <c r="AB190" s="296">
        <v>0.6493858454088948</v>
      </c>
      <c r="AC190" s="198">
        <v>53304.747376338186</v>
      </c>
      <c r="AD190" s="320">
        <v>331794655.40703285</v>
      </c>
      <c r="AE190" s="198">
        <v>49532941.17533717</v>
      </c>
      <c r="AF190" s="198">
        <v>103092960.80395716</v>
      </c>
      <c r="AG190" s="203">
        <v>484421000</v>
      </c>
    </row>
    <row r="191" spans="4:33" ht="15">
      <c r="D191" s="138" t="s">
        <v>335</v>
      </c>
      <c r="E191" s="143" t="s">
        <v>609</v>
      </c>
      <c r="F191" s="195" t="s">
        <v>61</v>
      </c>
      <c r="G191" s="196"/>
      <c r="H191" s="196"/>
      <c r="I191" s="197">
        <v>64430.97213641035</v>
      </c>
      <c r="J191" s="296">
        <v>0.7113609943847519</v>
      </c>
      <c r="K191" s="198">
        <v>43986.58308768534</v>
      </c>
      <c r="L191" s="320">
        <v>242870634.08316347</v>
      </c>
      <c r="M191" s="198">
        <v>64169837.28378031</v>
      </c>
      <c r="N191" s="198">
        <v>98318324.40445058</v>
      </c>
      <c r="O191" s="199">
        <v>405359000</v>
      </c>
      <c r="P191" s="200"/>
      <c r="Q191" s="287">
        <f t="shared" si="11"/>
        <v>0.009518575949010432</v>
      </c>
      <c r="R191" s="201">
        <v>65044.26323815935</v>
      </c>
      <c r="S191" s="296">
        <v>0.7113609943847519</v>
      </c>
      <c r="T191" s="198">
        <v>43664.953491125</v>
      </c>
      <c r="U191" s="320">
        <v>256238898.17173326</v>
      </c>
      <c r="V191" s="198">
        <v>67336823.90314254</v>
      </c>
      <c r="W191" s="198">
        <v>102215185.57475333</v>
      </c>
      <c r="X191" s="203">
        <v>425791000</v>
      </c>
      <c r="Y191" s="200"/>
      <c r="Z191" s="202">
        <f t="shared" si="12"/>
        <v>0.00970148059338851</v>
      </c>
      <c r="AA191" s="201">
        <v>65675.2888956756</v>
      </c>
      <c r="AB191" s="296">
        <v>0.7113609943847519</v>
      </c>
      <c r="AC191" s="198">
        <v>41014.46859598141</v>
      </c>
      <c r="AD191" s="320">
        <v>255293986.8269021</v>
      </c>
      <c r="AE191" s="198">
        <v>64333298.06938877</v>
      </c>
      <c r="AF191" s="198">
        <v>96685586.78309217</v>
      </c>
      <c r="AG191" s="203">
        <v>416313000</v>
      </c>
    </row>
    <row r="192" spans="4:33" s="41" customFormat="1" ht="15">
      <c r="D192" s="137" t="s">
        <v>336</v>
      </c>
      <c r="E192" s="8" t="s">
        <v>610</v>
      </c>
      <c r="F192" s="204" t="s">
        <v>75</v>
      </c>
      <c r="G192" s="205"/>
      <c r="H192" s="205"/>
      <c r="I192" s="206">
        <v>473697.25850509544</v>
      </c>
      <c r="J192" s="11">
        <v>0</v>
      </c>
      <c r="K192" s="207">
        <v>0</v>
      </c>
      <c r="L192" s="318">
        <v>0</v>
      </c>
      <c r="M192" s="207">
        <v>13744484.88433793</v>
      </c>
      <c r="N192" s="207">
        <v>13750287.21866215</v>
      </c>
      <c r="O192" s="192">
        <v>27495000</v>
      </c>
      <c r="P192" s="208"/>
      <c r="Q192" s="286">
        <f t="shared" si="11"/>
        <v>0.039086632084165705</v>
      </c>
      <c r="R192" s="209">
        <v>492212.48896756204</v>
      </c>
      <c r="S192" s="11">
        <v>0</v>
      </c>
      <c r="T192" s="207">
        <v>0</v>
      </c>
      <c r="U192" s="318">
        <v>0</v>
      </c>
      <c r="V192" s="207">
        <v>14422371.601232193</v>
      </c>
      <c r="W192" s="207">
        <v>14916400.180223707</v>
      </c>
      <c r="X192" s="194">
        <v>29339000</v>
      </c>
      <c r="Y192" s="208"/>
      <c r="Z192" s="210">
        <f t="shared" si="12"/>
        <v>0.03954279502805749</v>
      </c>
      <c r="AA192" s="209">
        <v>511675.94652905635</v>
      </c>
      <c r="AB192" s="11">
        <v>0</v>
      </c>
      <c r="AC192" s="207">
        <v>0</v>
      </c>
      <c r="AD192" s="318">
        <v>0</v>
      </c>
      <c r="AE192" s="207">
        <v>13786889.812545124</v>
      </c>
      <c r="AF192" s="207">
        <v>16204016.970186578</v>
      </c>
      <c r="AG192" s="194">
        <v>29991000</v>
      </c>
    </row>
    <row r="193" spans="4:33" ht="15">
      <c r="D193" s="138" t="s">
        <v>337</v>
      </c>
      <c r="E193" s="143" t="s">
        <v>338</v>
      </c>
      <c r="F193" s="195" t="s">
        <v>61</v>
      </c>
      <c r="G193" s="196"/>
      <c r="H193" s="196"/>
      <c r="I193" s="197">
        <v>41457.609904660625</v>
      </c>
      <c r="J193" s="296">
        <v>0.6073384004344157</v>
      </c>
      <c r="K193" s="198">
        <v>24164.09290637175</v>
      </c>
      <c r="L193" s="320">
        <v>133421333.37604067</v>
      </c>
      <c r="M193" s="198">
        <v>8827547.92666266</v>
      </c>
      <c r="N193" s="198">
        <v>17286807.190414898</v>
      </c>
      <c r="O193" s="199">
        <v>159536000</v>
      </c>
      <c r="P193" s="200"/>
      <c r="Q193" s="287">
        <f t="shared" si="11"/>
        <v>0.037008937630779545</v>
      </c>
      <c r="R193" s="201">
        <v>42991.9120039434</v>
      </c>
      <c r="S193" s="296">
        <v>0.6073384004344157</v>
      </c>
      <c r="T193" s="198">
        <v>24640.610088558547</v>
      </c>
      <c r="U193" s="320">
        <v>144598408.4388146</v>
      </c>
      <c r="V193" s="198">
        <v>9256837.785088766</v>
      </c>
      <c r="W193" s="198">
        <v>18461369.972780183</v>
      </c>
      <c r="X193" s="203">
        <v>172317000</v>
      </c>
      <c r="Y193" s="200"/>
      <c r="Z193" s="202">
        <f t="shared" si="12"/>
        <v>0.03719682298076045</v>
      </c>
      <c r="AA193" s="201">
        <v>44591.07454435851</v>
      </c>
      <c r="AB193" s="296">
        <v>0.6073384004344157</v>
      </c>
      <c r="AC193" s="198">
        <v>23775.175329968202</v>
      </c>
      <c r="AD193" s="320">
        <v>147988246.7157186</v>
      </c>
      <c r="AE193" s="198">
        <v>8955394.069979236</v>
      </c>
      <c r="AF193" s="198">
        <v>17938182.014417794</v>
      </c>
      <c r="AG193" s="203">
        <v>174882000</v>
      </c>
    </row>
    <row r="194" spans="4:33" ht="15">
      <c r="D194" s="138" t="s">
        <v>339</v>
      </c>
      <c r="E194" s="143" t="s">
        <v>340</v>
      </c>
      <c r="F194" s="195" t="s">
        <v>61</v>
      </c>
      <c r="G194" s="196"/>
      <c r="H194" s="196"/>
      <c r="I194" s="197">
        <v>112191.907518243</v>
      </c>
      <c r="J194" s="296">
        <v>0.7426080624008929</v>
      </c>
      <c r="K194" s="198">
        <v>79957.03607229755</v>
      </c>
      <c r="L194" s="320">
        <v>441480439.8781764</v>
      </c>
      <c r="M194" s="198">
        <v>57614724.90953012</v>
      </c>
      <c r="N194" s="198">
        <v>147435299.05874556</v>
      </c>
      <c r="O194" s="199">
        <v>646530000</v>
      </c>
      <c r="P194" s="200"/>
      <c r="Q194" s="287">
        <f t="shared" si="11"/>
        <v>0.02429683178374581</v>
      </c>
      <c r="R194" s="201">
        <v>114917.81542271131</v>
      </c>
      <c r="S194" s="296">
        <v>0.7426080624008929</v>
      </c>
      <c r="T194" s="198">
        <v>80534.3163877306</v>
      </c>
      <c r="U194" s="320">
        <v>472599255.15322423</v>
      </c>
      <c r="V194" s="198">
        <v>60459918.665082626</v>
      </c>
      <c r="W194" s="198">
        <v>155522755.64690092</v>
      </c>
      <c r="X194" s="203">
        <v>688582000</v>
      </c>
      <c r="Y194" s="200"/>
      <c r="Z194" s="202">
        <f t="shared" si="12"/>
        <v>0.024482413953523165</v>
      </c>
      <c r="AA194" s="201">
        <v>117731.2809505247</v>
      </c>
      <c r="AB194" s="296">
        <v>0.7426080624008929</v>
      </c>
      <c r="AC194" s="198">
        <v>76753.21540226263</v>
      </c>
      <c r="AD194" s="320">
        <v>477749317.07264614</v>
      </c>
      <c r="AE194" s="198">
        <v>57733026.32833976</v>
      </c>
      <c r="AF194" s="198">
        <v>149262864.97916597</v>
      </c>
      <c r="AG194" s="203">
        <v>684745000</v>
      </c>
    </row>
    <row r="195" spans="4:33" ht="15">
      <c r="D195" s="138" t="s">
        <v>341</v>
      </c>
      <c r="E195" s="143" t="s">
        <v>342</v>
      </c>
      <c r="F195" s="195" t="s">
        <v>61</v>
      </c>
      <c r="G195" s="196"/>
      <c r="H195" s="196"/>
      <c r="I195" s="197">
        <v>143704.1763677735</v>
      </c>
      <c r="J195" s="296">
        <v>0.7665895209724695</v>
      </c>
      <c r="K195" s="198">
        <v>105722.5824598571</v>
      </c>
      <c r="L195" s="320">
        <v>583744151.8871613</v>
      </c>
      <c r="M195" s="198">
        <v>76915784.22402537</v>
      </c>
      <c r="N195" s="198">
        <v>219285125.80080855</v>
      </c>
      <c r="O195" s="199">
        <v>879945000</v>
      </c>
      <c r="P195" s="200"/>
      <c r="Q195" s="287">
        <f t="shared" si="11"/>
        <v>0.015196164276691824</v>
      </c>
      <c r="R195" s="201">
        <v>145887.92863910488</v>
      </c>
      <c r="S195" s="296">
        <v>0.7665895209724695</v>
      </c>
      <c r="T195" s="198">
        <v>105539.78167337533</v>
      </c>
      <c r="U195" s="320">
        <v>619338742.1050984</v>
      </c>
      <c r="V195" s="198">
        <v>80721160.1362465</v>
      </c>
      <c r="W195" s="198">
        <v>229258676.42412028</v>
      </c>
      <c r="X195" s="203">
        <v>929319000</v>
      </c>
      <c r="Y195" s="200"/>
      <c r="Z195" s="202">
        <f t="shared" si="12"/>
        <v>0.015380097586910233</v>
      </c>
      <c r="AA195" s="201">
        <v>148131.6992183265</v>
      </c>
      <c r="AB195" s="296">
        <v>0.7665895209724695</v>
      </c>
      <c r="AC195" s="198">
        <v>99690.99530573738</v>
      </c>
      <c r="AD195" s="320">
        <v>620525207.6540939</v>
      </c>
      <c r="AE195" s="198">
        <v>76957484.90505445</v>
      </c>
      <c r="AF195" s="198">
        <v>218075938.46828833</v>
      </c>
      <c r="AG195" s="203">
        <v>915559000</v>
      </c>
    </row>
    <row r="196" spans="4:33" ht="15">
      <c r="D196" s="138" t="s">
        <v>343</v>
      </c>
      <c r="E196" s="143" t="s">
        <v>545</v>
      </c>
      <c r="F196" s="195" t="s">
        <v>61</v>
      </c>
      <c r="G196" s="196"/>
      <c r="H196" s="196"/>
      <c r="I196" s="197">
        <v>227511.10980328734</v>
      </c>
      <c r="J196" s="296">
        <v>0.5878029041109957</v>
      </c>
      <c r="K196" s="198">
        <v>128342.30391017442</v>
      </c>
      <c r="L196" s="320">
        <v>708638283.3652012</v>
      </c>
      <c r="M196" s="198">
        <v>25835661.13246109</v>
      </c>
      <c r="N196" s="198">
        <v>100035662.59835915</v>
      </c>
      <c r="O196" s="199">
        <v>834510000</v>
      </c>
      <c r="P196" s="200"/>
      <c r="Q196" s="287">
        <f t="shared" si="11"/>
        <v>0.03201012825140158</v>
      </c>
      <c r="R196" s="201">
        <v>234793.76960670928</v>
      </c>
      <c r="S196" s="296">
        <v>0.5878029041109957</v>
      </c>
      <c r="T196" s="198">
        <v>130242.3581641476</v>
      </c>
      <c r="U196" s="320">
        <v>764300787.771424</v>
      </c>
      <c r="V196" s="198">
        <v>27116113.901996944</v>
      </c>
      <c r="W196" s="198">
        <v>106317670.14831345</v>
      </c>
      <c r="X196" s="203">
        <v>897735000</v>
      </c>
      <c r="Y196" s="200"/>
      <c r="Z196" s="202">
        <f t="shared" si="12"/>
        <v>0.0321971079167584</v>
      </c>
      <c r="AA196" s="201">
        <v>242353.449944919</v>
      </c>
      <c r="AB196" s="296">
        <v>0.5878029041109957</v>
      </c>
      <c r="AC196" s="198">
        <v>125062.17656550137</v>
      </c>
      <c r="AD196" s="320">
        <v>778447770.9845319</v>
      </c>
      <c r="AE196" s="198">
        <v>25812592.33699565</v>
      </c>
      <c r="AF196" s="198">
        <v>102806698.2517263</v>
      </c>
      <c r="AG196" s="203">
        <v>907067000</v>
      </c>
    </row>
    <row r="197" spans="4:33" s="41" customFormat="1" ht="15">
      <c r="D197" s="137" t="s">
        <v>344</v>
      </c>
      <c r="E197" s="8" t="s">
        <v>345</v>
      </c>
      <c r="F197" s="204" t="s">
        <v>75</v>
      </c>
      <c r="G197" s="205"/>
      <c r="H197" s="205"/>
      <c r="I197" s="206">
        <v>524864.8035939644</v>
      </c>
      <c r="J197" s="11">
        <v>0</v>
      </c>
      <c r="K197" s="207">
        <v>0</v>
      </c>
      <c r="L197" s="318">
        <v>0</v>
      </c>
      <c r="M197" s="207">
        <v>48764665.13936152</v>
      </c>
      <c r="N197" s="207">
        <v>47078586.67919035</v>
      </c>
      <c r="O197" s="192">
        <v>95843000</v>
      </c>
      <c r="P197" s="208"/>
      <c r="Q197" s="286">
        <f t="shared" si="11"/>
        <v>0.026152681575355417</v>
      </c>
      <c r="R197" s="209">
        <v>538591.4256724688</v>
      </c>
      <c r="S197" s="11">
        <v>0</v>
      </c>
      <c r="T197" s="207">
        <v>0</v>
      </c>
      <c r="U197" s="318">
        <v>0</v>
      </c>
      <c r="V197" s="207">
        <v>51174584.16902028</v>
      </c>
      <c r="W197" s="207">
        <v>50435449.95611666</v>
      </c>
      <c r="X197" s="194">
        <v>101610000</v>
      </c>
      <c r="Y197" s="208"/>
      <c r="Z197" s="210">
        <f t="shared" si="12"/>
        <v>0.026394922585167613</v>
      </c>
      <c r="AA197" s="209">
        <v>552807.5046581287</v>
      </c>
      <c r="AB197" s="11">
        <v>0</v>
      </c>
      <c r="AC197" s="207">
        <v>0</v>
      </c>
      <c r="AD197" s="318">
        <v>0</v>
      </c>
      <c r="AE197" s="207">
        <v>48835576.90282231</v>
      </c>
      <c r="AF197" s="207">
        <v>54096190.79215301</v>
      </c>
      <c r="AG197" s="194">
        <v>102932000</v>
      </c>
    </row>
    <row r="198" spans="4:33" ht="15">
      <c r="D198" s="138"/>
      <c r="E198" s="143"/>
      <c r="F198" s="195"/>
      <c r="G198" s="196"/>
      <c r="H198" s="196"/>
      <c r="I198" s="197"/>
      <c r="J198" s="6"/>
      <c r="K198" s="198"/>
      <c r="L198" s="320"/>
      <c r="M198" s="198"/>
      <c r="N198" s="198"/>
      <c r="O198" s="199"/>
      <c r="P198" s="200"/>
      <c r="Q198" s="287"/>
      <c r="R198" s="201"/>
      <c r="S198" s="6"/>
      <c r="T198" s="198"/>
      <c r="U198" s="320"/>
      <c r="V198" s="198"/>
      <c r="W198" s="198"/>
      <c r="X198" s="203"/>
      <c r="Y198" s="200"/>
      <c r="Z198" s="202"/>
      <c r="AA198" s="201"/>
      <c r="AB198" s="6"/>
      <c r="AC198" s="198"/>
      <c r="AD198" s="320"/>
      <c r="AE198" s="198"/>
      <c r="AF198" s="198"/>
      <c r="AG198" s="203"/>
    </row>
    <row r="199" spans="4:33" ht="15">
      <c r="D199" s="137" t="s">
        <v>346</v>
      </c>
      <c r="E199" s="143"/>
      <c r="F199" s="195"/>
      <c r="G199" s="196"/>
      <c r="H199" s="196"/>
      <c r="I199" s="197"/>
      <c r="J199" s="6"/>
      <c r="K199" s="198"/>
      <c r="L199" s="320"/>
      <c r="M199" s="198"/>
      <c r="N199" s="198"/>
      <c r="O199" s="199"/>
      <c r="P199" s="200"/>
      <c r="Q199" s="287"/>
      <c r="R199" s="201"/>
      <c r="S199" s="6"/>
      <c r="T199" s="198"/>
      <c r="U199" s="320"/>
      <c r="V199" s="198"/>
      <c r="W199" s="198"/>
      <c r="X199" s="203"/>
      <c r="Y199" s="200"/>
      <c r="Z199" s="202"/>
      <c r="AA199" s="201"/>
      <c r="AB199" s="6"/>
      <c r="AC199" s="198"/>
      <c r="AD199" s="320"/>
      <c r="AE199" s="198"/>
      <c r="AF199" s="198"/>
      <c r="AG199" s="203"/>
    </row>
    <row r="200" spans="4:33" ht="15">
      <c r="D200" s="138"/>
      <c r="E200" s="143"/>
      <c r="F200" s="195"/>
      <c r="G200" s="196"/>
      <c r="H200" s="196"/>
      <c r="I200" s="197"/>
      <c r="J200" s="6"/>
      <c r="K200" s="198"/>
      <c r="L200" s="320"/>
      <c r="M200" s="198"/>
      <c r="N200" s="198"/>
      <c r="O200" s="199"/>
      <c r="P200" s="200"/>
      <c r="Q200" s="287"/>
      <c r="R200" s="201"/>
      <c r="S200" s="6"/>
      <c r="T200" s="198"/>
      <c r="U200" s="320"/>
      <c r="V200" s="198"/>
      <c r="W200" s="198"/>
      <c r="X200" s="203"/>
      <c r="Y200" s="200"/>
      <c r="Z200" s="202"/>
      <c r="AA200" s="201"/>
      <c r="AB200" s="6"/>
      <c r="AC200" s="198"/>
      <c r="AD200" s="320"/>
      <c r="AE200" s="198"/>
      <c r="AF200" s="198"/>
      <c r="AG200" s="203"/>
    </row>
    <row r="201" spans="4:33" ht="15">
      <c r="D201" s="138" t="s">
        <v>347</v>
      </c>
      <c r="E201" s="143" t="s">
        <v>348</v>
      </c>
      <c r="F201" s="195" t="s">
        <v>61</v>
      </c>
      <c r="G201" s="196"/>
      <c r="H201" s="196"/>
      <c r="I201" s="197">
        <v>4595.235271385372</v>
      </c>
      <c r="J201" s="296">
        <v>0.45716097931493005</v>
      </c>
      <c r="K201" s="198">
        <v>2016.1015378980283</v>
      </c>
      <c r="L201" s="320">
        <v>11131845.77008938</v>
      </c>
      <c r="M201" s="198">
        <v>4291752.890147963</v>
      </c>
      <c r="N201" s="198">
        <v>2134871.504178862</v>
      </c>
      <c r="O201" s="199">
        <v>17558000</v>
      </c>
      <c r="P201" s="200"/>
      <c r="Q201" s="287">
        <f aca="true" t="shared" si="13" ref="Q201:Q231">(R201-I201)/I201</f>
        <v>0.028309113647926813</v>
      </c>
      <c r="R201" s="201">
        <v>4725.322308921982</v>
      </c>
      <c r="S201" s="296">
        <v>0.45716097931493005</v>
      </c>
      <c r="T201" s="198">
        <v>2038.611857870936</v>
      </c>
      <c r="U201" s="320">
        <v>11963179.03709326</v>
      </c>
      <c r="V201" s="198">
        <v>4492397.973058191</v>
      </c>
      <c r="W201" s="198">
        <v>2260799.5784753254</v>
      </c>
      <c r="X201" s="203">
        <v>18716000</v>
      </c>
      <c r="Y201" s="200"/>
      <c r="Z201" s="202">
        <f aca="true" t="shared" si="14" ref="Z201:Z231">(AA201-R201)/R201</f>
        <v>0.028477498980237666</v>
      </c>
      <c r="AA201" s="201">
        <v>4859.887670155602</v>
      </c>
      <c r="AB201" s="296">
        <v>0.45716097931493005</v>
      </c>
      <c r="AC201" s="198">
        <v>1950.4752087370593</v>
      </c>
      <c r="AD201" s="320">
        <v>12140705.689755209</v>
      </c>
      <c r="AE201" s="198">
        <v>4487153.835270243</v>
      </c>
      <c r="AF201" s="198">
        <v>2178262.3295135302</v>
      </c>
      <c r="AG201" s="203">
        <v>18806000</v>
      </c>
    </row>
    <row r="202" spans="4:33" ht="15">
      <c r="D202" s="138" t="s">
        <v>349</v>
      </c>
      <c r="E202" s="143" t="s">
        <v>350</v>
      </c>
      <c r="F202" s="195" t="s">
        <v>61</v>
      </c>
      <c r="G202" s="196"/>
      <c r="H202" s="196"/>
      <c r="I202" s="197">
        <v>15255.121472357154</v>
      </c>
      <c r="J202" s="296">
        <v>0.4942091271294435</v>
      </c>
      <c r="K202" s="198">
        <v>7235.389690342838</v>
      </c>
      <c r="L202" s="320">
        <v>39949992.89736418</v>
      </c>
      <c r="M202" s="198">
        <v>4482399.664314973</v>
      </c>
      <c r="N202" s="198">
        <v>4497431.206866671</v>
      </c>
      <c r="O202" s="199">
        <v>48930000</v>
      </c>
      <c r="P202" s="200"/>
      <c r="Q202" s="287">
        <f t="shared" si="13"/>
        <v>0.014783842541107046</v>
      </c>
      <c r="R202" s="201">
        <v>15480.650786149943</v>
      </c>
      <c r="S202" s="296">
        <v>0.4942091271294435</v>
      </c>
      <c r="T202" s="198">
        <v>7219.945689649712</v>
      </c>
      <c r="U202" s="320">
        <v>42368782.75277723</v>
      </c>
      <c r="V202" s="198">
        <v>4697822.6967616</v>
      </c>
      <c r="W202" s="198">
        <v>4700074.166262029</v>
      </c>
      <c r="X202" s="203">
        <v>51767000</v>
      </c>
      <c r="Y202" s="200"/>
      <c r="Z202" s="202">
        <f t="shared" si="14"/>
        <v>0.014950013114023422</v>
      </c>
      <c r="AA202" s="201">
        <v>15712.086718416502</v>
      </c>
      <c r="AB202" s="296">
        <v>0.4942091271294435</v>
      </c>
      <c r="AC202" s="198">
        <v>6816.943244000622</v>
      </c>
      <c r="AD202" s="320">
        <v>42431967.9934644</v>
      </c>
      <c r="AE202" s="198">
        <v>4589593.79493798</v>
      </c>
      <c r="AF202" s="198">
        <v>4468921.102070177</v>
      </c>
      <c r="AG202" s="203">
        <v>51490000</v>
      </c>
    </row>
    <row r="203" spans="4:33" ht="15">
      <c r="D203" s="138" t="s">
        <v>351</v>
      </c>
      <c r="E203" s="143" t="s">
        <v>352</v>
      </c>
      <c r="F203" s="195" t="s">
        <v>61</v>
      </c>
      <c r="G203" s="196"/>
      <c r="H203" s="196"/>
      <c r="I203" s="197">
        <v>3395.4647726811672</v>
      </c>
      <c r="J203" s="296">
        <v>0.6036756255088928</v>
      </c>
      <c r="K203" s="198">
        <v>1967.1540199238827</v>
      </c>
      <c r="L203" s="320">
        <v>10861583.478893</v>
      </c>
      <c r="M203" s="198">
        <v>9127300.082146892</v>
      </c>
      <c r="N203" s="198">
        <v>3354832.4778616615</v>
      </c>
      <c r="O203" s="199">
        <v>23344000</v>
      </c>
      <c r="P203" s="200"/>
      <c r="Q203" s="287">
        <f t="shared" si="13"/>
        <v>0.0064221203739685505</v>
      </c>
      <c r="R203" s="201">
        <v>3417.2708561768954</v>
      </c>
      <c r="S203" s="296">
        <v>0.6036756255088928</v>
      </c>
      <c r="T203" s="198">
        <v>1946.7805498877956</v>
      </c>
      <c r="U203" s="320">
        <v>11424285.684554784</v>
      </c>
      <c r="V203" s="198">
        <v>9554013.345609218</v>
      </c>
      <c r="W203" s="198">
        <v>3477103.7603629963</v>
      </c>
      <c r="X203" s="203">
        <v>24455000</v>
      </c>
      <c r="Y203" s="200"/>
      <c r="Z203" s="202">
        <f t="shared" si="14"/>
        <v>0.006586921717197833</v>
      </c>
      <c r="AA203" s="201">
        <v>3439.7801517929943</v>
      </c>
      <c r="AB203" s="296">
        <v>0.6036756255088928</v>
      </c>
      <c r="AC203" s="198">
        <v>1822.9693885641366</v>
      </c>
      <c r="AD203" s="320">
        <v>11347047.493272595</v>
      </c>
      <c r="AE203" s="198">
        <v>9542860.602082767</v>
      </c>
      <c r="AF203" s="198">
        <v>3278855.343289615</v>
      </c>
      <c r="AG203" s="203">
        <v>24169000</v>
      </c>
    </row>
    <row r="204" spans="4:33" ht="15">
      <c r="D204" s="138" t="s">
        <v>353</v>
      </c>
      <c r="E204" s="143" t="s">
        <v>354</v>
      </c>
      <c r="F204" s="195" t="s">
        <v>61</v>
      </c>
      <c r="G204" s="196"/>
      <c r="H204" s="196"/>
      <c r="I204" s="197">
        <v>7118.888773575003</v>
      </c>
      <c r="J204" s="296">
        <v>0.5263624733050564</v>
      </c>
      <c r="K204" s="198">
        <v>3596.1071311902238</v>
      </c>
      <c r="L204" s="320">
        <v>19855800.51630955</v>
      </c>
      <c r="M204" s="198">
        <v>3063172.692252372</v>
      </c>
      <c r="N204" s="198">
        <v>2090515.638524857</v>
      </c>
      <c r="O204" s="199">
        <v>25009000</v>
      </c>
      <c r="P204" s="200"/>
      <c r="Q204" s="287">
        <f t="shared" si="13"/>
        <v>0.009554628523221073</v>
      </c>
      <c r="R204" s="201">
        <v>7186.907111304641</v>
      </c>
      <c r="S204" s="296">
        <v>0.5263624733050564</v>
      </c>
      <c r="T204" s="198">
        <v>3569.9399077181324</v>
      </c>
      <c r="U204" s="320">
        <v>20949466.227621652</v>
      </c>
      <c r="V204" s="198">
        <v>3207548.427073741</v>
      </c>
      <c r="W204" s="198">
        <v>2173451.148577744</v>
      </c>
      <c r="X204" s="203">
        <v>26330000</v>
      </c>
      <c r="Y204" s="200"/>
      <c r="Z204" s="202">
        <f t="shared" si="14"/>
        <v>0.009719942813791462</v>
      </c>
      <c r="AA204" s="201">
        <v>7256.763437434553</v>
      </c>
      <c r="AB204" s="296">
        <v>0.5263624733050564</v>
      </c>
      <c r="AC204" s="198">
        <v>3353.3040522862766</v>
      </c>
      <c r="AD204" s="320">
        <v>20872594.229706742</v>
      </c>
      <c r="AE204" s="198">
        <v>3183335.7875038893</v>
      </c>
      <c r="AF204" s="198">
        <v>2055910.1943889442</v>
      </c>
      <c r="AG204" s="203">
        <v>26112000</v>
      </c>
    </row>
    <row r="205" spans="4:33" ht="15">
      <c r="D205" s="138" t="s">
        <v>355</v>
      </c>
      <c r="E205" s="143" t="s">
        <v>356</v>
      </c>
      <c r="F205" s="195" t="s">
        <v>61</v>
      </c>
      <c r="G205" s="196"/>
      <c r="H205" s="196"/>
      <c r="I205" s="197">
        <v>5012.145597597576</v>
      </c>
      <c r="J205" s="296">
        <v>0.5759110238881169</v>
      </c>
      <c r="K205" s="198">
        <v>2770.2219418982913</v>
      </c>
      <c r="L205" s="320">
        <v>15295699.559993597</v>
      </c>
      <c r="M205" s="198">
        <v>5267273.641272635</v>
      </c>
      <c r="N205" s="198">
        <v>2857846.1144245663</v>
      </c>
      <c r="O205" s="199">
        <v>23421000</v>
      </c>
      <c r="P205" s="200"/>
      <c r="Q205" s="287">
        <f t="shared" si="13"/>
        <v>0.026305719078158134</v>
      </c>
      <c r="R205" s="201">
        <v>5143.993691666805</v>
      </c>
      <c r="S205" s="296">
        <v>0.5759110238881169</v>
      </c>
      <c r="T205" s="198">
        <v>2795.694899304548</v>
      </c>
      <c r="U205" s="320">
        <v>16405966.876106603</v>
      </c>
      <c r="V205" s="198">
        <v>5513525.600207664</v>
      </c>
      <c r="W205" s="198">
        <v>3020523.556428039</v>
      </c>
      <c r="X205" s="203">
        <v>24940000</v>
      </c>
      <c r="Y205" s="200"/>
      <c r="Z205" s="202">
        <f t="shared" si="14"/>
        <v>0.026473776355163486</v>
      </c>
      <c r="AA205" s="201">
        <v>5280.174630232364</v>
      </c>
      <c r="AB205" s="296">
        <v>0.5759110238881169</v>
      </c>
      <c r="AC205" s="198">
        <v>2669.615571659587</v>
      </c>
      <c r="AD205" s="320">
        <v>16616984.832784891</v>
      </c>
      <c r="AE205" s="198">
        <v>5507089.463400938</v>
      </c>
      <c r="AF205" s="198">
        <v>2904580.441229941</v>
      </c>
      <c r="AG205" s="203">
        <v>25029000</v>
      </c>
    </row>
    <row r="206" spans="4:33" ht="15">
      <c r="D206" s="138" t="s">
        <v>357</v>
      </c>
      <c r="E206" s="143" t="s">
        <v>358</v>
      </c>
      <c r="F206" s="195" t="s">
        <v>61</v>
      </c>
      <c r="G206" s="196"/>
      <c r="H206" s="196"/>
      <c r="I206" s="197">
        <v>4358.209682193374</v>
      </c>
      <c r="J206" s="296">
        <v>0.5074165401439212</v>
      </c>
      <c r="K206" s="198">
        <v>2122.3071427304403</v>
      </c>
      <c r="L206" s="320">
        <v>11718256.91590205</v>
      </c>
      <c r="M206" s="198">
        <v>5271496.574501148</v>
      </c>
      <c r="N206" s="198">
        <v>2486974.488139847</v>
      </c>
      <c r="O206" s="199">
        <v>19477000</v>
      </c>
      <c r="P206" s="200"/>
      <c r="Q206" s="287">
        <f t="shared" si="13"/>
        <v>0.021098535680621047</v>
      </c>
      <c r="R206" s="201">
        <v>4450.161524676759</v>
      </c>
      <c r="S206" s="296">
        <v>0.5074165401439212</v>
      </c>
      <c r="T206" s="198">
        <v>2130.955346683646</v>
      </c>
      <c r="U206" s="320">
        <v>12505078.018653193</v>
      </c>
      <c r="V206" s="198">
        <v>5517945.961109542</v>
      </c>
      <c r="W206" s="198">
        <v>2615204.3013653555</v>
      </c>
      <c r="X206" s="203">
        <v>20638000</v>
      </c>
      <c r="Y206" s="200"/>
      <c r="Z206" s="202">
        <f t="shared" si="14"/>
        <v>0.021265740282788295</v>
      </c>
      <c r="AA206" s="201">
        <v>4544.797503876992</v>
      </c>
      <c r="AB206" s="296">
        <v>0.5074165401439212</v>
      </c>
      <c r="AC206" s="198">
        <v>2024.5299526707024</v>
      </c>
      <c r="AD206" s="320">
        <v>12601658.408867545</v>
      </c>
      <c r="AE206" s="198">
        <v>5511504.664256493</v>
      </c>
      <c r="AF206" s="198">
        <v>2502059.9298979323</v>
      </c>
      <c r="AG206" s="203">
        <v>20615000</v>
      </c>
    </row>
    <row r="207" spans="4:33" s="41" customFormat="1" ht="15">
      <c r="D207" s="137" t="s">
        <v>359</v>
      </c>
      <c r="E207" s="8" t="s">
        <v>360</v>
      </c>
      <c r="F207" s="204" t="s">
        <v>75</v>
      </c>
      <c r="G207" s="205"/>
      <c r="H207" s="205"/>
      <c r="I207" s="206">
        <v>39735.06556978964</v>
      </c>
      <c r="J207" s="11">
        <v>0</v>
      </c>
      <c r="K207" s="207">
        <v>0</v>
      </c>
      <c r="L207" s="318">
        <v>0</v>
      </c>
      <c r="M207" s="207">
        <v>6295888.544247797</v>
      </c>
      <c r="N207" s="207">
        <v>1518271.1251180752</v>
      </c>
      <c r="O207" s="192">
        <v>7814000</v>
      </c>
      <c r="P207" s="208"/>
      <c r="Q207" s="286">
        <f t="shared" si="13"/>
        <v>0.016842572159141065</v>
      </c>
      <c r="R207" s="209">
        <v>40404.30627889703</v>
      </c>
      <c r="S207" s="11">
        <v>0</v>
      </c>
      <c r="T207" s="207">
        <v>0</v>
      </c>
      <c r="U207" s="318">
        <v>0</v>
      </c>
      <c r="V207" s="207">
        <v>6597381.115824906</v>
      </c>
      <c r="W207" s="207">
        <v>1611771.7956084176</v>
      </c>
      <c r="X207" s="194">
        <v>8209000</v>
      </c>
      <c r="Y207" s="208"/>
      <c r="Z207" s="210">
        <f t="shared" si="14"/>
        <v>0.01705718762388314</v>
      </c>
      <c r="AA207" s="209">
        <v>41093.490111909014</v>
      </c>
      <c r="AB207" s="11">
        <v>0</v>
      </c>
      <c r="AC207" s="207">
        <v>0</v>
      </c>
      <c r="AD207" s="318">
        <v>0</v>
      </c>
      <c r="AE207" s="207">
        <v>6464396.399774246</v>
      </c>
      <c r="AF207" s="207">
        <v>1713030.9735619782</v>
      </c>
      <c r="AG207" s="194">
        <v>8177000</v>
      </c>
    </row>
    <row r="208" spans="4:33" ht="15">
      <c r="D208" s="211" t="s">
        <v>361</v>
      </c>
      <c r="E208" s="143" t="s">
        <v>362</v>
      </c>
      <c r="F208" s="195" t="s">
        <v>61</v>
      </c>
      <c r="G208" s="196"/>
      <c r="H208" s="196"/>
      <c r="I208" s="197">
        <v>6441.972452429859</v>
      </c>
      <c r="J208" s="296">
        <v>0.6336570178458121</v>
      </c>
      <c r="K208" s="198">
        <v>3917.4964108055387</v>
      </c>
      <c r="L208" s="320">
        <v>21630342.03893934</v>
      </c>
      <c r="M208" s="198">
        <v>9091899.195470119</v>
      </c>
      <c r="N208" s="198">
        <v>6340197.048661415</v>
      </c>
      <c r="O208" s="199">
        <v>37062000</v>
      </c>
      <c r="P208" s="200"/>
      <c r="Q208" s="287">
        <f t="shared" si="13"/>
        <v>0.020831432378801047</v>
      </c>
      <c r="R208" s="201">
        <v>6576.167965958751</v>
      </c>
      <c r="S208" s="296">
        <v>0.6336570178458121</v>
      </c>
      <c r="T208" s="198">
        <v>3932.430912666828</v>
      </c>
      <c r="U208" s="320">
        <v>23076670.9599958</v>
      </c>
      <c r="V208" s="198">
        <v>9516957.420997089</v>
      </c>
      <c r="W208" s="198">
        <v>6665357.19085052</v>
      </c>
      <c r="X208" s="203">
        <v>39259000</v>
      </c>
      <c r="Y208" s="200"/>
      <c r="Z208" s="202">
        <f t="shared" si="14"/>
        <v>0.020998593242876618</v>
      </c>
      <c r="AA208" s="201">
        <v>6714.258242172754</v>
      </c>
      <c r="AB208" s="296">
        <v>0.6336570178458121</v>
      </c>
      <c r="AC208" s="198">
        <v>3735.0579048129875</v>
      </c>
      <c r="AD208" s="320">
        <v>23248815.7518752</v>
      </c>
      <c r="AE208" s="198">
        <v>9505847.934184691</v>
      </c>
      <c r="AF208" s="198">
        <v>6375318.618171412</v>
      </c>
      <c r="AG208" s="203">
        <v>39130000</v>
      </c>
    </row>
    <row r="209" spans="4:33" ht="15">
      <c r="D209" s="138" t="s">
        <v>363</v>
      </c>
      <c r="E209" s="143" t="s">
        <v>364</v>
      </c>
      <c r="F209" s="195" t="s">
        <v>61</v>
      </c>
      <c r="G209" s="196"/>
      <c r="H209" s="196"/>
      <c r="I209" s="197">
        <v>10475.026676355392</v>
      </c>
      <c r="J209" s="296">
        <v>0.6084378544700821</v>
      </c>
      <c r="K209" s="198">
        <v>6116.554625392465</v>
      </c>
      <c r="L209" s="320">
        <v>33772377.7569181</v>
      </c>
      <c r="M209" s="198">
        <v>10386348.349045066</v>
      </c>
      <c r="N209" s="198">
        <v>9359419.42118842</v>
      </c>
      <c r="O209" s="199">
        <v>53518000</v>
      </c>
      <c r="P209" s="200"/>
      <c r="Q209" s="287">
        <f t="shared" si="13"/>
        <v>0.029172800091318347</v>
      </c>
      <c r="R209" s="201">
        <v>10780.612535535935</v>
      </c>
      <c r="S209" s="296">
        <v>0.6084378544700821</v>
      </c>
      <c r="T209" s="198">
        <v>6190.042326550752</v>
      </c>
      <c r="U209" s="320">
        <v>36325004.347345546</v>
      </c>
      <c r="V209" s="198">
        <v>10879033.781094003</v>
      </c>
      <c r="W209" s="198">
        <v>9919821.277646039</v>
      </c>
      <c r="X209" s="203">
        <v>57124000</v>
      </c>
      <c r="Y209" s="200"/>
      <c r="Z209" s="202">
        <f t="shared" si="14"/>
        <v>0.029341326852044814</v>
      </c>
      <c r="AA209" s="201">
        <v>11096.930011606346</v>
      </c>
      <c r="AB209" s="296">
        <v>0.6084378544700821</v>
      </c>
      <c r="AC209" s="198">
        <v>5927.398449166778</v>
      </c>
      <c r="AD209" s="320">
        <v>36895008.84445566</v>
      </c>
      <c r="AE209" s="198">
        <v>10741778.064827885</v>
      </c>
      <c r="AF209" s="198">
        <v>9565696.114396838</v>
      </c>
      <c r="AG209" s="203">
        <v>57202000</v>
      </c>
    </row>
    <row r="210" spans="4:33" ht="15">
      <c r="D210" s="138" t="s">
        <v>365</v>
      </c>
      <c r="E210" s="143" t="s">
        <v>366</v>
      </c>
      <c r="F210" s="195" t="s">
        <v>61</v>
      </c>
      <c r="G210" s="196"/>
      <c r="H210" s="196"/>
      <c r="I210" s="197">
        <v>12585.938369262234</v>
      </c>
      <c r="J210" s="296">
        <v>0.5106637203381955</v>
      </c>
      <c r="K210" s="198">
        <v>6168.1666724974275</v>
      </c>
      <c r="L210" s="320">
        <v>34057352.167904384</v>
      </c>
      <c r="M210" s="198">
        <v>6486299.850928781</v>
      </c>
      <c r="N210" s="198">
        <v>5826628.041511904</v>
      </c>
      <c r="O210" s="199">
        <v>46370000</v>
      </c>
      <c r="P210" s="200"/>
      <c r="Q210" s="287">
        <f t="shared" si="13"/>
        <v>0.016988870862632215</v>
      </c>
      <c r="R210" s="201">
        <v>12799.759250902678</v>
      </c>
      <c r="S210" s="296">
        <v>0.5106637203381955</v>
      </c>
      <c r="T210" s="198">
        <v>6168.374896699691</v>
      </c>
      <c r="U210" s="320">
        <v>36197853.44238976</v>
      </c>
      <c r="V210" s="198">
        <v>6796910.689785424</v>
      </c>
      <c r="W210" s="198">
        <v>6102392.438925418</v>
      </c>
      <c r="X210" s="203">
        <v>49097000</v>
      </c>
      <c r="Y210" s="200"/>
      <c r="Z210" s="202">
        <f t="shared" si="14"/>
        <v>0.01715540250832486</v>
      </c>
      <c r="AA210" s="201">
        <v>13019.344272861568</v>
      </c>
      <c r="AB210" s="296">
        <v>0.5106637203381955</v>
      </c>
      <c r="AC210" s="198">
        <v>5836.724104570315</v>
      </c>
      <c r="AD210" s="320">
        <v>36330607.65318397</v>
      </c>
      <c r="AE210" s="198">
        <v>6659904.016647397</v>
      </c>
      <c r="AF210" s="198">
        <v>5814880.126036626</v>
      </c>
      <c r="AG210" s="203">
        <v>48805000</v>
      </c>
    </row>
    <row r="211" spans="4:33" ht="15">
      <c r="D211" s="138" t="s">
        <v>367</v>
      </c>
      <c r="E211" s="143" t="s">
        <v>368</v>
      </c>
      <c r="F211" s="195" t="s">
        <v>61</v>
      </c>
      <c r="G211" s="196"/>
      <c r="H211" s="196"/>
      <c r="I211" s="197">
        <v>3961.4965123940333</v>
      </c>
      <c r="J211" s="296">
        <v>0.60550985306859</v>
      </c>
      <c r="K211" s="198">
        <v>2302.0565467540396</v>
      </c>
      <c r="L211" s="320">
        <v>12710738.001424339</v>
      </c>
      <c r="M211" s="198">
        <v>9040910.866819873</v>
      </c>
      <c r="N211" s="198">
        <v>3877044.1440516473</v>
      </c>
      <c r="O211" s="199">
        <v>25629000</v>
      </c>
      <c r="P211" s="200"/>
      <c r="Q211" s="287">
        <f t="shared" si="13"/>
        <v>0.024490209804871616</v>
      </c>
      <c r="R211" s="201">
        <v>4058.5143931238304</v>
      </c>
      <c r="S211" s="296">
        <v>0.60550985306859</v>
      </c>
      <c r="T211" s="198">
        <v>2319.1148673050097</v>
      </c>
      <c r="U211" s="320">
        <v>13609253.894034337</v>
      </c>
      <c r="V211" s="198">
        <v>9463585.321032107</v>
      </c>
      <c r="W211" s="198">
        <v>4090488.695308892</v>
      </c>
      <c r="X211" s="203">
        <v>27163000</v>
      </c>
      <c r="Y211" s="200"/>
      <c r="Z211" s="202">
        <f t="shared" si="14"/>
        <v>0.024657969792736673</v>
      </c>
      <c r="AA211" s="201">
        <v>4158.589118432865</v>
      </c>
      <c r="AB211" s="296">
        <v>0.60550985306859</v>
      </c>
      <c r="AC211" s="198">
        <v>2210.6107437051733</v>
      </c>
      <c r="AD211" s="320">
        <v>13759915.693218859</v>
      </c>
      <c r="AE211" s="198">
        <v>9452538.137392296</v>
      </c>
      <c r="AF211" s="198">
        <v>3926516.636318653</v>
      </c>
      <c r="AG211" s="203">
        <v>27139000</v>
      </c>
    </row>
    <row r="212" spans="4:33" ht="15">
      <c r="D212" s="138" t="s">
        <v>369</v>
      </c>
      <c r="E212" s="143" t="s">
        <v>370</v>
      </c>
      <c r="F212" s="195" t="s">
        <v>61</v>
      </c>
      <c r="G212" s="196"/>
      <c r="H212" s="196"/>
      <c r="I212" s="197">
        <v>3807.230728115838</v>
      </c>
      <c r="J212" s="296">
        <v>0.6159324423735508</v>
      </c>
      <c r="K212" s="198">
        <v>2250.493545129785</v>
      </c>
      <c r="L212" s="320">
        <v>12426034.393627627</v>
      </c>
      <c r="M212" s="198">
        <v>9440838.227189492</v>
      </c>
      <c r="N212" s="198">
        <v>3890890.7192695704</v>
      </c>
      <c r="O212" s="199">
        <v>25758000</v>
      </c>
      <c r="P212" s="200"/>
      <c r="Q212" s="287">
        <f t="shared" si="13"/>
        <v>0.021129068983234658</v>
      </c>
      <c r="R212" s="201">
        <v>3887.673968805288</v>
      </c>
      <c r="S212" s="296">
        <v>0.6159324423735508</v>
      </c>
      <c r="T212" s="198">
        <v>2259.7316661270233</v>
      </c>
      <c r="U212" s="320">
        <v>13260775.65638202</v>
      </c>
      <c r="V212" s="198">
        <v>9882209.810624527</v>
      </c>
      <c r="W212" s="198">
        <v>4091629.594456701</v>
      </c>
      <c r="X212" s="203">
        <v>27235000</v>
      </c>
      <c r="Y212" s="200"/>
      <c r="Z212" s="202">
        <f t="shared" si="14"/>
        <v>0.021296278585222043</v>
      </c>
      <c r="AA212" s="201">
        <v>3970.4669566934813</v>
      </c>
      <c r="AB212" s="296">
        <v>0.6159324423735508</v>
      </c>
      <c r="AC212" s="198">
        <v>2146.9390480387324</v>
      </c>
      <c r="AD212" s="320">
        <v>13363592.113000449</v>
      </c>
      <c r="AE212" s="198">
        <v>9870673.951556137</v>
      </c>
      <c r="AF212" s="198">
        <v>3914726.1179101192</v>
      </c>
      <c r="AG212" s="203">
        <v>27149000</v>
      </c>
    </row>
    <row r="213" spans="4:33" ht="15">
      <c r="D213" s="138" t="s">
        <v>371</v>
      </c>
      <c r="E213" s="143" t="s">
        <v>372</v>
      </c>
      <c r="F213" s="195" t="s">
        <v>61</v>
      </c>
      <c r="G213" s="196"/>
      <c r="H213" s="196"/>
      <c r="I213" s="197">
        <v>4960.464260035308</v>
      </c>
      <c r="J213" s="296">
        <v>0.5515645276690372</v>
      </c>
      <c r="K213" s="198">
        <v>2625.7546767033123</v>
      </c>
      <c r="L213" s="320">
        <v>14498027.77375321</v>
      </c>
      <c r="M213" s="198">
        <v>7695058.062662237</v>
      </c>
      <c r="N213" s="198">
        <v>4132030.3846127265</v>
      </c>
      <c r="O213" s="199">
        <v>26325000</v>
      </c>
      <c r="P213" s="200"/>
      <c r="Q213" s="287">
        <f t="shared" si="13"/>
        <v>0.014346632701427475</v>
      </c>
      <c r="R213" s="201">
        <v>5031.630218802593</v>
      </c>
      <c r="S213" s="296">
        <v>0.5515645276690372</v>
      </c>
      <c r="T213" s="198">
        <v>2619.021114693405</v>
      </c>
      <c r="U213" s="320">
        <v>15369192.706318676</v>
      </c>
      <c r="V213" s="198">
        <v>8054812.13110504</v>
      </c>
      <c r="W213" s="198">
        <v>4316348.841429897</v>
      </c>
      <c r="X213" s="203">
        <v>27740000</v>
      </c>
      <c r="Y213" s="200"/>
      <c r="Z213" s="202">
        <f t="shared" si="14"/>
        <v>0.014512731681353896</v>
      </c>
      <c r="AA213" s="201">
        <v>5104.652918087867</v>
      </c>
      <c r="AB213" s="296">
        <v>0.5515645276690372</v>
      </c>
      <c r="AC213" s="198">
        <v>2471.7673730990387</v>
      </c>
      <c r="AD213" s="320">
        <v>15385481.484671492</v>
      </c>
      <c r="AE213" s="198">
        <v>8045409.459096712</v>
      </c>
      <c r="AF213" s="198">
        <v>4102299.469654361</v>
      </c>
      <c r="AG213" s="203">
        <v>27533000</v>
      </c>
    </row>
    <row r="214" spans="4:33" ht="15">
      <c r="D214" s="138" t="s">
        <v>373</v>
      </c>
      <c r="E214" s="143" t="s">
        <v>374</v>
      </c>
      <c r="F214" s="195" t="s">
        <v>61</v>
      </c>
      <c r="G214" s="196"/>
      <c r="H214" s="196"/>
      <c r="I214" s="197">
        <v>7096.543644789421</v>
      </c>
      <c r="J214" s="296">
        <v>0.5777367422109648</v>
      </c>
      <c r="K214" s="198">
        <v>3934.7066658447343</v>
      </c>
      <c r="L214" s="320">
        <v>21725367.959588137</v>
      </c>
      <c r="M214" s="198">
        <v>7775488.379356199</v>
      </c>
      <c r="N214" s="198">
        <v>5289861.315347183</v>
      </c>
      <c r="O214" s="199">
        <v>34791000</v>
      </c>
      <c r="P214" s="200"/>
      <c r="Q214" s="287">
        <f t="shared" si="13"/>
        <v>0.02248086980330229</v>
      </c>
      <c r="R214" s="201">
        <v>7256.080118521384</v>
      </c>
      <c r="S214" s="296">
        <v>0.5777367422109648</v>
      </c>
      <c r="T214" s="198">
        <v>3956.0886286914347</v>
      </c>
      <c r="U214" s="320">
        <v>23215501.454539597</v>
      </c>
      <c r="V214" s="198">
        <v>8141968.483858279</v>
      </c>
      <c r="W214" s="198">
        <v>5570140.063365546</v>
      </c>
      <c r="X214" s="203">
        <v>36928000</v>
      </c>
      <c r="Y214" s="200"/>
      <c r="Z214" s="202">
        <f t="shared" si="14"/>
        <v>0.022648300762299324</v>
      </c>
      <c r="AA214" s="201">
        <v>7420.418003400997</v>
      </c>
      <c r="AB214" s="296">
        <v>0.5777367422109648</v>
      </c>
      <c r="AC214" s="198">
        <v>3763.599547294496</v>
      </c>
      <c r="AD214" s="320">
        <v>23426472.806790844</v>
      </c>
      <c r="AE214" s="198">
        <v>8080507.666423762</v>
      </c>
      <c r="AF214" s="198">
        <v>5336367.611899027</v>
      </c>
      <c r="AG214" s="203">
        <v>36843000</v>
      </c>
    </row>
    <row r="215" spans="4:33" ht="15">
      <c r="D215" s="138" t="s">
        <v>375</v>
      </c>
      <c r="E215" s="143" t="s">
        <v>376</v>
      </c>
      <c r="F215" s="195" t="s">
        <v>61</v>
      </c>
      <c r="G215" s="196"/>
      <c r="H215" s="196"/>
      <c r="I215" s="197">
        <v>10203.941347183896</v>
      </c>
      <c r="J215" s="296">
        <v>0.6066776770807119</v>
      </c>
      <c r="K215" s="198">
        <v>5941.026145204188</v>
      </c>
      <c r="L215" s="320">
        <v>32803202.37909895</v>
      </c>
      <c r="M215" s="198">
        <v>10086104.104462499</v>
      </c>
      <c r="N215" s="198">
        <v>8029417.259911656</v>
      </c>
      <c r="O215" s="199">
        <v>50919000</v>
      </c>
      <c r="P215" s="200"/>
      <c r="Q215" s="287">
        <f t="shared" si="13"/>
        <v>0</v>
      </c>
      <c r="R215" s="201">
        <v>10203.941347183896</v>
      </c>
      <c r="S215" s="296">
        <v>0.6066776770807119</v>
      </c>
      <c r="T215" s="198">
        <v>5841.97809026695</v>
      </c>
      <c r="U215" s="320">
        <v>34282460.17249661</v>
      </c>
      <c r="V215" s="198">
        <v>10567035.2690411</v>
      </c>
      <c r="W215" s="198">
        <v>8268955.7047003275</v>
      </c>
      <c r="X215" s="203">
        <v>53118000</v>
      </c>
      <c r="Y215" s="200"/>
      <c r="Z215" s="202">
        <f t="shared" si="14"/>
        <v>0</v>
      </c>
      <c r="AA215" s="201">
        <v>10203.941347183896</v>
      </c>
      <c r="AB215" s="296">
        <v>0.6066776770807119</v>
      </c>
      <c r="AC215" s="198">
        <v>5434.64296433756</v>
      </c>
      <c r="AD215" s="320">
        <v>33827859.21264989</v>
      </c>
      <c r="AE215" s="198">
        <v>10390157.140227553</v>
      </c>
      <c r="AF215" s="198">
        <v>7746472.585329641</v>
      </c>
      <c r="AG215" s="203">
        <v>51964000</v>
      </c>
    </row>
    <row r="216" spans="4:33" s="41" customFormat="1" ht="15">
      <c r="D216" s="137" t="s">
        <v>377</v>
      </c>
      <c r="E216" s="8" t="s">
        <v>378</v>
      </c>
      <c r="F216" s="204" t="s">
        <v>75</v>
      </c>
      <c r="G216" s="205"/>
      <c r="H216" s="205"/>
      <c r="I216" s="206">
        <v>59532.61399056598</v>
      </c>
      <c r="J216" s="11">
        <v>0</v>
      </c>
      <c r="K216" s="207">
        <v>0</v>
      </c>
      <c r="L216" s="318">
        <v>0</v>
      </c>
      <c r="M216" s="207">
        <v>16289128.562369075</v>
      </c>
      <c r="N216" s="207">
        <v>5218652.916745505</v>
      </c>
      <c r="O216" s="192">
        <v>21508000</v>
      </c>
      <c r="P216" s="208"/>
      <c r="Q216" s="286">
        <f t="shared" si="13"/>
        <v>0.017835027510074285</v>
      </c>
      <c r="R216" s="209">
        <v>60594.37979883436</v>
      </c>
      <c r="S216" s="11">
        <v>0</v>
      </c>
      <c r="T216" s="207">
        <v>0</v>
      </c>
      <c r="U216" s="318">
        <v>0</v>
      </c>
      <c r="V216" s="207">
        <v>17073226.178071674</v>
      </c>
      <c r="W216" s="207">
        <v>5545443.755424763</v>
      </c>
      <c r="X216" s="194">
        <v>22619000</v>
      </c>
      <c r="Y216" s="208"/>
      <c r="Z216" s="210">
        <f t="shared" si="14"/>
        <v>0.018058128084454127</v>
      </c>
      <c r="AA216" s="209">
        <v>61688.60087043977</v>
      </c>
      <c r="AB216" s="11">
        <v>0</v>
      </c>
      <c r="AC216" s="207">
        <v>0</v>
      </c>
      <c r="AD216" s="318">
        <v>0</v>
      </c>
      <c r="AE216" s="207">
        <v>16658089.432621881</v>
      </c>
      <c r="AF216" s="207">
        <v>5899635.3730524015</v>
      </c>
      <c r="AG216" s="194">
        <v>22558000</v>
      </c>
    </row>
    <row r="217" spans="4:33" ht="15">
      <c r="D217" s="138" t="s">
        <v>379</v>
      </c>
      <c r="E217" s="143" t="s">
        <v>380</v>
      </c>
      <c r="F217" s="195" t="s">
        <v>61</v>
      </c>
      <c r="G217" s="196"/>
      <c r="H217" s="196"/>
      <c r="I217" s="197">
        <v>25189.404182601953</v>
      </c>
      <c r="J217" s="296">
        <v>0.5915293331404308</v>
      </c>
      <c r="K217" s="198">
        <v>14299.790518568236</v>
      </c>
      <c r="L217" s="320">
        <v>78955875.78552768</v>
      </c>
      <c r="M217" s="198">
        <v>5010443.499227655</v>
      </c>
      <c r="N217" s="198">
        <v>7696960.591881538</v>
      </c>
      <c r="O217" s="199">
        <v>91663000</v>
      </c>
      <c r="P217" s="200"/>
      <c r="Q217" s="287">
        <f t="shared" si="13"/>
        <v>0.02929352447614341</v>
      </c>
      <c r="R217" s="201">
        <v>25927.290610564472</v>
      </c>
      <c r="S217" s="296">
        <v>0.5915293331404308</v>
      </c>
      <c r="T217" s="198">
        <v>14473.293735327552</v>
      </c>
      <c r="U217" s="320">
        <v>84933580.43791269</v>
      </c>
      <c r="V217" s="198">
        <v>5251982.870026903</v>
      </c>
      <c r="W217" s="198">
        <v>8158778.481922302</v>
      </c>
      <c r="X217" s="203">
        <v>98344000</v>
      </c>
      <c r="Y217" s="200"/>
      <c r="Z217" s="202">
        <f t="shared" si="14"/>
        <v>0.02946207100545446</v>
      </c>
      <c r="AA217" s="201">
        <v>26691.162287511976</v>
      </c>
      <c r="AB217" s="296">
        <v>0.5915293331404308</v>
      </c>
      <c r="AC217" s="198">
        <v>13860.816705833759</v>
      </c>
      <c r="AD217" s="320">
        <v>86276459.95774129</v>
      </c>
      <c r="AE217" s="198">
        <v>5118062.797430819</v>
      </c>
      <c r="AF217" s="198">
        <v>7868443.213730995</v>
      </c>
      <c r="AG217" s="203">
        <v>99263000</v>
      </c>
    </row>
    <row r="218" spans="4:33" ht="15">
      <c r="D218" s="138" t="s">
        <v>381</v>
      </c>
      <c r="E218" s="143" t="s">
        <v>382</v>
      </c>
      <c r="F218" s="195" t="s">
        <v>61</v>
      </c>
      <c r="G218" s="196"/>
      <c r="H218" s="196"/>
      <c r="I218" s="197">
        <v>4364.882405916459</v>
      </c>
      <c r="J218" s="296">
        <v>0.5914665558241922</v>
      </c>
      <c r="K218" s="198">
        <v>2477.640180087859</v>
      </c>
      <c r="L218" s="320">
        <v>13680217.905726094</v>
      </c>
      <c r="M218" s="198">
        <v>8225106.725001788</v>
      </c>
      <c r="N218" s="198">
        <v>3886363.0656553586</v>
      </c>
      <c r="O218" s="199">
        <v>25792000</v>
      </c>
      <c r="P218" s="200"/>
      <c r="Q218" s="287">
        <f t="shared" si="13"/>
        <v>6.508473433637228E-05</v>
      </c>
      <c r="R218" s="201">
        <v>4365.166493128258</v>
      </c>
      <c r="S218" s="296">
        <v>0.5914665558241922</v>
      </c>
      <c r="T218" s="198">
        <v>2436.4918367801256</v>
      </c>
      <c r="U218" s="320">
        <v>14298056.765086379</v>
      </c>
      <c r="V218" s="198">
        <v>8609641.264390556</v>
      </c>
      <c r="W218" s="198">
        <v>4002563.894199766</v>
      </c>
      <c r="X218" s="203">
        <v>26910000</v>
      </c>
      <c r="Y218" s="200"/>
      <c r="Z218" s="202">
        <f t="shared" si="14"/>
        <v>0.0002288451147419107</v>
      </c>
      <c r="AA218" s="201">
        <v>4366.165440155245</v>
      </c>
      <c r="AB218" s="296">
        <v>0.5914665558241922</v>
      </c>
      <c r="AC218" s="198">
        <v>2267.1248090879726</v>
      </c>
      <c r="AD218" s="320">
        <v>14111686.703724764</v>
      </c>
      <c r="AE218" s="198">
        <v>8599590.920372497</v>
      </c>
      <c r="AF218" s="198">
        <v>3750515.5547724846</v>
      </c>
      <c r="AG218" s="203">
        <v>26462000</v>
      </c>
    </row>
    <row r="219" spans="4:33" ht="15">
      <c r="D219" s="138" t="s">
        <v>383</v>
      </c>
      <c r="E219" s="143" t="s">
        <v>384</v>
      </c>
      <c r="F219" s="195" t="s">
        <v>61</v>
      </c>
      <c r="G219" s="196"/>
      <c r="H219" s="196"/>
      <c r="I219" s="197">
        <v>13145.215041313597</v>
      </c>
      <c r="J219" s="296">
        <v>0.4793648897557199</v>
      </c>
      <c r="K219" s="198">
        <v>6047.409970363014</v>
      </c>
      <c r="L219" s="320">
        <v>33390597.563239764</v>
      </c>
      <c r="M219" s="198">
        <v>4044762.1228054315</v>
      </c>
      <c r="N219" s="198">
        <v>4148139.06549501</v>
      </c>
      <c r="O219" s="199">
        <v>41583000</v>
      </c>
      <c r="P219" s="200"/>
      <c r="Q219" s="287">
        <f t="shared" si="13"/>
        <v>0.034794251242781925</v>
      </c>
      <c r="R219" s="201">
        <v>13602.592956101458</v>
      </c>
      <c r="S219" s="296">
        <v>0.4793648897557199</v>
      </c>
      <c r="T219" s="198">
        <v>6153.495384675232</v>
      </c>
      <c r="U219" s="320">
        <v>36110536.052546315</v>
      </c>
      <c r="V219" s="198">
        <v>4237626.695490495</v>
      </c>
      <c r="W219" s="198">
        <v>4420526.040024816</v>
      </c>
      <c r="X219" s="203">
        <v>44769000</v>
      </c>
      <c r="Y219" s="200"/>
      <c r="Z219" s="202">
        <f t="shared" si="14"/>
        <v>0.03496369851457631</v>
      </c>
      <c r="AA219" s="201">
        <v>14078.189915235089</v>
      </c>
      <c r="AB219" s="296">
        <v>0.4793648897557199</v>
      </c>
      <c r="AC219" s="198">
        <v>5924.587122966524</v>
      </c>
      <c r="AD219" s="320">
        <v>36877509.783794805</v>
      </c>
      <c r="AE219" s="198">
        <v>4166694.455611948</v>
      </c>
      <c r="AF219" s="198">
        <v>4286002.234197196</v>
      </c>
      <c r="AG219" s="203">
        <v>45330000</v>
      </c>
    </row>
    <row r="220" spans="4:33" ht="15">
      <c r="D220" s="138" t="s">
        <v>385</v>
      </c>
      <c r="E220" s="143" t="s">
        <v>386</v>
      </c>
      <c r="F220" s="195" t="s">
        <v>61</v>
      </c>
      <c r="G220" s="196"/>
      <c r="H220" s="196"/>
      <c r="I220" s="197">
        <v>6865.292036553392</v>
      </c>
      <c r="J220" s="296">
        <v>0.4826688095652939</v>
      </c>
      <c r="K220" s="198">
        <v>3180.1217425168848</v>
      </c>
      <c r="L220" s="320">
        <v>17558949.339780904</v>
      </c>
      <c r="M220" s="198">
        <v>3594209.2378458986</v>
      </c>
      <c r="N220" s="198">
        <v>2671109.257379808</v>
      </c>
      <c r="O220" s="199">
        <v>23824000</v>
      </c>
      <c r="P220" s="200"/>
      <c r="Q220" s="287">
        <f t="shared" si="13"/>
        <v>0.032995896588913214</v>
      </c>
      <c r="R220" s="201">
        <v>7091.818502644197</v>
      </c>
      <c r="S220" s="296">
        <v>0.4826688095652939</v>
      </c>
      <c r="T220" s="198">
        <v>3230.284717163936</v>
      </c>
      <c r="U220" s="320">
        <v>18956268.827248674</v>
      </c>
      <c r="V220" s="198">
        <v>3762243.23909974</v>
      </c>
      <c r="W220" s="198">
        <v>2841560.369360951</v>
      </c>
      <c r="X220" s="203">
        <v>25560000</v>
      </c>
      <c r="Y220" s="200"/>
      <c r="Z220" s="202">
        <f t="shared" si="14"/>
        <v>0.033165049380631265</v>
      </c>
      <c r="AA220" s="201">
        <v>7327.019013482866</v>
      </c>
      <c r="AB220" s="296">
        <v>0.4826688095652939</v>
      </c>
      <c r="AC220" s="198">
        <v>3104.714020067753</v>
      </c>
      <c r="AD220" s="320">
        <v>19325249.046823815</v>
      </c>
      <c r="AE220" s="198">
        <v>3757851.4372033062</v>
      </c>
      <c r="AF220" s="198">
        <v>2750299.032301122</v>
      </c>
      <c r="AG220" s="203">
        <v>25833000</v>
      </c>
    </row>
    <row r="221" spans="4:33" ht="15">
      <c r="D221" s="138" t="s">
        <v>387</v>
      </c>
      <c r="E221" s="143" t="s">
        <v>546</v>
      </c>
      <c r="F221" s="195" t="s">
        <v>61</v>
      </c>
      <c r="G221" s="196"/>
      <c r="H221" s="196"/>
      <c r="I221" s="197">
        <v>30661.837363920156</v>
      </c>
      <c r="J221" s="296">
        <v>0.4985480796682666</v>
      </c>
      <c r="K221" s="198">
        <v>14670.35821136671</v>
      </c>
      <c r="L221" s="320">
        <v>81001954.48050812</v>
      </c>
      <c r="M221" s="198">
        <v>3077285.0299371956</v>
      </c>
      <c r="N221" s="198">
        <v>4005410.4901452716</v>
      </c>
      <c r="O221" s="199">
        <v>88085000</v>
      </c>
      <c r="P221" s="200"/>
      <c r="Q221" s="287">
        <f t="shared" si="13"/>
        <v>0.02102121540890861</v>
      </c>
      <c r="R221" s="201">
        <v>31306.386451980045</v>
      </c>
      <c r="S221" s="296">
        <v>0.4985480796682666</v>
      </c>
      <c r="T221" s="198">
        <v>14729.023149901905</v>
      </c>
      <c r="U221" s="320">
        <v>86434276.49233429</v>
      </c>
      <c r="V221" s="198">
        <v>3227389.1562733725</v>
      </c>
      <c r="W221" s="198">
        <v>4211612.7851045355</v>
      </c>
      <c r="X221" s="203">
        <v>93873000</v>
      </c>
      <c r="Y221" s="200"/>
      <c r="Z221" s="202">
        <f t="shared" si="14"/>
        <v>0.02118840734990314</v>
      </c>
      <c r="AA221" s="201">
        <v>31969.718920778087</v>
      </c>
      <c r="AB221" s="296">
        <v>0.4985480796682666</v>
      </c>
      <c r="AC221" s="198">
        <v>13992.35821028106</v>
      </c>
      <c r="AD221" s="320">
        <v>87095238.21461356</v>
      </c>
      <c r="AE221" s="198">
        <v>3114359.045112137</v>
      </c>
      <c r="AF221" s="198">
        <v>4029096.1747689163</v>
      </c>
      <c r="AG221" s="203">
        <v>94239000</v>
      </c>
    </row>
    <row r="222" spans="4:33" s="41" customFormat="1" ht="15">
      <c r="D222" s="137" t="s">
        <v>388</v>
      </c>
      <c r="E222" s="8" t="s">
        <v>611</v>
      </c>
      <c r="F222" s="204" t="s">
        <v>75</v>
      </c>
      <c r="G222" s="205"/>
      <c r="H222" s="205"/>
      <c r="I222" s="206">
        <v>80226.63103030557</v>
      </c>
      <c r="J222" s="11">
        <v>0</v>
      </c>
      <c r="K222" s="207">
        <v>0</v>
      </c>
      <c r="L222" s="318">
        <v>0</v>
      </c>
      <c r="M222" s="207">
        <v>13146043.571753403</v>
      </c>
      <c r="N222" s="207">
        <v>5098182.930128891</v>
      </c>
      <c r="O222" s="192">
        <v>18244000</v>
      </c>
      <c r="P222" s="208"/>
      <c r="Q222" s="286">
        <f t="shared" si="13"/>
        <v>0.025759825105109914</v>
      </c>
      <c r="R222" s="209">
        <v>82293.25501441842</v>
      </c>
      <c r="S222" s="11">
        <v>0</v>
      </c>
      <c r="T222" s="207">
        <v>0</v>
      </c>
      <c r="U222" s="318">
        <v>0</v>
      </c>
      <c r="V222" s="207">
        <v>13781452.467537645</v>
      </c>
      <c r="W222" s="207">
        <v>5459609.724916435</v>
      </c>
      <c r="X222" s="194">
        <v>19241000</v>
      </c>
      <c r="Y222" s="208"/>
      <c r="Z222" s="210">
        <f t="shared" si="14"/>
        <v>0.02599241653972821</v>
      </c>
      <c r="AA222" s="209">
        <v>84432.25557716326</v>
      </c>
      <c r="AB222" s="11">
        <v>0</v>
      </c>
      <c r="AC222" s="207">
        <v>0</v>
      </c>
      <c r="AD222" s="318">
        <v>0</v>
      </c>
      <c r="AE222" s="207">
        <v>13400734.471310014</v>
      </c>
      <c r="AF222" s="207">
        <v>5853586.492907201</v>
      </c>
      <c r="AG222" s="194">
        <v>19254000</v>
      </c>
    </row>
    <row r="223" spans="4:33" ht="15">
      <c r="D223" s="138" t="s">
        <v>389</v>
      </c>
      <c r="E223" s="143" t="s">
        <v>390</v>
      </c>
      <c r="F223" s="195" t="s">
        <v>61</v>
      </c>
      <c r="G223" s="196"/>
      <c r="H223" s="196"/>
      <c r="I223" s="197">
        <v>76530.18366032357</v>
      </c>
      <c r="J223" s="296">
        <v>0.5015078817251418</v>
      </c>
      <c r="K223" s="198">
        <v>36833.75653661528</v>
      </c>
      <c r="L223" s="320">
        <v>203376511.14839906</v>
      </c>
      <c r="M223" s="198">
        <v>3260154.9230344687</v>
      </c>
      <c r="N223" s="198">
        <v>5690854.004902763</v>
      </c>
      <c r="O223" s="199">
        <v>212328000</v>
      </c>
      <c r="P223" s="200"/>
      <c r="Q223" s="287">
        <f t="shared" si="13"/>
        <v>0.019621460635807515</v>
      </c>
      <c r="R223" s="201">
        <v>78031.81764646573</v>
      </c>
      <c r="S223" s="296">
        <v>0.5015078817251418</v>
      </c>
      <c r="T223" s="198">
        <v>36930.351495366725</v>
      </c>
      <c r="U223" s="320">
        <v>216718256.16832423</v>
      </c>
      <c r="V223" s="198">
        <v>3421151.4815308736</v>
      </c>
      <c r="W223" s="198">
        <v>5975621.0747758625</v>
      </c>
      <c r="X223" s="203">
        <v>226115000</v>
      </c>
      <c r="Y223" s="200"/>
      <c r="Z223" s="202">
        <f t="shared" si="14"/>
        <v>0.01978842336734598</v>
      </c>
      <c r="AA223" s="201">
        <v>79575.94429017753</v>
      </c>
      <c r="AB223" s="296">
        <v>0.5015078817251418</v>
      </c>
      <c r="AC223" s="198">
        <v>35035.20094353524</v>
      </c>
      <c r="AD223" s="320">
        <v>218076118.85121706</v>
      </c>
      <c r="AE223" s="198">
        <v>3266849.0616169204</v>
      </c>
      <c r="AF223" s="198">
        <v>5708821.323935753</v>
      </c>
      <c r="AG223" s="203">
        <v>227052000</v>
      </c>
    </row>
    <row r="224" spans="4:33" ht="15">
      <c r="D224" s="138" t="s">
        <v>391</v>
      </c>
      <c r="E224" s="143" t="s">
        <v>392</v>
      </c>
      <c r="F224" s="195" t="s">
        <v>61</v>
      </c>
      <c r="G224" s="196"/>
      <c r="H224" s="196"/>
      <c r="I224" s="197">
        <v>15827.757703544312</v>
      </c>
      <c r="J224" s="296">
        <v>0.6826002138486799</v>
      </c>
      <c r="K224" s="198">
        <v>10368.628352219106</v>
      </c>
      <c r="L224" s="320">
        <v>57250078.67640294</v>
      </c>
      <c r="M224" s="198">
        <v>15727261.04679497</v>
      </c>
      <c r="N224" s="198">
        <v>19420710.569305062</v>
      </c>
      <c r="O224" s="199">
        <v>92398000</v>
      </c>
      <c r="P224" s="200"/>
      <c r="Q224" s="287">
        <f t="shared" si="13"/>
        <v>0.020863110091229597</v>
      </c>
      <c r="R224" s="201">
        <v>16157.973955010664</v>
      </c>
      <c r="S224" s="296">
        <v>0.6826002138486799</v>
      </c>
      <c r="T224" s="198">
        <v>10408.479203393668</v>
      </c>
      <c r="U224" s="320">
        <v>61080043.13489258</v>
      </c>
      <c r="V224" s="198">
        <v>16477176.960068189</v>
      </c>
      <c r="W224" s="198">
        <v>20417344.87525376</v>
      </c>
      <c r="X224" s="203">
        <v>97975000</v>
      </c>
      <c r="Y224" s="200"/>
      <c r="Z224" s="202">
        <f t="shared" si="14"/>
        <v>0.021030276142521932</v>
      </c>
      <c r="AA224" s="201">
        <v>16497.780609188216</v>
      </c>
      <c r="AB224" s="296">
        <v>0.6826002138486799</v>
      </c>
      <c r="AC224" s="198">
        <v>9886.373027236315</v>
      </c>
      <c r="AD224" s="320">
        <v>61537590.80102777</v>
      </c>
      <c r="AE224" s="198">
        <v>16201370.91280674</v>
      </c>
      <c r="AF224" s="198">
        <v>19529503.73723523</v>
      </c>
      <c r="AG224" s="203">
        <v>97268000</v>
      </c>
    </row>
    <row r="225" spans="4:33" ht="15">
      <c r="D225" s="138" t="s">
        <v>393</v>
      </c>
      <c r="E225" s="143" t="s">
        <v>394</v>
      </c>
      <c r="F225" s="195" t="s">
        <v>61</v>
      </c>
      <c r="G225" s="196"/>
      <c r="H225" s="196"/>
      <c r="I225" s="197">
        <v>7186.205171975046</v>
      </c>
      <c r="J225" s="296">
        <v>0.6740217876940382</v>
      </c>
      <c r="K225" s="198">
        <v>4648.459404823709</v>
      </c>
      <c r="L225" s="320">
        <v>25666332.865838148</v>
      </c>
      <c r="M225" s="198">
        <v>13777351.786103265</v>
      </c>
      <c r="N225" s="198">
        <v>9491505.237080036</v>
      </c>
      <c r="O225" s="199">
        <v>48935000</v>
      </c>
      <c r="P225" s="200"/>
      <c r="Q225" s="287">
        <f t="shared" si="13"/>
        <v>0.009032433893941184</v>
      </c>
      <c r="R225" s="201">
        <v>7251.114095139209</v>
      </c>
      <c r="S225" s="296">
        <v>0.6740217876940382</v>
      </c>
      <c r="T225" s="198">
        <v>4612.2477649435805</v>
      </c>
      <c r="U225" s="320">
        <v>27066037.88377774</v>
      </c>
      <c r="V225" s="198">
        <v>14426716.18303792</v>
      </c>
      <c r="W225" s="198">
        <v>9862950.561553387</v>
      </c>
      <c r="X225" s="203">
        <v>51356000</v>
      </c>
      <c r="Y225" s="200"/>
      <c r="Z225" s="202">
        <f t="shared" si="14"/>
        <v>0.009197662675285882</v>
      </c>
      <c r="AA225" s="201">
        <v>7317.80739660631</v>
      </c>
      <c r="AB225" s="296">
        <v>0.6740217876940382</v>
      </c>
      <c r="AC225" s="198">
        <v>4330.120269236623</v>
      </c>
      <c r="AD225" s="320">
        <v>26952773.12654755</v>
      </c>
      <c r="AE225" s="198">
        <v>14317814.045764463</v>
      </c>
      <c r="AF225" s="198">
        <v>9324733.208251972</v>
      </c>
      <c r="AG225" s="203">
        <v>50595000</v>
      </c>
    </row>
    <row r="226" spans="4:33" ht="15">
      <c r="D226" s="138" t="s">
        <v>395</v>
      </c>
      <c r="E226" s="143" t="s">
        <v>396</v>
      </c>
      <c r="F226" s="195" t="s">
        <v>61</v>
      </c>
      <c r="G226" s="196"/>
      <c r="H226" s="196"/>
      <c r="I226" s="197">
        <v>20031.36726936013</v>
      </c>
      <c r="J226" s="296">
        <v>0.6546872720380592</v>
      </c>
      <c r="K226" s="198">
        <v>12585.775660701225</v>
      </c>
      <c r="L226" s="320">
        <v>69491992.79811126</v>
      </c>
      <c r="M226" s="198">
        <v>18543099.18426849</v>
      </c>
      <c r="N226" s="198">
        <v>22652603.001094166</v>
      </c>
      <c r="O226" s="199">
        <v>110688000</v>
      </c>
      <c r="P226" s="200"/>
      <c r="Q226" s="287">
        <f t="shared" si="13"/>
        <v>0.00613559825413957</v>
      </c>
      <c r="R226" s="201">
        <v>20154.271691406044</v>
      </c>
      <c r="S226" s="296">
        <v>0.6546872720380592</v>
      </c>
      <c r="T226" s="198">
        <v>12451.881001415048</v>
      </c>
      <c r="U226" s="320">
        <v>73071330.96149154</v>
      </c>
      <c r="V226" s="198">
        <v>19437009.77528237</v>
      </c>
      <c r="W226" s="198">
        <v>23471522.81449816</v>
      </c>
      <c r="X226" s="203">
        <v>115980000</v>
      </c>
      <c r="Y226" s="200"/>
      <c r="Z226" s="202">
        <f t="shared" si="14"/>
        <v>0.006300352679451116</v>
      </c>
      <c r="AA226" s="201">
        <v>20281.25071105938</v>
      </c>
      <c r="AB226" s="296">
        <v>0.6546872720380592</v>
      </c>
      <c r="AC226" s="198">
        <v>11656.647956284962</v>
      </c>
      <c r="AD226" s="320">
        <v>72556642.3671578</v>
      </c>
      <c r="AE226" s="198">
        <v>18941386.346079662</v>
      </c>
      <c r="AF226" s="198">
        <v>22126983.64554922</v>
      </c>
      <c r="AG226" s="203">
        <v>113625000</v>
      </c>
    </row>
    <row r="227" spans="4:33" s="41" customFormat="1" ht="15">
      <c r="D227" s="137" t="s">
        <v>397</v>
      </c>
      <c r="E227" s="8" t="s">
        <v>398</v>
      </c>
      <c r="F227" s="204" t="s">
        <v>75</v>
      </c>
      <c r="G227" s="205"/>
      <c r="H227" s="205"/>
      <c r="I227" s="206">
        <v>119575.51380520305</v>
      </c>
      <c r="J227" s="11">
        <v>0</v>
      </c>
      <c r="K227" s="207">
        <v>0</v>
      </c>
      <c r="L227" s="318">
        <v>0</v>
      </c>
      <c r="M227" s="207">
        <v>7794468.970320811</v>
      </c>
      <c r="N227" s="207">
        <v>3743543.8661921034</v>
      </c>
      <c r="O227" s="192">
        <v>11538000</v>
      </c>
      <c r="P227" s="208"/>
      <c r="Q227" s="286">
        <f t="shared" si="13"/>
        <v>0.016890277269548445</v>
      </c>
      <c r="R227" s="209">
        <v>121595.17738802165</v>
      </c>
      <c r="S227" s="11">
        <v>0</v>
      </c>
      <c r="T227" s="207">
        <v>0</v>
      </c>
      <c r="U227" s="318">
        <v>0</v>
      </c>
      <c r="V227" s="207">
        <v>8173519.473198195</v>
      </c>
      <c r="W227" s="207">
        <v>3974271.3879055693</v>
      </c>
      <c r="X227" s="194">
        <v>12148000</v>
      </c>
      <c r="Y227" s="208"/>
      <c r="Z227" s="210">
        <f t="shared" si="14"/>
        <v>0.017086250159247175</v>
      </c>
      <c r="AA227" s="209">
        <v>123672.78300703142</v>
      </c>
      <c r="AB227" s="11">
        <v>0</v>
      </c>
      <c r="AC227" s="207">
        <v>0</v>
      </c>
      <c r="AD227" s="318">
        <v>0</v>
      </c>
      <c r="AE227" s="207">
        <v>7907353.409503115</v>
      </c>
      <c r="AF227" s="207">
        <v>4224074.738276865</v>
      </c>
      <c r="AG227" s="194">
        <v>12131000</v>
      </c>
    </row>
    <row r="228" spans="4:33" ht="15">
      <c r="D228" s="138" t="s">
        <v>399</v>
      </c>
      <c r="E228" s="143" t="s">
        <v>400</v>
      </c>
      <c r="F228" s="195" t="s">
        <v>61</v>
      </c>
      <c r="G228" s="196"/>
      <c r="H228" s="196"/>
      <c r="I228" s="197">
        <v>24169.456371662014</v>
      </c>
      <c r="J228" s="296">
        <v>0.7592333829500812</v>
      </c>
      <c r="K228" s="198">
        <v>17610.74272267896</v>
      </c>
      <c r="L228" s="320">
        <v>77523501.77449799</v>
      </c>
      <c r="M228" s="198">
        <v>34125819.496059805</v>
      </c>
      <c r="N228" s="198">
        <v>36881337.863369256</v>
      </c>
      <c r="O228" s="199">
        <v>148531000</v>
      </c>
      <c r="P228" s="200"/>
      <c r="Q228" s="287">
        <f t="shared" si="13"/>
        <v>0.0022840115952520008</v>
      </c>
      <c r="R228" s="201">
        <v>24224.659690265828</v>
      </c>
      <c r="S228" s="296">
        <v>0.7592333829500812</v>
      </c>
      <c r="T228" s="198">
        <v>17356.691138019276</v>
      </c>
      <c r="U228" s="320">
        <v>81570010.72678182</v>
      </c>
      <c r="V228" s="198">
        <v>35788031.35368323</v>
      </c>
      <c r="W228" s="198">
        <v>38068354.72421962</v>
      </c>
      <c r="X228" s="203">
        <v>155426000</v>
      </c>
      <c r="Y228" s="200"/>
      <c r="Z228" s="202">
        <f t="shared" si="14"/>
        <v>0.0024481353243158074</v>
      </c>
      <c r="AA228" s="201">
        <v>24283.964935373097</v>
      </c>
      <c r="AB228" s="296">
        <v>0.7592333829500812</v>
      </c>
      <c r="AC228" s="198">
        <v>16186.01511402195</v>
      </c>
      <c r="AD228" s="320">
        <v>80982331.95972073</v>
      </c>
      <c r="AE228" s="198">
        <v>34576286.24246251</v>
      </c>
      <c r="AF228" s="198">
        <v>35750271.352840304</v>
      </c>
      <c r="AG228" s="203">
        <v>151309000</v>
      </c>
    </row>
    <row r="229" spans="4:33" ht="15">
      <c r="D229" s="138" t="s">
        <v>401</v>
      </c>
      <c r="E229" s="143" t="s">
        <v>402</v>
      </c>
      <c r="F229" s="195" t="s">
        <v>61</v>
      </c>
      <c r="G229" s="196"/>
      <c r="H229" s="196"/>
      <c r="I229" s="197">
        <v>36832.34587637689</v>
      </c>
      <c r="J229" s="296">
        <v>0.5891072298596975</v>
      </c>
      <c r="K229" s="198">
        <v>20823.763738153437</v>
      </c>
      <c r="L229" s="320">
        <v>114977803.41340548</v>
      </c>
      <c r="M229" s="198">
        <v>23363873.782798573</v>
      </c>
      <c r="N229" s="198">
        <v>40648514.121945746</v>
      </c>
      <c r="O229" s="199">
        <v>178990000</v>
      </c>
      <c r="P229" s="200"/>
      <c r="Q229" s="287">
        <f t="shared" si="13"/>
        <v>0.03955473575211713</v>
      </c>
      <c r="R229" s="201">
        <v>38289.239584647556</v>
      </c>
      <c r="S229" s="296">
        <v>0.5891072298596975</v>
      </c>
      <c r="T229" s="198">
        <v>21286.53872433828</v>
      </c>
      <c r="U229" s="320">
        <v>124915722.85134806</v>
      </c>
      <c r="V229" s="198">
        <v>24500075.381683</v>
      </c>
      <c r="W229" s="198">
        <v>43516972.57428769</v>
      </c>
      <c r="X229" s="203">
        <v>192933000</v>
      </c>
      <c r="Y229" s="200"/>
      <c r="Z229" s="202">
        <f t="shared" si="14"/>
        <v>0.039724962551930296</v>
      </c>
      <c r="AA229" s="201">
        <v>39810.27819328957</v>
      </c>
      <c r="AB229" s="296">
        <v>0.5891072298596975</v>
      </c>
      <c r="AC229" s="198">
        <v>20588.96968394219</v>
      </c>
      <c r="AD229" s="320">
        <v>128155754.18150921</v>
      </c>
      <c r="AE229" s="198">
        <v>23702244.209204778</v>
      </c>
      <c r="AF229" s="198">
        <v>42386784.13614736</v>
      </c>
      <c r="AG229" s="203">
        <v>194245000</v>
      </c>
    </row>
    <row r="230" spans="4:33" ht="15">
      <c r="D230" s="138" t="s">
        <v>403</v>
      </c>
      <c r="E230" s="143" t="s">
        <v>404</v>
      </c>
      <c r="F230" s="195" t="s">
        <v>61</v>
      </c>
      <c r="G230" s="196"/>
      <c r="H230" s="196"/>
      <c r="I230" s="197">
        <v>19367.581331882328</v>
      </c>
      <c r="J230" s="296">
        <v>0.4142865557182217</v>
      </c>
      <c r="K230" s="198">
        <v>7700.372301506163</v>
      </c>
      <c r="L230" s="320">
        <v>42517380.80712202</v>
      </c>
      <c r="M230" s="198">
        <v>0</v>
      </c>
      <c r="N230" s="198">
        <v>0</v>
      </c>
      <c r="O230" s="199">
        <v>42517000</v>
      </c>
      <c r="P230" s="200"/>
      <c r="Q230" s="287">
        <f t="shared" si="13"/>
        <v>0.07068776378454514</v>
      </c>
      <c r="R230" s="201">
        <v>20736.63234614839</v>
      </c>
      <c r="S230" s="296">
        <v>0.4142865557182217</v>
      </c>
      <c r="T230" s="198">
        <v>8107.23987193799</v>
      </c>
      <c r="U230" s="320">
        <v>47575688.18713086</v>
      </c>
      <c r="V230" s="198">
        <v>0</v>
      </c>
      <c r="W230" s="198">
        <v>0</v>
      </c>
      <c r="X230" s="203">
        <v>47576000</v>
      </c>
      <c r="Y230" s="200"/>
      <c r="Z230" s="202">
        <f t="shared" si="14"/>
        <v>0.07086308860906819</v>
      </c>
      <c r="AA230" s="201">
        <v>22206.094161547175</v>
      </c>
      <c r="AB230" s="296">
        <v>0.4142865557182217</v>
      </c>
      <c r="AC230" s="198">
        <v>8076.404573045967</v>
      </c>
      <c r="AD230" s="320">
        <v>50271467.44214916</v>
      </c>
      <c r="AE230" s="198">
        <v>0</v>
      </c>
      <c r="AF230" s="198">
        <v>0</v>
      </c>
      <c r="AG230" s="203">
        <v>50271000</v>
      </c>
    </row>
    <row r="231" spans="4:33" s="41" customFormat="1" ht="15">
      <c r="D231" s="137" t="s">
        <v>405</v>
      </c>
      <c r="E231" s="8" t="s">
        <v>406</v>
      </c>
      <c r="F231" s="204" t="s">
        <v>75</v>
      </c>
      <c r="G231" s="205"/>
      <c r="H231" s="205"/>
      <c r="I231" s="206">
        <v>80369.38357992124</v>
      </c>
      <c r="J231" s="11">
        <v>0</v>
      </c>
      <c r="K231" s="207">
        <v>0</v>
      </c>
      <c r="L231" s="318">
        <v>19713699.924170397</v>
      </c>
      <c r="M231" s="207">
        <v>13093769.325285776</v>
      </c>
      <c r="N231" s="207">
        <v>5265539.182282799</v>
      </c>
      <c r="O231" s="192">
        <v>38073000</v>
      </c>
      <c r="P231" s="208"/>
      <c r="Q231" s="286">
        <f t="shared" si="13"/>
        <v>0.035848825918584445</v>
      </c>
      <c r="R231" s="209">
        <v>83250.53162106177</v>
      </c>
      <c r="S231" s="11">
        <v>0</v>
      </c>
      <c r="T231" s="207">
        <v>0</v>
      </c>
      <c r="U231" s="318">
        <v>20284200.88979765</v>
      </c>
      <c r="V231" s="207">
        <v>13725846.606812255</v>
      </c>
      <c r="W231" s="207">
        <v>5694291.893306961</v>
      </c>
      <c r="X231" s="194">
        <v>39704000</v>
      </c>
      <c r="Y231" s="208"/>
      <c r="Z231" s="210">
        <f t="shared" si="14"/>
        <v>0.03663406839286154</v>
      </c>
      <c r="AA231" s="209">
        <v>86300.33729020983</v>
      </c>
      <c r="AB231" s="11">
        <v>0</v>
      </c>
      <c r="AC231" s="207">
        <v>0</v>
      </c>
      <c r="AD231" s="318">
        <v>19767293.00808952</v>
      </c>
      <c r="AE231" s="207">
        <v>13360745.066914784</v>
      </c>
      <c r="AF231" s="207">
        <v>6168527.335714174</v>
      </c>
      <c r="AG231" s="194">
        <v>39297000</v>
      </c>
    </row>
    <row r="232" spans="4:33" ht="15">
      <c r="D232" s="211"/>
      <c r="E232" s="143"/>
      <c r="F232" s="195"/>
      <c r="G232" s="196"/>
      <c r="H232" s="196"/>
      <c r="I232" s="197"/>
      <c r="J232" s="6"/>
      <c r="K232" s="198"/>
      <c r="L232" s="320"/>
      <c r="M232" s="198"/>
      <c r="N232" s="198"/>
      <c r="O232" s="199"/>
      <c r="P232" s="200"/>
      <c r="Q232" s="287"/>
      <c r="R232" s="201"/>
      <c r="S232" s="6"/>
      <c r="T232" s="198"/>
      <c r="U232" s="320"/>
      <c r="V232" s="198"/>
      <c r="W232" s="198"/>
      <c r="X232" s="203"/>
      <c r="Y232" s="200"/>
      <c r="Z232" s="202"/>
      <c r="AA232" s="201"/>
      <c r="AB232" s="6"/>
      <c r="AC232" s="198"/>
      <c r="AD232" s="320"/>
      <c r="AE232" s="198"/>
      <c r="AF232" s="198"/>
      <c r="AG232" s="203"/>
    </row>
    <row r="233" spans="4:33" ht="15">
      <c r="D233" s="212" t="s">
        <v>407</v>
      </c>
      <c r="E233" s="143"/>
      <c r="F233" s="195"/>
      <c r="G233" s="196"/>
      <c r="H233" s="196"/>
      <c r="I233" s="197"/>
      <c r="J233" s="6"/>
      <c r="K233" s="198"/>
      <c r="L233" s="320"/>
      <c r="M233" s="198"/>
      <c r="N233" s="198"/>
      <c r="O233" s="199"/>
      <c r="P233" s="200"/>
      <c r="Q233" s="287"/>
      <c r="R233" s="201"/>
      <c r="S233" s="6"/>
      <c r="T233" s="198"/>
      <c r="U233" s="320"/>
      <c r="V233" s="198"/>
      <c r="W233" s="198"/>
      <c r="X233" s="203"/>
      <c r="Y233" s="200"/>
      <c r="Z233" s="202"/>
      <c r="AA233" s="201"/>
      <c r="AB233" s="6"/>
      <c r="AC233" s="198"/>
      <c r="AD233" s="320"/>
      <c r="AE233" s="198"/>
      <c r="AF233" s="198"/>
      <c r="AG233" s="203"/>
    </row>
    <row r="234" spans="4:33" ht="15">
      <c r="D234" s="211"/>
      <c r="E234" s="143"/>
      <c r="F234" s="195"/>
      <c r="G234" s="196"/>
      <c r="H234" s="196"/>
      <c r="I234" s="197"/>
      <c r="J234" s="6"/>
      <c r="K234" s="198"/>
      <c r="L234" s="320"/>
      <c r="M234" s="198"/>
      <c r="N234" s="198"/>
      <c r="O234" s="199"/>
      <c r="P234" s="200"/>
      <c r="Q234" s="287"/>
      <c r="R234" s="201"/>
      <c r="S234" s="6"/>
      <c r="T234" s="198"/>
      <c r="U234" s="320"/>
      <c r="V234" s="198"/>
      <c r="W234" s="198"/>
      <c r="X234" s="203"/>
      <c r="Y234" s="200"/>
      <c r="Z234" s="202"/>
      <c r="AA234" s="201"/>
      <c r="AB234" s="6"/>
      <c r="AC234" s="198"/>
      <c r="AD234" s="320"/>
      <c r="AE234" s="198"/>
      <c r="AF234" s="198"/>
      <c r="AG234" s="203"/>
    </row>
    <row r="235" spans="4:33" ht="15">
      <c r="D235" s="138" t="s">
        <v>408</v>
      </c>
      <c r="E235" s="143" t="s">
        <v>409</v>
      </c>
      <c r="F235" s="195" t="s">
        <v>61</v>
      </c>
      <c r="G235" s="196"/>
      <c r="H235" s="196"/>
      <c r="I235" s="197">
        <v>57521.88997293491</v>
      </c>
      <c r="J235" s="296">
        <v>0.729304328659893</v>
      </c>
      <c r="K235" s="198">
        <v>40260.33952695615</v>
      </c>
      <c r="L235" s="320">
        <v>222296289.0712189</v>
      </c>
      <c r="M235" s="198">
        <v>55065589.46931955</v>
      </c>
      <c r="N235" s="198">
        <v>87775423.07979849</v>
      </c>
      <c r="O235" s="199">
        <v>365137000</v>
      </c>
      <c r="P235" s="200"/>
      <c r="Q235" s="287">
        <f aca="true" t="shared" si="15" ref="Q235:Q256">(R235-I235)/I235</f>
        <v>0.010597924937479054</v>
      </c>
      <c r="R235" s="201">
        <v>58131.50264513</v>
      </c>
      <c r="S235" s="296">
        <v>0.729304328659893</v>
      </c>
      <c r="T235" s="198">
        <v>40008.6866790507</v>
      </c>
      <c r="U235" s="320">
        <v>234782840.06466994</v>
      </c>
      <c r="V235" s="198">
        <v>57776583.73663972</v>
      </c>
      <c r="W235" s="198">
        <v>91351981.47844182</v>
      </c>
      <c r="X235" s="203">
        <v>383911000</v>
      </c>
      <c r="Y235" s="200"/>
      <c r="Z235" s="202">
        <f aca="true" t="shared" si="16" ref="Z235:Z256">(AA235-R235)/R235</f>
        <v>0.010742323421275823</v>
      </c>
      <c r="AA235" s="201">
        <v>58755.97004750874</v>
      </c>
      <c r="AB235" s="296">
        <v>0.729304328659893</v>
      </c>
      <c r="AC235" s="198">
        <v>37618.8782305185</v>
      </c>
      <c r="AD235" s="320">
        <v>234158182.03154314</v>
      </c>
      <c r="AE235" s="198">
        <v>55316021.75819899</v>
      </c>
      <c r="AF235" s="198">
        <v>86499131.35634835</v>
      </c>
      <c r="AG235" s="203">
        <v>375973000</v>
      </c>
    </row>
    <row r="236" spans="4:33" ht="15">
      <c r="D236" s="138" t="s">
        <v>410</v>
      </c>
      <c r="E236" s="143" t="s">
        <v>411</v>
      </c>
      <c r="F236" s="195" t="s">
        <v>61</v>
      </c>
      <c r="G236" s="196"/>
      <c r="H236" s="196"/>
      <c r="I236" s="197">
        <v>220110.12465841157</v>
      </c>
      <c r="J236" s="296">
        <v>0.5858817691254212</v>
      </c>
      <c r="K236" s="198">
        <v>123761.4813150245</v>
      </c>
      <c r="L236" s="320">
        <v>683345405.1689401</v>
      </c>
      <c r="M236" s="198">
        <v>26463606.176536936</v>
      </c>
      <c r="N236" s="198">
        <v>109104399.68423134</v>
      </c>
      <c r="O236" s="199">
        <v>818913000</v>
      </c>
      <c r="P236" s="200"/>
      <c r="Q236" s="287">
        <f t="shared" si="15"/>
        <v>0.04432321722293198</v>
      </c>
      <c r="R236" s="201">
        <v>229866.113526613</v>
      </c>
      <c r="S236" s="296">
        <v>0.5858817691254212</v>
      </c>
      <c r="T236" s="198">
        <v>127092.19849110286</v>
      </c>
      <c r="U236" s="320">
        <v>745814716.468266</v>
      </c>
      <c r="V236" s="198">
        <v>27773785.521447923</v>
      </c>
      <c r="W236" s="198">
        <v>117339392.55297862</v>
      </c>
      <c r="X236" s="203">
        <v>890928000</v>
      </c>
      <c r="Y236" s="200"/>
      <c r="Z236" s="202">
        <f t="shared" si="16"/>
        <v>0.04447243451839599</v>
      </c>
      <c r="AA236" s="201">
        <v>240088.81920842346</v>
      </c>
      <c r="AB236" s="296">
        <v>0.5858817691254212</v>
      </c>
      <c r="AC236" s="198">
        <v>123488.62899715218</v>
      </c>
      <c r="AD236" s="320">
        <v>768653246.1269062</v>
      </c>
      <c r="AE236" s="198">
        <v>26463026.32360332</v>
      </c>
      <c r="AF236" s="198">
        <v>114813813.21256538</v>
      </c>
      <c r="AG236" s="203">
        <v>909930000</v>
      </c>
    </row>
    <row r="237" spans="4:33" ht="15">
      <c r="D237" s="138" t="s">
        <v>412</v>
      </c>
      <c r="E237" s="143" t="s">
        <v>413</v>
      </c>
      <c r="F237" s="195" t="s">
        <v>61</v>
      </c>
      <c r="G237" s="196"/>
      <c r="H237" s="196"/>
      <c r="I237" s="197">
        <v>306199.9544377598</v>
      </c>
      <c r="J237" s="296">
        <v>0.498243046479161</v>
      </c>
      <c r="K237" s="198">
        <v>146413.74960617648</v>
      </c>
      <c r="L237" s="320">
        <v>808419243.0782607</v>
      </c>
      <c r="M237" s="198">
        <v>0</v>
      </c>
      <c r="N237" s="198">
        <v>0</v>
      </c>
      <c r="O237" s="199">
        <v>808419000</v>
      </c>
      <c r="P237" s="200"/>
      <c r="Q237" s="287">
        <f t="shared" si="15"/>
        <v>0.052761914148527454</v>
      </c>
      <c r="R237" s="201">
        <v>322355.6501460879</v>
      </c>
      <c r="S237" s="296">
        <v>0.498243046479161</v>
      </c>
      <c r="T237" s="198">
        <v>151569.03591420467</v>
      </c>
      <c r="U237" s="320">
        <v>889452058.3309805</v>
      </c>
      <c r="V237" s="198">
        <v>0</v>
      </c>
      <c r="W237" s="198">
        <v>0</v>
      </c>
      <c r="X237" s="203">
        <v>889452000</v>
      </c>
      <c r="Y237" s="200"/>
      <c r="Z237" s="202">
        <f t="shared" si="16"/>
        <v>0.05291233720051541</v>
      </c>
      <c r="AA237" s="201">
        <v>339412.2410051091</v>
      </c>
      <c r="AB237" s="296">
        <v>0.498243046479161</v>
      </c>
      <c r="AC237" s="198">
        <v>148461.48373738173</v>
      </c>
      <c r="AD237" s="320">
        <v>924096431.6008967</v>
      </c>
      <c r="AE237" s="198">
        <v>0</v>
      </c>
      <c r="AF237" s="198">
        <v>0</v>
      </c>
      <c r="AG237" s="203">
        <v>924096000</v>
      </c>
    </row>
    <row r="238" spans="4:33" ht="15">
      <c r="D238" s="138" t="s">
        <v>414</v>
      </c>
      <c r="E238" s="143" t="s">
        <v>415</v>
      </c>
      <c r="F238" s="195" t="s">
        <v>61</v>
      </c>
      <c r="G238" s="196"/>
      <c r="H238" s="196"/>
      <c r="I238" s="197">
        <v>20938.10042675777</v>
      </c>
      <c r="J238" s="296">
        <v>0.6882963866025136</v>
      </c>
      <c r="K238" s="198">
        <v>13830.830625755787</v>
      </c>
      <c r="L238" s="320">
        <v>76366527.4312833</v>
      </c>
      <c r="M238" s="198">
        <v>10265558.73376853</v>
      </c>
      <c r="N238" s="198">
        <v>15341030.839078372</v>
      </c>
      <c r="O238" s="199">
        <v>101973000</v>
      </c>
      <c r="P238" s="200"/>
      <c r="Q238" s="287">
        <f t="shared" si="15"/>
        <v>0.0369872457560627</v>
      </c>
      <c r="R238" s="201">
        <v>21712.54309290738</v>
      </c>
      <c r="S238" s="296">
        <v>0.6882963866025136</v>
      </c>
      <c r="T238" s="198">
        <v>14103.280317844303</v>
      </c>
      <c r="U238" s="320">
        <v>82762231.95762777</v>
      </c>
      <c r="V238" s="198">
        <v>10757147.757234877</v>
      </c>
      <c r="W238" s="198">
        <v>16383043.943213537</v>
      </c>
      <c r="X238" s="203">
        <v>109902000</v>
      </c>
      <c r="Y238" s="200"/>
      <c r="Z238" s="202">
        <f t="shared" si="16"/>
        <v>0.037135414857056195</v>
      </c>
      <c r="AA238" s="201">
        <v>22518.847388264207</v>
      </c>
      <c r="AB238" s="296">
        <v>0.6882963866025136</v>
      </c>
      <c r="AC238" s="198">
        <v>13607.135086555847</v>
      </c>
      <c r="AD238" s="320">
        <v>84697422.26233378</v>
      </c>
      <c r="AE238" s="198">
        <v>10540313.802231202</v>
      </c>
      <c r="AF238" s="198">
        <v>15917812.442988884</v>
      </c>
      <c r="AG238" s="203">
        <v>111156000</v>
      </c>
    </row>
    <row r="239" spans="4:33" ht="15">
      <c r="D239" s="138" t="s">
        <v>416</v>
      </c>
      <c r="E239" s="143" t="s">
        <v>417</v>
      </c>
      <c r="F239" s="195" t="s">
        <v>61</v>
      </c>
      <c r="G239" s="196"/>
      <c r="H239" s="196"/>
      <c r="I239" s="197">
        <v>83874.00352242267</v>
      </c>
      <c r="J239" s="296">
        <v>0.6628769227043179</v>
      </c>
      <c r="K239" s="198">
        <v>53357.53625343632</v>
      </c>
      <c r="L239" s="320">
        <v>294612078.3502165</v>
      </c>
      <c r="M239" s="198">
        <v>58891116.98366197</v>
      </c>
      <c r="N239" s="198">
        <v>108244458.67702244</v>
      </c>
      <c r="O239" s="199">
        <v>461748000</v>
      </c>
      <c r="P239" s="200"/>
      <c r="Q239" s="287">
        <f t="shared" si="15"/>
        <v>0.013321571676070792</v>
      </c>
      <c r="R239" s="201">
        <v>84991.33707210564</v>
      </c>
      <c r="S239" s="296">
        <v>0.6628769227043179</v>
      </c>
      <c r="T239" s="198">
        <v>53166.921761496895</v>
      </c>
      <c r="U239" s="320">
        <v>311999266.2792531</v>
      </c>
      <c r="V239" s="198">
        <v>61800965.84242949</v>
      </c>
      <c r="W239" s="198">
        <v>112958677.53339754</v>
      </c>
      <c r="X239" s="203">
        <v>486759000</v>
      </c>
      <c r="Y239" s="200"/>
      <c r="Z239" s="202">
        <f t="shared" si="16"/>
        <v>0.013466359325973771</v>
      </c>
      <c r="AA239" s="201">
        <v>86135.86095671357</v>
      </c>
      <c r="AB239" s="296">
        <v>0.6628769227043179</v>
      </c>
      <c r="AC239" s="198">
        <v>50125.872815681</v>
      </c>
      <c r="AD239" s="320">
        <v>312007795.1112907</v>
      </c>
      <c r="AE239" s="198">
        <v>58985229.497142054</v>
      </c>
      <c r="AF239" s="198">
        <v>107246285.54660286</v>
      </c>
      <c r="AG239" s="203">
        <v>478239000</v>
      </c>
    </row>
    <row r="240" spans="4:33" s="41" customFormat="1" ht="15">
      <c r="D240" s="137" t="s">
        <v>418</v>
      </c>
      <c r="E240" s="8" t="s">
        <v>419</v>
      </c>
      <c r="F240" s="204" t="s">
        <v>75</v>
      </c>
      <c r="G240" s="205"/>
      <c r="H240" s="205"/>
      <c r="I240" s="206">
        <v>688644.0730182867</v>
      </c>
      <c r="J240" s="11">
        <v>0</v>
      </c>
      <c r="K240" s="207">
        <v>0</v>
      </c>
      <c r="L240" s="318">
        <v>0</v>
      </c>
      <c r="M240" s="207">
        <v>41250769.807720914</v>
      </c>
      <c r="N240" s="207">
        <v>52934531.59411208</v>
      </c>
      <c r="O240" s="192">
        <v>94185000</v>
      </c>
      <c r="P240" s="208"/>
      <c r="Q240" s="286">
        <f t="shared" si="15"/>
        <v>0.04125944675603514</v>
      </c>
      <c r="R240" s="209">
        <v>717057.1464828439</v>
      </c>
      <c r="S240" s="11">
        <v>0</v>
      </c>
      <c r="T240" s="207">
        <v>0</v>
      </c>
      <c r="U240" s="318">
        <v>0</v>
      </c>
      <c r="V240" s="207">
        <v>43288997.499710165</v>
      </c>
      <c r="W240" s="207">
        <v>57543798.64958191</v>
      </c>
      <c r="X240" s="194">
        <v>100833000</v>
      </c>
      <c r="Y240" s="208"/>
      <c r="Z240" s="210">
        <f t="shared" si="16"/>
        <v>0.04163488540573323</v>
      </c>
      <c r="AA240" s="209">
        <v>746911.7386060192</v>
      </c>
      <c r="AB240" s="11">
        <v>0</v>
      </c>
      <c r="AC240" s="207">
        <v>0</v>
      </c>
      <c r="AD240" s="318">
        <v>0</v>
      </c>
      <c r="AE240" s="207">
        <v>41316691.695917904</v>
      </c>
      <c r="AF240" s="207">
        <v>62636911.37721539</v>
      </c>
      <c r="AG240" s="194">
        <v>103954000</v>
      </c>
    </row>
    <row r="241" spans="4:33" ht="15">
      <c r="D241" s="138" t="s">
        <v>420</v>
      </c>
      <c r="E241" s="143" t="s">
        <v>421</v>
      </c>
      <c r="F241" s="195" t="s">
        <v>61</v>
      </c>
      <c r="G241" s="196"/>
      <c r="H241" s="196"/>
      <c r="I241" s="197">
        <v>30077.749201378025</v>
      </c>
      <c r="J241" s="296">
        <v>0.7962757195342083</v>
      </c>
      <c r="K241" s="198">
        <v>22984.989077388687</v>
      </c>
      <c r="L241" s="320">
        <v>53263953.02235011</v>
      </c>
      <c r="M241" s="198">
        <v>33215394.71461373</v>
      </c>
      <c r="N241" s="198">
        <v>45897086.52968872</v>
      </c>
      <c r="O241" s="199">
        <v>132376000</v>
      </c>
      <c r="P241" s="200"/>
      <c r="Q241" s="287">
        <f t="shared" si="15"/>
        <v>0.011031736044426099</v>
      </c>
      <c r="R241" s="201">
        <v>30409.558991378075</v>
      </c>
      <c r="S241" s="296">
        <v>0.7962757195342083</v>
      </c>
      <c r="T241" s="198">
        <v>22851.123114409216</v>
      </c>
      <c r="U241" s="320">
        <v>56077106.34951096</v>
      </c>
      <c r="V241" s="198">
        <v>34832007.337032944</v>
      </c>
      <c r="W241" s="198">
        <v>47787745.77196793</v>
      </c>
      <c r="X241" s="203">
        <v>138697000</v>
      </c>
      <c r="Y241" s="200"/>
      <c r="Z241" s="202">
        <f t="shared" si="16"/>
        <v>0.011176196512979034</v>
      </c>
      <c r="AA241" s="201">
        <v>30749.422198538745</v>
      </c>
      <c r="AB241" s="296">
        <v>0.7962757195342083</v>
      </c>
      <c r="AC241" s="198">
        <v>21495.39755363284</v>
      </c>
      <c r="AD241" s="320">
        <v>55918576.91510623</v>
      </c>
      <c r="AE241" s="198">
        <v>33674558.61134353</v>
      </c>
      <c r="AF241" s="198">
        <v>45268562.62831784</v>
      </c>
      <c r="AG241" s="203">
        <v>134862000</v>
      </c>
    </row>
    <row r="242" spans="4:33" ht="15">
      <c r="D242" s="138" t="s">
        <v>422</v>
      </c>
      <c r="E242" s="143" t="s">
        <v>423</v>
      </c>
      <c r="F242" s="195" t="s">
        <v>61</v>
      </c>
      <c r="G242" s="196"/>
      <c r="H242" s="196"/>
      <c r="I242" s="197">
        <v>37244.69438550289</v>
      </c>
      <c r="J242" s="296">
        <v>0.706394852083861</v>
      </c>
      <c r="K242" s="198">
        <v>25249.189127987276</v>
      </c>
      <c r="L242" s="320">
        <v>58510866.33269515</v>
      </c>
      <c r="M242" s="198">
        <v>23926593.91235818</v>
      </c>
      <c r="N242" s="198">
        <v>39847583.44840083</v>
      </c>
      <c r="O242" s="199">
        <v>122285000</v>
      </c>
      <c r="P242" s="200"/>
      <c r="Q242" s="287">
        <f t="shared" si="15"/>
        <v>0.01822409622012829</v>
      </c>
      <c r="R242" s="201">
        <v>37923.445279673564</v>
      </c>
      <c r="S242" s="296">
        <v>0.706394852083861</v>
      </c>
      <c r="T242" s="198">
        <v>25280.70995583441</v>
      </c>
      <c r="U242" s="320">
        <v>62039360.32756867</v>
      </c>
      <c r="V242" s="198">
        <v>25092018.47068283</v>
      </c>
      <c r="W242" s="198">
        <v>41784190.94350162</v>
      </c>
      <c r="X242" s="203">
        <v>128916000</v>
      </c>
      <c r="Y242" s="200"/>
      <c r="Z242" s="202">
        <f t="shared" si="16"/>
        <v>0.018369584363366352</v>
      </c>
      <c r="AA242" s="201">
        <v>38620.083207088035</v>
      </c>
      <c r="AB242" s="296">
        <v>0.706394852083861</v>
      </c>
      <c r="AC242" s="198">
        <v>23950.014450067345</v>
      </c>
      <c r="AD242" s="320">
        <v>62304068.664115295</v>
      </c>
      <c r="AE242" s="198">
        <v>24242429.109032158</v>
      </c>
      <c r="AF242" s="198">
        <v>39863069.79128</v>
      </c>
      <c r="AG242" s="203">
        <v>126410000</v>
      </c>
    </row>
    <row r="243" spans="4:33" ht="15">
      <c r="D243" s="138" t="s">
        <v>424</v>
      </c>
      <c r="E243" s="143" t="s">
        <v>425</v>
      </c>
      <c r="F243" s="195" t="s">
        <v>61</v>
      </c>
      <c r="G243" s="196"/>
      <c r="H243" s="196"/>
      <c r="I243" s="197">
        <v>111881.83660722325</v>
      </c>
      <c r="J243" s="296">
        <v>0.6317817429168563</v>
      </c>
      <c r="K243" s="198">
        <v>67836.30019263268</v>
      </c>
      <c r="L243" s="320">
        <v>157199531.15944332</v>
      </c>
      <c r="M243" s="198">
        <v>39627610.80626643</v>
      </c>
      <c r="N243" s="198">
        <v>95905717.85851258</v>
      </c>
      <c r="O243" s="199">
        <v>292733000</v>
      </c>
      <c r="P243" s="200"/>
      <c r="Q243" s="287">
        <f t="shared" si="15"/>
        <v>0.027039113434396852</v>
      </c>
      <c r="R243" s="201">
        <v>114907.02227849461</v>
      </c>
      <c r="S243" s="296">
        <v>0.6317817429168563</v>
      </c>
      <c r="T243" s="198">
        <v>68508.99506757519</v>
      </c>
      <c r="U243" s="320">
        <v>168122423.70179272</v>
      </c>
      <c r="V243" s="198">
        <v>41585982.3670884</v>
      </c>
      <c r="W243" s="198">
        <v>101437403.05722816</v>
      </c>
      <c r="X243" s="203">
        <v>311146000</v>
      </c>
      <c r="Y243" s="200"/>
      <c r="Z243" s="202">
        <f t="shared" si="16"/>
        <v>0.027185861104385353</v>
      </c>
      <c r="AA243" s="201">
        <v>118030.86862607628</v>
      </c>
      <c r="AB243" s="296">
        <v>0.6317817429168563</v>
      </c>
      <c r="AC243" s="198">
        <v>65464.78168015721</v>
      </c>
      <c r="AD243" s="320">
        <v>170301452.69371074</v>
      </c>
      <c r="AE243" s="198">
        <v>39685235.80494075</v>
      </c>
      <c r="AF243" s="198">
        <v>97611385.61238687</v>
      </c>
      <c r="AG243" s="203">
        <v>307598000</v>
      </c>
    </row>
    <row r="244" spans="4:33" ht="15">
      <c r="D244" s="138" t="s">
        <v>426</v>
      </c>
      <c r="E244" s="143" t="s">
        <v>427</v>
      </c>
      <c r="F244" s="195" t="s">
        <v>61</v>
      </c>
      <c r="G244" s="196"/>
      <c r="H244" s="196"/>
      <c r="I244" s="197">
        <v>58082.57672126446</v>
      </c>
      <c r="J244" s="296">
        <v>0.6479344682683117</v>
      </c>
      <c r="K244" s="198">
        <v>36117.065213965005</v>
      </c>
      <c r="L244" s="320">
        <v>83695391.73521948</v>
      </c>
      <c r="M244" s="198">
        <v>19769453.183630668</v>
      </c>
      <c r="N244" s="198">
        <v>39695670.83710707</v>
      </c>
      <c r="O244" s="199">
        <v>143161000</v>
      </c>
      <c r="P244" s="200"/>
      <c r="Q244" s="287">
        <f t="shared" si="15"/>
        <v>0.02380814089627645</v>
      </c>
      <c r="R244" s="201">
        <v>59465.41489146311</v>
      </c>
      <c r="S244" s="296">
        <v>0.6479344682683117</v>
      </c>
      <c r="T244" s="198">
        <v>36360.47031969022</v>
      </c>
      <c r="U244" s="320">
        <v>89229310.56066039</v>
      </c>
      <c r="V244" s="198">
        <v>20738568.13624162</v>
      </c>
      <c r="W244" s="198">
        <v>41853170.48886509</v>
      </c>
      <c r="X244" s="203">
        <v>151821000</v>
      </c>
      <c r="Y244" s="200"/>
      <c r="Z244" s="202">
        <f t="shared" si="16"/>
        <v>0.023954426911313848</v>
      </c>
      <c r="AA244" s="201">
        <v>60889.874826231615</v>
      </c>
      <c r="AB244" s="296">
        <v>0.6479344682683117</v>
      </c>
      <c r="AC244" s="198">
        <v>34635.48026603966</v>
      </c>
      <c r="AD244" s="320">
        <v>90101462.99531262</v>
      </c>
      <c r="AE244" s="198">
        <v>19928358.622897826</v>
      </c>
      <c r="AF244" s="198">
        <v>40147851.88247079</v>
      </c>
      <c r="AG244" s="203">
        <v>150178000</v>
      </c>
    </row>
    <row r="245" spans="4:33" ht="15">
      <c r="D245" s="138" t="s">
        <v>428</v>
      </c>
      <c r="E245" s="143" t="s">
        <v>429</v>
      </c>
      <c r="F245" s="195" t="s">
        <v>61</v>
      </c>
      <c r="G245" s="196"/>
      <c r="H245" s="196"/>
      <c r="I245" s="197">
        <v>51396.62011305653</v>
      </c>
      <c r="J245" s="296">
        <v>0.7044335179137651</v>
      </c>
      <c r="K245" s="198">
        <v>34746.42018793854</v>
      </c>
      <c r="L245" s="320">
        <v>80519146.05458045</v>
      </c>
      <c r="M245" s="198">
        <v>37452718.02216722</v>
      </c>
      <c r="N245" s="198">
        <v>69408985.23162521</v>
      </c>
      <c r="O245" s="199">
        <v>187381000</v>
      </c>
      <c r="P245" s="200"/>
      <c r="Q245" s="287">
        <f t="shared" si="15"/>
        <v>0.022744014666244584</v>
      </c>
      <c r="R245" s="201">
        <v>52565.58559470329</v>
      </c>
      <c r="S245" s="296">
        <v>0.7044335179137651</v>
      </c>
      <c r="T245" s="198">
        <v>34944.22991218572</v>
      </c>
      <c r="U245" s="320">
        <v>85753828.69701293</v>
      </c>
      <c r="V245" s="198">
        <v>39286965.313516855</v>
      </c>
      <c r="W245" s="198">
        <v>73105370.06248453</v>
      </c>
      <c r="X245" s="203">
        <v>198146000</v>
      </c>
      <c r="Y245" s="200"/>
      <c r="Z245" s="202">
        <f t="shared" si="16"/>
        <v>0.022890148634448566</v>
      </c>
      <c r="AA245" s="201">
        <v>53768.81966202288</v>
      </c>
      <c r="AB245" s="296">
        <v>0.7044335179137651</v>
      </c>
      <c r="AC245" s="198">
        <v>33251.830960502804</v>
      </c>
      <c r="AD245" s="320">
        <v>86502008.74366888</v>
      </c>
      <c r="AE245" s="198">
        <v>37782106.83381969</v>
      </c>
      <c r="AF245" s="198">
        <v>70053783.94358192</v>
      </c>
      <c r="AG245" s="203">
        <v>194338000</v>
      </c>
    </row>
    <row r="246" spans="4:33" s="41" customFormat="1" ht="15">
      <c r="D246" s="137" t="s">
        <v>430</v>
      </c>
      <c r="E246" s="8" t="s">
        <v>431</v>
      </c>
      <c r="F246" s="204" t="s">
        <v>75</v>
      </c>
      <c r="G246" s="205"/>
      <c r="H246" s="205"/>
      <c r="I246" s="206">
        <v>288683.47702842514</v>
      </c>
      <c r="J246" s="11">
        <v>0</v>
      </c>
      <c r="K246" s="207">
        <v>0</v>
      </c>
      <c r="L246" s="318">
        <v>598961534.229313</v>
      </c>
      <c r="M246" s="207">
        <v>21768795.122742366</v>
      </c>
      <c r="N246" s="207">
        <v>18099899.55953467</v>
      </c>
      <c r="O246" s="192">
        <v>638830000</v>
      </c>
      <c r="P246" s="208"/>
      <c r="Q246" s="286">
        <f t="shared" si="15"/>
        <v>0.02281928316471964</v>
      </c>
      <c r="R246" s="209">
        <v>295271.0270357126</v>
      </c>
      <c r="S246" s="11">
        <v>0</v>
      </c>
      <c r="T246" s="207">
        <v>0</v>
      </c>
      <c r="U246" s="318">
        <v>641698075.7414031</v>
      </c>
      <c r="V246" s="207">
        <v>22836387.918274373</v>
      </c>
      <c r="W246" s="207">
        <v>19327495.049721483</v>
      </c>
      <c r="X246" s="194">
        <v>683862000</v>
      </c>
      <c r="Y246" s="208"/>
      <c r="Z246" s="210">
        <f t="shared" si="16"/>
        <v>0.022989189126991185</v>
      </c>
      <c r="AA246" s="209">
        <v>302059.06851995754</v>
      </c>
      <c r="AB246" s="11">
        <v>0</v>
      </c>
      <c r="AC246" s="207">
        <v>0</v>
      </c>
      <c r="AD246" s="318">
        <v>647795001.6034834</v>
      </c>
      <c r="AE246" s="207">
        <v>21936032.573863536</v>
      </c>
      <c r="AF246" s="207">
        <v>20661550.320765194</v>
      </c>
      <c r="AG246" s="194">
        <v>690393000</v>
      </c>
    </row>
    <row r="247" spans="4:33" ht="15">
      <c r="D247" s="138" t="s">
        <v>432</v>
      </c>
      <c r="E247" s="143" t="s">
        <v>433</v>
      </c>
      <c r="F247" s="195" t="s">
        <v>61</v>
      </c>
      <c r="G247" s="196"/>
      <c r="H247" s="196"/>
      <c r="I247" s="197">
        <v>21930.789685671127</v>
      </c>
      <c r="J247" s="296">
        <v>0.6177878387563666</v>
      </c>
      <c r="K247" s="198">
        <v>13002.567583097294</v>
      </c>
      <c r="L247" s="320">
        <v>30131323.82113401</v>
      </c>
      <c r="M247" s="198">
        <v>10489107.806707537</v>
      </c>
      <c r="N247" s="198">
        <v>13536196.489048772</v>
      </c>
      <c r="O247" s="199">
        <v>54157000</v>
      </c>
      <c r="P247" s="200"/>
      <c r="Q247" s="287">
        <f t="shared" si="15"/>
        <v>0.019758656482431327</v>
      </c>
      <c r="R247" s="201">
        <v>22364.11262545875</v>
      </c>
      <c r="S247" s="296">
        <v>0.6177878387563666</v>
      </c>
      <c r="T247" s="198">
        <v>13038.420420487933</v>
      </c>
      <c r="U247" s="320">
        <v>31996540.602780797</v>
      </c>
      <c r="V247" s="198">
        <v>10995449.913659021</v>
      </c>
      <c r="W247" s="198">
        <v>14215452.508751087</v>
      </c>
      <c r="X247" s="203">
        <v>57207000</v>
      </c>
      <c r="Y247" s="200"/>
      <c r="Z247" s="202">
        <f t="shared" si="16"/>
        <v>0.01990436389009672</v>
      </c>
      <c r="AA247" s="201">
        <v>22809.256061234988</v>
      </c>
      <c r="AB247" s="296">
        <v>0.6177878387563666</v>
      </c>
      <c r="AC247" s="198">
        <v>12370.735594913614</v>
      </c>
      <c r="AD247" s="320">
        <v>32181490.39275197</v>
      </c>
      <c r="AE247" s="198">
        <v>10702975.736266565</v>
      </c>
      <c r="AF247" s="198">
        <v>13582304.466181979</v>
      </c>
      <c r="AG247" s="203">
        <v>56467000</v>
      </c>
    </row>
    <row r="248" spans="4:33" ht="15">
      <c r="D248" s="138" t="s">
        <v>434</v>
      </c>
      <c r="E248" s="143" t="s">
        <v>435</v>
      </c>
      <c r="F248" s="195" t="s">
        <v>61</v>
      </c>
      <c r="G248" s="196"/>
      <c r="H248" s="196"/>
      <c r="I248" s="197">
        <v>16465.8459716747</v>
      </c>
      <c r="J248" s="296">
        <v>0.6845699551160196</v>
      </c>
      <c r="K248" s="198">
        <v>10817.760893234243</v>
      </c>
      <c r="L248" s="320">
        <v>25068391.639614664</v>
      </c>
      <c r="M248" s="198">
        <v>16396226.805256352</v>
      </c>
      <c r="N248" s="198">
        <v>17086372.92820399</v>
      </c>
      <c r="O248" s="199">
        <v>58551000</v>
      </c>
      <c r="P248" s="200"/>
      <c r="Q248" s="287">
        <f t="shared" si="15"/>
        <v>0.02113534335551557</v>
      </c>
      <c r="R248" s="201">
        <v>16813.857279925076</v>
      </c>
      <c r="S248" s="296">
        <v>0.6845699551160196</v>
      </c>
      <c r="T248" s="198">
        <v>10862.233799675489</v>
      </c>
      <c r="U248" s="320">
        <v>26656135.75875231</v>
      </c>
      <c r="V248" s="198">
        <v>17185479.72908807</v>
      </c>
      <c r="W248" s="198">
        <v>17968003.665741395</v>
      </c>
      <c r="X248" s="203">
        <v>61810000</v>
      </c>
      <c r="Y248" s="200"/>
      <c r="Z248" s="202">
        <f t="shared" si="16"/>
        <v>0.021281247469993873</v>
      </c>
      <c r="AA248" s="201">
        <v>17171.67713762432</v>
      </c>
      <c r="AB248" s="296">
        <v>0.6845699551160196</v>
      </c>
      <c r="AC248" s="198">
        <v>10319.902587766352</v>
      </c>
      <c r="AD248" s="320">
        <v>26846410.50115809</v>
      </c>
      <c r="AE248" s="198">
        <v>16767613.530320663</v>
      </c>
      <c r="AF248" s="198">
        <v>17190895.796916515</v>
      </c>
      <c r="AG248" s="203">
        <v>60805000</v>
      </c>
    </row>
    <row r="249" spans="4:33" ht="15">
      <c r="D249" s="138" t="s">
        <v>436</v>
      </c>
      <c r="E249" s="143" t="s">
        <v>437</v>
      </c>
      <c r="F249" s="195" t="s">
        <v>61</v>
      </c>
      <c r="G249" s="196"/>
      <c r="H249" s="196"/>
      <c r="I249" s="197">
        <v>46507.33407364942</v>
      </c>
      <c r="J249" s="296">
        <v>0.7728200883852003</v>
      </c>
      <c r="K249" s="198">
        <v>34493.34740757467</v>
      </c>
      <c r="L249" s="320">
        <v>79932691.27580497</v>
      </c>
      <c r="M249" s="198">
        <v>51423890.343535244</v>
      </c>
      <c r="N249" s="198">
        <v>70967781.5966905</v>
      </c>
      <c r="O249" s="199">
        <v>202324000</v>
      </c>
      <c r="P249" s="200"/>
      <c r="Q249" s="287">
        <f t="shared" si="15"/>
        <v>0.0026289996966541874</v>
      </c>
      <c r="R249" s="201">
        <v>46629.60184082124</v>
      </c>
      <c r="S249" s="296">
        <v>0.7728200883852003</v>
      </c>
      <c r="T249" s="198">
        <v>34007.44971918993</v>
      </c>
      <c r="U249" s="320">
        <v>83454951.64638712</v>
      </c>
      <c r="V249" s="198">
        <v>53952487.670038596</v>
      </c>
      <c r="W249" s="198">
        <v>73277075.76584859</v>
      </c>
      <c r="X249" s="203">
        <v>210685000</v>
      </c>
      <c r="Y249" s="200"/>
      <c r="Z249" s="202">
        <f t="shared" si="16"/>
        <v>0.0027722595468818276</v>
      </c>
      <c r="AA249" s="201">
        <v>46758.871199691755</v>
      </c>
      <c r="AB249" s="296">
        <v>0.7728200883852003</v>
      </c>
      <c r="AC249" s="198">
        <v>31723.965567093415</v>
      </c>
      <c r="AD249" s="320">
        <v>82527387.7437957</v>
      </c>
      <c r="AE249" s="198">
        <v>51709111.23372308</v>
      </c>
      <c r="AF249" s="198">
        <v>68837289.87380071</v>
      </c>
      <c r="AG249" s="203">
        <v>203074000</v>
      </c>
    </row>
    <row r="250" spans="4:33" ht="15">
      <c r="D250" s="138" t="s">
        <v>438</v>
      </c>
      <c r="E250" s="143" t="s">
        <v>439</v>
      </c>
      <c r="F250" s="195" t="s">
        <v>61</v>
      </c>
      <c r="G250" s="196"/>
      <c r="H250" s="196"/>
      <c r="I250" s="197">
        <v>17723.575101633116</v>
      </c>
      <c r="J250" s="296">
        <v>0.636883043083019</v>
      </c>
      <c r="K250" s="198">
        <v>10832.944313903474</v>
      </c>
      <c r="L250" s="320">
        <v>25103576.73378728</v>
      </c>
      <c r="M250" s="198">
        <v>12284344.373207219</v>
      </c>
      <c r="N250" s="198">
        <v>14904837.150289726</v>
      </c>
      <c r="O250" s="199">
        <v>52293000</v>
      </c>
      <c r="P250" s="200"/>
      <c r="Q250" s="287">
        <f t="shared" si="15"/>
        <v>0.024403439154903544</v>
      </c>
      <c r="R250" s="201">
        <v>18156.091288233183</v>
      </c>
      <c r="S250" s="296">
        <v>0.636883043083019</v>
      </c>
      <c r="T250" s="198">
        <v>10912.292504613986</v>
      </c>
      <c r="U250" s="320">
        <v>26778980.80695849</v>
      </c>
      <c r="V250" s="198">
        <v>12873710.475967584</v>
      </c>
      <c r="W250" s="198">
        <v>15724067.569701456</v>
      </c>
      <c r="X250" s="203">
        <v>55377000</v>
      </c>
      <c r="Y250" s="200"/>
      <c r="Z250" s="202">
        <f t="shared" si="16"/>
        <v>0.02454981022866083</v>
      </c>
      <c r="AA250" s="201">
        <v>18601.81988385355</v>
      </c>
      <c r="AB250" s="296">
        <v>0.636883043083019</v>
      </c>
      <c r="AC250" s="198">
        <v>10400.642530295085</v>
      </c>
      <c r="AD250" s="320">
        <v>27056449.076864786</v>
      </c>
      <c r="AE250" s="198">
        <v>12594909.674451739</v>
      </c>
      <c r="AF250" s="198">
        <v>15092156.54705092</v>
      </c>
      <c r="AG250" s="203">
        <v>54744000</v>
      </c>
    </row>
    <row r="251" spans="4:33" ht="15">
      <c r="D251" s="138" t="s">
        <v>440</v>
      </c>
      <c r="E251" s="143" t="s">
        <v>612</v>
      </c>
      <c r="F251" s="195" t="s">
        <v>61</v>
      </c>
      <c r="G251" s="196"/>
      <c r="H251" s="196"/>
      <c r="I251" s="197">
        <v>28607.575550744066</v>
      </c>
      <c r="J251" s="296">
        <v>0.7707548976791927</v>
      </c>
      <c r="K251" s="198">
        <v>21160.83697911504</v>
      </c>
      <c r="L251" s="320">
        <v>49036778.87225878</v>
      </c>
      <c r="M251" s="198">
        <v>34125819.496059805</v>
      </c>
      <c r="N251" s="198">
        <v>43653677.72921492</v>
      </c>
      <c r="O251" s="199">
        <v>126816000</v>
      </c>
      <c r="P251" s="200"/>
      <c r="Q251" s="287">
        <f t="shared" si="15"/>
        <v>0.004102543387682955</v>
      </c>
      <c r="R251" s="201">
        <v>28724.939370657412</v>
      </c>
      <c r="S251" s="296">
        <v>0.7707548976791927</v>
      </c>
      <c r="T251" s="198">
        <v>20893.41202765399</v>
      </c>
      <c r="U251" s="320">
        <v>51272844.77059697</v>
      </c>
      <c r="V251" s="198">
        <v>35788031.35368323</v>
      </c>
      <c r="W251" s="198">
        <v>45140414.576527275</v>
      </c>
      <c r="X251" s="203">
        <v>132201000</v>
      </c>
      <c r="Y251" s="200"/>
      <c r="Z251" s="202">
        <f t="shared" si="16"/>
        <v>0.004246013784033278</v>
      </c>
      <c r="AA251" s="201">
        <v>28846.905859170743</v>
      </c>
      <c r="AB251" s="296">
        <v>0.7707548976791927</v>
      </c>
      <c r="AC251" s="198">
        <v>19519.1355196398</v>
      </c>
      <c r="AD251" s="320">
        <v>50777487.51322321</v>
      </c>
      <c r="AE251" s="198">
        <v>34576286.24246251</v>
      </c>
      <c r="AF251" s="198">
        <v>42467723.65632015</v>
      </c>
      <c r="AG251" s="203">
        <v>127821000</v>
      </c>
    </row>
    <row r="252" spans="4:33" s="41" customFormat="1" ht="15">
      <c r="D252" s="137" t="s">
        <v>441</v>
      </c>
      <c r="E252" s="8" t="s">
        <v>442</v>
      </c>
      <c r="F252" s="204" t="s">
        <v>75</v>
      </c>
      <c r="G252" s="205"/>
      <c r="H252" s="205"/>
      <c r="I252" s="206">
        <v>131235.12038337244</v>
      </c>
      <c r="J252" s="11">
        <v>0</v>
      </c>
      <c r="K252" s="207">
        <v>0</v>
      </c>
      <c r="L252" s="318">
        <v>289357225.42606366</v>
      </c>
      <c r="M252" s="207">
        <v>26808328.20082915</v>
      </c>
      <c r="N252" s="207">
        <v>13377045.242068864</v>
      </c>
      <c r="O252" s="192">
        <v>329543000</v>
      </c>
      <c r="P252" s="208"/>
      <c r="Q252" s="286">
        <f t="shared" si="15"/>
        <v>0.011075404339000106</v>
      </c>
      <c r="R252" s="209">
        <v>132688.60240509565</v>
      </c>
      <c r="S252" s="11">
        <v>0</v>
      </c>
      <c r="T252" s="207">
        <v>0</v>
      </c>
      <c r="U252" s="318">
        <v>306307783.7661123</v>
      </c>
      <c r="V252" s="207">
        <v>28114117.23905646</v>
      </c>
      <c r="W252" s="207">
        <v>14120310.289773254</v>
      </c>
      <c r="X252" s="194">
        <v>348542000</v>
      </c>
      <c r="Y252" s="208"/>
      <c r="Z252" s="210">
        <f t="shared" si="16"/>
        <v>0.011304118886567608</v>
      </c>
      <c r="AA252" s="209">
        <v>134188.53014157535</v>
      </c>
      <c r="AB252" s="11">
        <v>0</v>
      </c>
      <c r="AC252" s="207">
        <v>0</v>
      </c>
      <c r="AD252" s="318">
        <v>305548956.18117285</v>
      </c>
      <c r="AE252" s="207">
        <v>27162202.7907864</v>
      </c>
      <c r="AF252" s="207">
        <v>14922524.71402426</v>
      </c>
      <c r="AG252" s="194">
        <v>347634000</v>
      </c>
    </row>
    <row r="253" spans="4:33" ht="15">
      <c r="D253" s="138" t="s">
        <v>443</v>
      </c>
      <c r="E253" s="143" t="s">
        <v>444</v>
      </c>
      <c r="F253" s="195" t="s">
        <v>61</v>
      </c>
      <c r="G253" s="196"/>
      <c r="H253" s="196"/>
      <c r="I253" s="197">
        <v>144474.19365946515</v>
      </c>
      <c r="J253" s="296">
        <v>0.5787489830544222</v>
      </c>
      <c r="K253" s="198">
        <v>80244.63666390478</v>
      </c>
      <c r="L253" s="320">
        <v>443068418.1466201</v>
      </c>
      <c r="M253" s="198">
        <v>10704510.448435009</v>
      </c>
      <c r="N253" s="198">
        <v>30322918.45688399</v>
      </c>
      <c r="O253" s="199">
        <v>484096000</v>
      </c>
      <c r="P253" s="200"/>
      <c r="Q253" s="287">
        <f t="shared" si="15"/>
        <v>0.020806592728143565</v>
      </c>
      <c r="R253" s="201">
        <v>147480.20936666458</v>
      </c>
      <c r="S253" s="296">
        <v>0.5787489830544222</v>
      </c>
      <c r="T253" s="198">
        <v>80548.58979852273</v>
      </c>
      <c r="U253" s="320">
        <v>472683015.7612658</v>
      </c>
      <c r="V253" s="198">
        <v>11234188.101105718</v>
      </c>
      <c r="W253" s="198">
        <v>31877268.650006853</v>
      </c>
      <c r="X253" s="203">
        <v>515794000</v>
      </c>
      <c r="Y253" s="200"/>
      <c r="Z253" s="202">
        <f t="shared" si="16"/>
        <v>0.02095244986934926</v>
      </c>
      <c r="AA253" s="201">
        <v>150570.28106014075</v>
      </c>
      <c r="AB253" s="296">
        <v>0.5787489830544222</v>
      </c>
      <c r="AC253" s="198">
        <v>76502.31036297427</v>
      </c>
      <c r="AD253" s="320">
        <v>476187562.1605964</v>
      </c>
      <c r="AE253" s="198">
        <v>10709049.87858006</v>
      </c>
      <c r="AF253" s="198">
        <v>30488772.58263742</v>
      </c>
      <c r="AG253" s="203">
        <v>517385000</v>
      </c>
    </row>
    <row r="254" spans="4:33" ht="15">
      <c r="D254" s="138" t="s">
        <v>445</v>
      </c>
      <c r="E254" s="143" t="s">
        <v>446</v>
      </c>
      <c r="F254" s="195" t="s">
        <v>61</v>
      </c>
      <c r="G254" s="196"/>
      <c r="H254" s="196"/>
      <c r="I254" s="197">
        <v>25377.933803206597</v>
      </c>
      <c r="J254" s="296">
        <v>0.7103538550009247</v>
      </c>
      <c r="K254" s="198">
        <v>17300.812390770723</v>
      </c>
      <c r="L254" s="320">
        <v>95525930.42119485</v>
      </c>
      <c r="M254" s="198">
        <v>18004281.43250497</v>
      </c>
      <c r="N254" s="198">
        <v>25122584.253428318</v>
      </c>
      <c r="O254" s="199">
        <v>138653000</v>
      </c>
      <c r="P254" s="200"/>
      <c r="Q254" s="287">
        <f t="shared" si="15"/>
        <v>0.017897643709815055</v>
      </c>
      <c r="R254" s="201">
        <v>25832.13902050766</v>
      </c>
      <c r="S254" s="296">
        <v>0.7103538550009247</v>
      </c>
      <c r="T254" s="198">
        <v>17316.856814252893</v>
      </c>
      <c r="U254" s="320">
        <v>101620451.98980261</v>
      </c>
      <c r="V254" s="198">
        <v>18875545.58380809</v>
      </c>
      <c r="W254" s="198">
        <v>26335105.26924552</v>
      </c>
      <c r="X254" s="203">
        <v>146831000</v>
      </c>
      <c r="Y254" s="200"/>
      <c r="Z254" s="202">
        <f t="shared" si="16"/>
        <v>0.01804308520814478</v>
      </c>
      <c r="AA254" s="201">
        <v>26298.23050596332</v>
      </c>
      <c r="AB254" s="296">
        <v>0.7103538550009247</v>
      </c>
      <c r="AC254" s="198">
        <v>16400.093285479103</v>
      </c>
      <c r="AD254" s="320">
        <v>102082151.55549507</v>
      </c>
      <c r="AE254" s="198">
        <v>18336010.714059167</v>
      </c>
      <c r="AF254" s="198">
        <v>25116235.11565017</v>
      </c>
      <c r="AG254" s="203">
        <v>145534000</v>
      </c>
    </row>
    <row r="255" spans="4:33" ht="15">
      <c r="D255" s="138" t="s">
        <v>447</v>
      </c>
      <c r="E255" s="143" t="s">
        <v>613</v>
      </c>
      <c r="F255" s="195" t="s">
        <v>61</v>
      </c>
      <c r="G255" s="196"/>
      <c r="H255" s="196"/>
      <c r="I255" s="197">
        <v>90001.16617016052</v>
      </c>
      <c r="J255" s="296">
        <v>0.587477029235639</v>
      </c>
      <c r="K255" s="198">
        <v>50742.810934894624</v>
      </c>
      <c r="L255" s="320">
        <v>280174948.85548854</v>
      </c>
      <c r="M255" s="198">
        <v>6572247.139492601</v>
      </c>
      <c r="N255" s="198">
        <v>13134279.75352412</v>
      </c>
      <c r="O255" s="199">
        <v>299881000</v>
      </c>
      <c r="P255" s="200"/>
      <c r="Q255" s="287">
        <f t="shared" si="15"/>
        <v>0.03777084315078579</v>
      </c>
      <c r="R255" s="201">
        <v>93400.58610096146</v>
      </c>
      <c r="S255" s="296">
        <v>0.587477029235639</v>
      </c>
      <c r="T255" s="198">
        <v>51781.47850612314</v>
      </c>
      <c r="U255" s="320">
        <v>303869074.33232737</v>
      </c>
      <c r="V255" s="198">
        <v>6896927.4247884005</v>
      </c>
      <c r="W255" s="198">
        <v>14037002.114167195</v>
      </c>
      <c r="X255" s="203">
        <v>324803000</v>
      </c>
      <c r="Y255" s="200"/>
      <c r="Z255" s="202">
        <f t="shared" si="16"/>
        <v>0.03791912421547189</v>
      </c>
      <c r="AA255" s="201">
        <v>96942.2545271217</v>
      </c>
      <c r="AB255" s="296">
        <v>0.587477029235639</v>
      </c>
      <c r="AC255" s="198">
        <v>49997.588143195106</v>
      </c>
      <c r="AD255" s="320">
        <v>311209288.9594661</v>
      </c>
      <c r="AE255" s="198">
        <v>6583720.990939413</v>
      </c>
      <c r="AF255" s="198">
        <v>13648697.302983329</v>
      </c>
      <c r="AG255" s="203">
        <v>331442000</v>
      </c>
    </row>
    <row r="256" spans="4:33" s="41" customFormat="1" ht="15">
      <c r="D256" s="137" t="s">
        <v>448</v>
      </c>
      <c r="E256" s="8" t="s">
        <v>449</v>
      </c>
      <c r="F256" s="204" t="s">
        <v>75</v>
      </c>
      <c r="G256" s="205"/>
      <c r="H256" s="205"/>
      <c r="I256" s="206">
        <v>259853.29363283227</v>
      </c>
      <c r="J256" s="11">
        <v>0</v>
      </c>
      <c r="K256" s="207">
        <v>0</v>
      </c>
      <c r="L256" s="318">
        <v>0</v>
      </c>
      <c r="M256" s="207">
        <v>15759770.98618589</v>
      </c>
      <c r="N256" s="207">
        <v>12291805.961423678</v>
      </c>
      <c r="O256" s="192">
        <v>28052000</v>
      </c>
      <c r="P256" s="208"/>
      <c r="Q256" s="286">
        <f t="shared" si="15"/>
        <v>0.026398129342143244</v>
      </c>
      <c r="R256" s="209">
        <v>266712.9344881337</v>
      </c>
      <c r="S256" s="11">
        <v>0</v>
      </c>
      <c r="T256" s="207">
        <v>0</v>
      </c>
      <c r="U256" s="318">
        <v>0</v>
      </c>
      <c r="V256" s="207">
        <v>16531974.577878634</v>
      </c>
      <c r="W256" s="207">
        <v>13171403.25742371</v>
      </c>
      <c r="X256" s="194">
        <v>29703000</v>
      </c>
      <c r="Y256" s="208"/>
      <c r="Z256" s="210">
        <f t="shared" si="16"/>
        <v>0.02661225117827155</v>
      </c>
      <c r="AA256" s="209">
        <v>273810.7660932258</v>
      </c>
      <c r="AB256" s="11">
        <v>0</v>
      </c>
      <c r="AC256" s="207">
        <v>0</v>
      </c>
      <c r="AD256" s="318">
        <v>0</v>
      </c>
      <c r="AE256" s="207">
        <v>15892285.278730834</v>
      </c>
      <c r="AF256" s="207">
        <v>14130410.526998201</v>
      </c>
      <c r="AG256" s="194">
        <v>30023000</v>
      </c>
    </row>
    <row r="257" spans="4:33" ht="15">
      <c r="D257" s="138"/>
      <c r="E257" s="143"/>
      <c r="F257" s="195"/>
      <c r="G257" s="196"/>
      <c r="H257" s="196"/>
      <c r="I257" s="197"/>
      <c r="J257" s="6"/>
      <c r="K257" s="198"/>
      <c r="L257" s="320"/>
      <c r="M257" s="198"/>
      <c r="N257" s="198"/>
      <c r="O257" s="199"/>
      <c r="P257" s="200"/>
      <c r="Q257" s="287"/>
      <c r="R257" s="201"/>
      <c r="S257" s="6"/>
      <c r="T257" s="198"/>
      <c r="U257" s="320"/>
      <c r="V257" s="198"/>
      <c r="W257" s="198"/>
      <c r="X257" s="203"/>
      <c r="Y257" s="200"/>
      <c r="Z257" s="202"/>
      <c r="AA257" s="201"/>
      <c r="AB257" s="6"/>
      <c r="AC257" s="198"/>
      <c r="AD257" s="320"/>
      <c r="AE257" s="198"/>
      <c r="AF257" s="198"/>
      <c r="AG257" s="203"/>
    </row>
    <row r="258" spans="4:33" ht="15">
      <c r="D258" s="137" t="s">
        <v>450</v>
      </c>
      <c r="E258" s="143"/>
      <c r="F258" s="195"/>
      <c r="G258" s="196"/>
      <c r="H258" s="196"/>
      <c r="I258" s="197"/>
      <c r="J258" s="6"/>
      <c r="K258" s="198"/>
      <c r="L258" s="320"/>
      <c r="M258" s="198"/>
      <c r="N258" s="198"/>
      <c r="O258" s="199"/>
      <c r="P258" s="200"/>
      <c r="Q258" s="287"/>
      <c r="R258" s="201"/>
      <c r="S258" s="6"/>
      <c r="T258" s="198"/>
      <c r="U258" s="320"/>
      <c r="V258" s="198"/>
      <c r="W258" s="198"/>
      <c r="X258" s="203"/>
      <c r="Y258" s="200"/>
      <c r="Z258" s="202"/>
      <c r="AA258" s="201"/>
      <c r="AB258" s="6"/>
      <c r="AC258" s="198"/>
      <c r="AD258" s="320"/>
      <c r="AE258" s="198"/>
      <c r="AF258" s="198"/>
      <c r="AG258" s="203"/>
    </row>
    <row r="259" spans="4:33" ht="15">
      <c r="D259" s="138"/>
      <c r="E259" s="143"/>
      <c r="F259" s="195"/>
      <c r="G259" s="196"/>
      <c r="H259" s="196"/>
      <c r="I259" s="197"/>
      <c r="J259" s="6"/>
      <c r="K259" s="198"/>
      <c r="L259" s="320"/>
      <c r="M259" s="198"/>
      <c r="N259" s="198"/>
      <c r="O259" s="199"/>
      <c r="P259" s="200"/>
      <c r="Q259" s="287"/>
      <c r="R259" s="201"/>
      <c r="S259" s="6"/>
      <c r="T259" s="198"/>
      <c r="U259" s="320"/>
      <c r="V259" s="198"/>
      <c r="W259" s="198"/>
      <c r="X259" s="203"/>
      <c r="Y259" s="200"/>
      <c r="Z259" s="202"/>
      <c r="AA259" s="201"/>
      <c r="AB259" s="6"/>
      <c r="AC259" s="198"/>
      <c r="AD259" s="320"/>
      <c r="AE259" s="198"/>
      <c r="AF259" s="198"/>
      <c r="AG259" s="203"/>
    </row>
    <row r="260" spans="4:33" s="41" customFormat="1" ht="15">
      <c r="D260" s="137" t="s">
        <v>451</v>
      </c>
      <c r="E260" s="8" t="s">
        <v>452</v>
      </c>
      <c r="F260" s="204" t="s">
        <v>57</v>
      </c>
      <c r="G260" s="205"/>
      <c r="H260" s="205"/>
      <c r="I260" s="206">
        <v>1378641.6201656717</v>
      </c>
      <c r="J260" s="297">
        <v>0.4401116368572479</v>
      </c>
      <c r="K260" s="207">
        <v>582303.9444209891</v>
      </c>
      <c r="L260" s="318">
        <v>3215174225.484374</v>
      </c>
      <c r="M260" s="207">
        <v>0</v>
      </c>
      <c r="N260" s="207">
        <v>0</v>
      </c>
      <c r="O260" s="192">
        <v>3215174000</v>
      </c>
      <c r="P260" s="208"/>
      <c r="Q260" s="286">
        <f aca="true" t="shared" si="17" ref="Q260:Q289">(R260-I260)/I260</f>
        <v>0.028165846311546127</v>
      </c>
      <c r="R260" s="209">
        <v>1417472.228157959</v>
      </c>
      <c r="S260" s="297">
        <v>0.4401116368572479</v>
      </c>
      <c r="T260" s="207">
        <v>588723.4914656092</v>
      </c>
      <c r="U260" s="318">
        <v>3454804064.1249022</v>
      </c>
      <c r="V260" s="207">
        <v>0</v>
      </c>
      <c r="W260" s="207">
        <v>0</v>
      </c>
      <c r="X260" s="194">
        <v>3454804000</v>
      </c>
      <c r="Y260" s="208"/>
      <c r="Z260" s="210">
        <f aca="true" t="shared" si="18" ref="Z260:Z289">(AA260-R260)/R260</f>
        <v>0.02830605361061095</v>
      </c>
      <c r="AA260" s="209">
        <v>1457595.2730397503</v>
      </c>
      <c r="AB260" s="297">
        <v>0.4401116368572479</v>
      </c>
      <c r="AC260" s="207">
        <v>563176.9247666273</v>
      </c>
      <c r="AD260" s="318">
        <v>3505486900.9487467</v>
      </c>
      <c r="AE260" s="207">
        <v>0</v>
      </c>
      <c r="AF260" s="207">
        <v>0</v>
      </c>
      <c r="AG260" s="194">
        <v>3505487000</v>
      </c>
    </row>
    <row r="261" spans="4:33" ht="15">
      <c r="D261" s="138" t="s">
        <v>453</v>
      </c>
      <c r="E261" s="143" t="s">
        <v>454</v>
      </c>
      <c r="F261" s="195" t="s">
        <v>61</v>
      </c>
      <c r="G261" s="196"/>
      <c r="H261" s="196"/>
      <c r="I261" s="197">
        <v>21825.529624183844</v>
      </c>
      <c r="J261" s="296">
        <v>0.49548454829006233</v>
      </c>
      <c r="K261" s="198">
        <v>10378.399915742792</v>
      </c>
      <c r="L261" s="320">
        <v>57304032.07906325</v>
      </c>
      <c r="M261" s="198">
        <v>792179.7231958386</v>
      </c>
      <c r="N261" s="198">
        <v>1234022.8045347112</v>
      </c>
      <c r="O261" s="199">
        <v>59330000</v>
      </c>
      <c r="P261" s="200"/>
      <c r="Q261" s="287">
        <f t="shared" si="17"/>
        <v>0.014903583425774497</v>
      </c>
      <c r="R261" s="201">
        <v>22150.80822574958</v>
      </c>
      <c r="S261" s="296">
        <v>0.49548454829006233</v>
      </c>
      <c r="T261" s="198">
        <v>10357.469133385192</v>
      </c>
      <c r="U261" s="320">
        <v>60780700.914425276</v>
      </c>
      <c r="V261" s="198">
        <v>830115.0043271679</v>
      </c>
      <c r="W261" s="198">
        <v>1289776.9452341152</v>
      </c>
      <c r="X261" s="203">
        <v>62901000</v>
      </c>
      <c r="Y261" s="200"/>
      <c r="Z261" s="202">
        <f t="shared" si="18"/>
        <v>0.015041982197484094</v>
      </c>
      <c r="AA261" s="201">
        <v>22484.00028874119</v>
      </c>
      <c r="AB261" s="296">
        <v>0.49548454829006233</v>
      </c>
      <c r="AC261" s="198">
        <v>9780.222762675769</v>
      </c>
      <c r="AD261" s="320">
        <v>60876859.96212943</v>
      </c>
      <c r="AE261" s="198">
        <v>813382.2119961252</v>
      </c>
      <c r="AF261" s="198">
        <v>1226455.9019632598</v>
      </c>
      <c r="AG261" s="203">
        <v>62917000</v>
      </c>
    </row>
    <row r="262" spans="4:33" ht="15">
      <c r="D262" s="138" t="s">
        <v>455</v>
      </c>
      <c r="E262" s="143" t="s">
        <v>456</v>
      </c>
      <c r="F262" s="195" t="s">
        <v>61</v>
      </c>
      <c r="G262" s="196"/>
      <c r="H262" s="196"/>
      <c r="I262" s="197">
        <v>16230.5704678154</v>
      </c>
      <c r="J262" s="296">
        <v>0.5292308676240801</v>
      </c>
      <c r="K262" s="198">
        <v>8243.553219419873</v>
      </c>
      <c r="L262" s="320">
        <v>45516538.384163074</v>
      </c>
      <c r="M262" s="198">
        <v>2881663.0572040225</v>
      </c>
      <c r="N262" s="198">
        <v>4023535.8113733646</v>
      </c>
      <c r="O262" s="199">
        <v>52422000</v>
      </c>
      <c r="P262" s="200"/>
      <c r="Q262" s="287">
        <f t="shared" si="17"/>
        <v>0.019412610012252404</v>
      </c>
      <c r="R262" s="201">
        <v>16545.64820258348</v>
      </c>
      <c r="S262" s="296">
        <v>0.5292308676240801</v>
      </c>
      <c r="T262" s="198">
        <v>8263.47861912522</v>
      </c>
      <c r="U262" s="320">
        <v>48492543.4962548</v>
      </c>
      <c r="V262" s="198">
        <v>3018357.2408232884</v>
      </c>
      <c r="W262" s="198">
        <v>4224005.848453517</v>
      </c>
      <c r="X262" s="203">
        <v>55735000</v>
      </c>
      <c r="Y262" s="200"/>
      <c r="Z262" s="202">
        <f t="shared" si="18"/>
        <v>0.019551623663790565</v>
      </c>
      <c r="AA262" s="201">
        <v>16869.142489513866</v>
      </c>
      <c r="AB262" s="296">
        <v>0.5292308676240801</v>
      </c>
      <c r="AC262" s="198">
        <v>7837.602296980519</v>
      </c>
      <c r="AD262" s="320">
        <v>48785046.01071168</v>
      </c>
      <c r="AE262" s="198">
        <v>2980276.0294425325</v>
      </c>
      <c r="AF262" s="198">
        <v>4034475.2371961526</v>
      </c>
      <c r="AG262" s="203">
        <v>55800000</v>
      </c>
    </row>
    <row r="263" spans="4:33" ht="15">
      <c r="D263" s="138" t="s">
        <v>457</v>
      </c>
      <c r="E263" s="143" t="s">
        <v>458</v>
      </c>
      <c r="F263" s="195" t="s">
        <v>61</v>
      </c>
      <c r="G263" s="196"/>
      <c r="H263" s="196"/>
      <c r="I263" s="197">
        <v>20694.772077468795</v>
      </c>
      <c r="J263" s="296">
        <v>0.43836852258274356</v>
      </c>
      <c r="K263" s="198">
        <v>8706.33761335691</v>
      </c>
      <c r="L263" s="320">
        <v>48071788.90169527</v>
      </c>
      <c r="M263" s="198">
        <v>0</v>
      </c>
      <c r="N263" s="198">
        <v>0</v>
      </c>
      <c r="O263" s="199">
        <v>48072000</v>
      </c>
      <c r="P263" s="200"/>
      <c r="Q263" s="287">
        <f t="shared" si="17"/>
        <v>0.026656560629623564</v>
      </c>
      <c r="R263" s="201">
        <v>21246.423524068083</v>
      </c>
      <c r="S263" s="296">
        <v>0.43836852258274356</v>
      </c>
      <c r="T263" s="198">
        <v>8789.398417162723</v>
      </c>
      <c r="U263" s="320">
        <v>51578796.85968094</v>
      </c>
      <c r="V263" s="198">
        <v>0</v>
      </c>
      <c r="W263" s="198">
        <v>0</v>
      </c>
      <c r="X263" s="203">
        <v>51579000</v>
      </c>
      <c r="Y263" s="200"/>
      <c r="Z263" s="202">
        <f t="shared" si="18"/>
        <v>0.026796562112798173</v>
      </c>
      <c r="AA263" s="201">
        <v>21815.75463170559</v>
      </c>
      <c r="AB263" s="296">
        <v>0.43836852258274356</v>
      </c>
      <c r="AC263" s="198">
        <v>8395.656297430463</v>
      </c>
      <c r="AD263" s="320">
        <v>52258645.34081556</v>
      </c>
      <c r="AE263" s="198">
        <v>0</v>
      </c>
      <c r="AF263" s="198">
        <v>0</v>
      </c>
      <c r="AG263" s="203">
        <v>52259000</v>
      </c>
    </row>
    <row r="264" spans="4:33" ht="15">
      <c r="D264" s="138" t="s">
        <v>459</v>
      </c>
      <c r="E264" s="143" t="s">
        <v>460</v>
      </c>
      <c r="F264" s="195" t="s">
        <v>61</v>
      </c>
      <c r="G264" s="196"/>
      <c r="H264" s="196"/>
      <c r="I264" s="197">
        <v>39774.159625242115</v>
      </c>
      <c r="J264" s="296">
        <v>0.45000527578082317</v>
      </c>
      <c r="K264" s="198">
        <v>17177.268829761924</v>
      </c>
      <c r="L264" s="320">
        <v>94843788.25663336</v>
      </c>
      <c r="M264" s="198">
        <v>348501.9876933999</v>
      </c>
      <c r="N264" s="198">
        <v>654751.8211312871</v>
      </c>
      <c r="O264" s="199">
        <v>95847000</v>
      </c>
      <c r="P264" s="200"/>
      <c r="Q264" s="287">
        <f t="shared" si="17"/>
        <v>0.03718808569035496</v>
      </c>
      <c r="R264" s="201">
        <v>41253.284481647475</v>
      </c>
      <c r="S264" s="296">
        <v>0.45000527578082317</v>
      </c>
      <c r="T264" s="198">
        <v>17519.031444368917</v>
      </c>
      <c r="U264" s="320">
        <v>102806872.68459935</v>
      </c>
      <c r="V264" s="198">
        <v>365449.88423285</v>
      </c>
      <c r="W264" s="198">
        <v>699360.1344790452</v>
      </c>
      <c r="X264" s="203">
        <v>103872000</v>
      </c>
      <c r="Y264" s="200"/>
      <c r="Z264" s="202">
        <f t="shared" si="18"/>
        <v>0.03732952331993448</v>
      </c>
      <c r="AA264" s="201">
        <v>42793.249926729026</v>
      </c>
      <c r="AB264" s="296">
        <v>0.45000527578082317</v>
      </c>
      <c r="AC264" s="198">
        <v>16905.885551361986</v>
      </c>
      <c r="AD264" s="320">
        <v>105230448.44885297</v>
      </c>
      <c r="AE264" s="198">
        <v>353549.2143337888</v>
      </c>
      <c r="AF264" s="198">
        <v>679627.4848660548</v>
      </c>
      <c r="AG264" s="203">
        <v>106264000</v>
      </c>
    </row>
    <row r="265" spans="4:33" ht="15">
      <c r="D265" s="138" t="s">
        <v>461</v>
      </c>
      <c r="E265" s="143" t="s">
        <v>462</v>
      </c>
      <c r="F265" s="195" t="s">
        <v>61</v>
      </c>
      <c r="G265" s="196"/>
      <c r="H265" s="196"/>
      <c r="I265" s="197">
        <v>45297.74176065406</v>
      </c>
      <c r="J265" s="296">
        <v>0.4532584363212085</v>
      </c>
      <c r="K265" s="198">
        <v>19704.160780263534</v>
      </c>
      <c r="L265" s="320">
        <v>108795948.37451673</v>
      </c>
      <c r="M265" s="198">
        <v>0</v>
      </c>
      <c r="N265" s="198">
        <v>0</v>
      </c>
      <c r="O265" s="199">
        <v>108796000</v>
      </c>
      <c r="P265" s="200"/>
      <c r="Q265" s="287">
        <f t="shared" si="17"/>
        <v>0.04896096157840347</v>
      </c>
      <c r="R265" s="201">
        <v>47515.56275458589</v>
      </c>
      <c r="S265" s="296">
        <v>0.4532584363212085</v>
      </c>
      <c r="T265" s="198">
        <v>20324.306164359645</v>
      </c>
      <c r="U265" s="320">
        <v>119269056.78988057</v>
      </c>
      <c r="V265" s="198">
        <v>0</v>
      </c>
      <c r="W265" s="198">
        <v>0</v>
      </c>
      <c r="X265" s="203">
        <v>119269000</v>
      </c>
      <c r="Y265" s="200"/>
      <c r="Z265" s="202">
        <f t="shared" si="18"/>
        <v>0.04910400463296</v>
      </c>
      <c r="AA265" s="201">
        <v>49848.767168224775</v>
      </c>
      <c r="AB265" s="296">
        <v>0.4532584363212085</v>
      </c>
      <c r="AC265" s="198">
        <v>19835.60116216007</v>
      </c>
      <c r="AD265" s="320">
        <v>123466422.3418059</v>
      </c>
      <c r="AE265" s="198">
        <v>0</v>
      </c>
      <c r="AF265" s="198">
        <v>0</v>
      </c>
      <c r="AG265" s="203">
        <v>123466000</v>
      </c>
    </row>
    <row r="266" spans="4:33" s="41" customFormat="1" ht="15">
      <c r="D266" s="137" t="s">
        <v>463</v>
      </c>
      <c r="E266" s="8" t="s">
        <v>464</v>
      </c>
      <c r="F266" s="204" t="s">
        <v>75</v>
      </c>
      <c r="G266" s="205"/>
      <c r="H266" s="205"/>
      <c r="I266" s="206">
        <v>143822.77355536423</v>
      </c>
      <c r="J266" s="11">
        <v>0</v>
      </c>
      <c r="K266" s="207">
        <v>0</v>
      </c>
      <c r="L266" s="318">
        <v>0</v>
      </c>
      <c r="M266" s="207">
        <v>12876809.593573036</v>
      </c>
      <c r="N266" s="207">
        <v>8125569.604500074</v>
      </c>
      <c r="O266" s="192">
        <v>21002000</v>
      </c>
      <c r="P266" s="208"/>
      <c r="Q266" s="286">
        <f t="shared" si="17"/>
        <v>0.03399290329628008</v>
      </c>
      <c r="R266" s="209">
        <v>148711.7271886345</v>
      </c>
      <c r="S266" s="11">
        <v>0</v>
      </c>
      <c r="T266" s="207">
        <v>0</v>
      </c>
      <c r="U266" s="318">
        <v>0</v>
      </c>
      <c r="V266" s="207">
        <v>13501287.592700288</v>
      </c>
      <c r="W266" s="207">
        <v>8771459.683769932</v>
      </c>
      <c r="X266" s="194">
        <v>22273000</v>
      </c>
      <c r="Y266" s="208"/>
      <c r="Z266" s="210">
        <f t="shared" si="18"/>
        <v>0.03428907331438504</v>
      </c>
      <c r="AA266" s="209">
        <v>153810.91450491443</v>
      </c>
      <c r="AB266" s="11">
        <v>0</v>
      </c>
      <c r="AC266" s="207">
        <v>0</v>
      </c>
      <c r="AD266" s="318">
        <v>0</v>
      </c>
      <c r="AE266" s="207">
        <v>13091883.568565534</v>
      </c>
      <c r="AF266" s="207">
        <v>9480475.028798232</v>
      </c>
      <c r="AG266" s="194">
        <v>22572000</v>
      </c>
    </row>
    <row r="267" spans="4:33" ht="15">
      <c r="D267" s="138" t="s">
        <v>465</v>
      </c>
      <c r="E267" s="143" t="s">
        <v>466</v>
      </c>
      <c r="F267" s="195" t="s">
        <v>61</v>
      </c>
      <c r="G267" s="196"/>
      <c r="H267" s="196"/>
      <c r="I267" s="197">
        <v>39563.60065360991</v>
      </c>
      <c r="J267" s="296">
        <v>0.5087905677231122</v>
      </c>
      <c r="K267" s="198">
        <v>19318.364488160532</v>
      </c>
      <c r="L267" s="320">
        <v>106665785.41316088</v>
      </c>
      <c r="M267" s="198">
        <v>0</v>
      </c>
      <c r="N267" s="198">
        <v>0</v>
      </c>
      <c r="O267" s="199">
        <v>106666000</v>
      </c>
      <c r="P267" s="200"/>
      <c r="Q267" s="287">
        <f t="shared" si="17"/>
        <v>0.031251742129771276</v>
      </c>
      <c r="R267" s="201">
        <v>40800.032098961776</v>
      </c>
      <c r="S267" s="296">
        <v>0.5087905677231122</v>
      </c>
      <c r="T267" s="198">
        <v>19589.958289597427</v>
      </c>
      <c r="U267" s="320">
        <v>114959685.65217695</v>
      </c>
      <c r="V267" s="198">
        <v>0</v>
      </c>
      <c r="W267" s="198">
        <v>0</v>
      </c>
      <c r="X267" s="203">
        <v>114960000</v>
      </c>
      <c r="Y267" s="200"/>
      <c r="Z267" s="202">
        <f t="shared" si="18"/>
        <v>0.03139237024141157</v>
      </c>
      <c r="AA267" s="201">
        <v>42080.84181247386</v>
      </c>
      <c r="AB267" s="296">
        <v>0.5087905677231122</v>
      </c>
      <c r="AC267" s="198">
        <v>18796.13344417917</v>
      </c>
      <c r="AD267" s="320">
        <v>116996270.05200624</v>
      </c>
      <c r="AE267" s="198">
        <v>0</v>
      </c>
      <c r="AF267" s="198">
        <v>0</v>
      </c>
      <c r="AG267" s="203">
        <v>116996000</v>
      </c>
    </row>
    <row r="268" spans="4:33" ht="15">
      <c r="D268" s="138" t="s">
        <v>467</v>
      </c>
      <c r="E268" s="143" t="s">
        <v>468</v>
      </c>
      <c r="F268" s="195" t="s">
        <v>61</v>
      </c>
      <c r="G268" s="196"/>
      <c r="H268" s="196"/>
      <c r="I268" s="197">
        <v>77641.2347279902</v>
      </c>
      <c r="J268" s="296">
        <v>0.4162666472232959</v>
      </c>
      <c r="K268" s="198">
        <v>31016.982370897564</v>
      </c>
      <c r="L268" s="320">
        <v>171259362.44579986</v>
      </c>
      <c r="M268" s="198">
        <v>0</v>
      </c>
      <c r="N268" s="198">
        <v>0</v>
      </c>
      <c r="O268" s="199">
        <v>171259000</v>
      </c>
      <c r="P268" s="200"/>
      <c r="Q268" s="287">
        <f t="shared" si="17"/>
        <v>0.02602138342604497</v>
      </c>
      <c r="R268" s="201">
        <v>79661.5670665188</v>
      </c>
      <c r="S268" s="296">
        <v>0.4162666472232959</v>
      </c>
      <c r="T268" s="198">
        <v>31293.519906924234</v>
      </c>
      <c r="U268" s="320">
        <v>183639656.5152707</v>
      </c>
      <c r="V268" s="198">
        <v>0</v>
      </c>
      <c r="W268" s="198">
        <v>0</v>
      </c>
      <c r="X268" s="203">
        <v>183640000</v>
      </c>
      <c r="Y268" s="200"/>
      <c r="Z268" s="202">
        <f t="shared" si="18"/>
        <v>0.026161298292376085</v>
      </c>
      <c r="AA268" s="201">
        <v>81745.61708498411</v>
      </c>
      <c r="AB268" s="296">
        <v>0.4162666472232959</v>
      </c>
      <c r="AC268" s="198">
        <v>29873.158329972583</v>
      </c>
      <c r="AD268" s="320">
        <v>185945056.71389383</v>
      </c>
      <c r="AE268" s="198">
        <v>0</v>
      </c>
      <c r="AF268" s="198">
        <v>0</v>
      </c>
      <c r="AG268" s="203">
        <v>185945000</v>
      </c>
    </row>
    <row r="269" spans="4:33" ht="15">
      <c r="D269" s="138" t="s">
        <v>469</v>
      </c>
      <c r="E269" s="143" t="s">
        <v>470</v>
      </c>
      <c r="F269" s="195" t="s">
        <v>61</v>
      </c>
      <c r="G269" s="196"/>
      <c r="H269" s="196"/>
      <c r="I269" s="197">
        <v>57871.149700222435</v>
      </c>
      <c r="J269" s="296">
        <v>0.5124155713986639</v>
      </c>
      <c r="K269" s="198">
        <v>28459.018888019273</v>
      </c>
      <c r="L269" s="320">
        <v>157135641.7692066</v>
      </c>
      <c r="M269" s="198">
        <v>0</v>
      </c>
      <c r="N269" s="198">
        <v>0</v>
      </c>
      <c r="O269" s="199">
        <v>157136000</v>
      </c>
      <c r="P269" s="200"/>
      <c r="Q269" s="287">
        <f t="shared" si="17"/>
        <v>0.03354448959115079</v>
      </c>
      <c r="R269" s="201">
        <v>59812.407878969476</v>
      </c>
      <c r="S269" s="296">
        <v>0.5124155713986639</v>
      </c>
      <c r="T269" s="198">
        <v>28923.281204322284</v>
      </c>
      <c r="U269" s="320">
        <v>169730392.79231346</v>
      </c>
      <c r="V269" s="198">
        <v>0</v>
      </c>
      <c r="W269" s="198">
        <v>0</v>
      </c>
      <c r="X269" s="203">
        <v>169730000</v>
      </c>
      <c r="Y269" s="200"/>
      <c r="Z269" s="202">
        <f t="shared" si="18"/>
        <v>0.03368543035656218</v>
      </c>
      <c r="AA269" s="201">
        <v>61827.21457903479</v>
      </c>
      <c r="AB269" s="296">
        <v>0.5124155713986639</v>
      </c>
      <c r="AC269" s="198">
        <v>27812.94961040179</v>
      </c>
      <c r="AD269" s="320">
        <v>173121316.3188687</v>
      </c>
      <c r="AE269" s="198">
        <v>0</v>
      </c>
      <c r="AF269" s="198">
        <v>0</v>
      </c>
      <c r="AG269" s="203">
        <v>173121000</v>
      </c>
    </row>
    <row r="270" spans="4:33" ht="15">
      <c r="D270" s="138" t="s">
        <v>471</v>
      </c>
      <c r="E270" s="143" t="s">
        <v>472</v>
      </c>
      <c r="F270" s="195" t="s">
        <v>61</v>
      </c>
      <c r="G270" s="196"/>
      <c r="H270" s="196"/>
      <c r="I270" s="197">
        <v>50012.68064405659</v>
      </c>
      <c r="J270" s="296">
        <v>0.4963942855096915</v>
      </c>
      <c r="K270" s="198">
        <v>23825.5207170792</v>
      </c>
      <c r="L270" s="320">
        <v>131551916.91937965</v>
      </c>
      <c r="M270" s="198">
        <v>0</v>
      </c>
      <c r="N270" s="198">
        <v>0</v>
      </c>
      <c r="O270" s="199">
        <v>131552000</v>
      </c>
      <c r="P270" s="200"/>
      <c r="Q270" s="287">
        <f t="shared" si="17"/>
        <v>0.015911213420622013</v>
      </c>
      <c r="R270" s="201">
        <v>50808.44307952159</v>
      </c>
      <c r="S270" s="296">
        <v>0.4963942855096915</v>
      </c>
      <c r="T270" s="198">
        <v>23801.07732926099</v>
      </c>
      <c r="U270" s="320">
        <v>139671781.20067486</v>
      </c>
      <c r="V270" s="198">
        <v>0</v>
      </c>
      <c r="W270" s="198">
        <v>0</v>
      </c>
      <c r="X270" s="203">
        <v>139672000</v>
      </c>
      <c r="Y270" s="200"/>
      <c r="Z270" s="202">
        <f t="shared" si="18"/>
        <v>0.016049749599230164</v>
      </c>
      <c r="AA270" s="201">
        <v>51623.90586847465</v>
      </c>
      <c r="AB270" s="296">
        <v>0.4963942855096915</v>
      </c>
      <c r="AC270" s="198">
        <v>22496.900239620438</v>
      </c>
      <c r="AD270" s="320">
        <v>140031641.27262446</v>
      </c>
      <c r="AE270" s="198">
        <v>0</v>
      </c>
      <c r="AF270" s="198">
        <v>0</v>
      </c>
      <c r="AG270" s="203">
        <v>140032000</v>
      </c>
    </row>
    <row r="271" spans="4:33" ht="15">
      <c r="D271" s="211" t="s">
        <v>473</v>
      </c>
      <c r="E271" s="143" t="s">
        <v>474</v>
      </c>
      <c r="F271" s="195" t="s">
        <v>61</v>
      </c>
      <c r="G271" s="196"/>
      <c r="H271" s="196"/>
      <c r="I271" s="197">
        <v>29674.853916965232</v>
      </c>
      <c r="J271" s="296">
        <v>0.5063827192162813</v>
      </c>
      <c r="K271" s="198">
        <v>14421.251840100374</v>
      </c>
      <c r="L271" s="320">
        <v>79626520.9256215</v>
      </c>
      <c r="M271" s="198">
        <v>1104914.0360660723</v>
      </c>
      <c r="N271" s="198">
        <v>1745545.275150802</v>
      </c>
      <c r="O271" s="199">
        <v>82477000</v>
      </c>
      <c r="P271" s="200"/>
      <c r="Q271" s="287">
        <f t="shared" si="17"/>
        <v>0.01380719600107455</v>
      </c>
      <c r="R271" s="201">
        <v>30084.580441300026</v>
      </c>
      <c r="S271" s="296">
        <v>0.5063827192162813</v>
      </c>
      <c r="T271" s="198">
        <v>14376.619904431953</v>
      </c>
      <c r="U271" s="320">
        <v>84366269.72462489</v>
      </c>
      <c r="V271" s="198">
        <v>1158442.5329584205</v>
      </c>
      <c r="W271" s="198">
        <v>1822439.5242568285</v>
      </c>
      <c r="X271" s="203">
        <v>87347000</v>
      </c>
      <c r="Y271" s="200"/>
      <c r="Z271" s="202">
        <f t="shared" si="18"/>
        <v>0.013945445262352472</v>
      </c>
      <c r="AA271" s="201">
        <v>30504.123311085015</v>
      </c>
      <c r="AB271" s="296">
        <v>0.5063827192162813</v>
      </c>
      <c r="AC271" s="198">
        <v>13560.711402516758</v>
      </c>
      <c r="AD271" s="320">
        <v>84408458.68954492</v>
      </c>
      <c r="AE271" s="198">
        <v>1124290.214571124</v>
      </c>
      <c r="AF271" s="198">
        <v>1731095.5383428566</v>
      </c>
      <c r="AG271" s="203">
        <v>87264000</v>
      </c>
    </row>
    <row r="272" spans="4:33" s="41" customFormat="1" ht="15">
      <c r="D272" s="137" t="s">
        <v>475</v>
      </c>
      <c r="E272" s="8" t="s">
        <v>476</v>
      </c>
      <c r="F272" s="204" t="s">
        <v>75</v>
      </c>
      <c r="G272" s="205"/>
      <c r="H272" s="205"/>
      <c r="I272" s="206">
        <v>254763.51964284436</v>
      </c>
      <c r="J272" s="11">
        <v>0</v>
      </c>
      <c r="K272" s="207">
        <v>0</v>
      </c>
      <c r="L272" s="318">
        <v>0</v>
      </c>
      <c r="M272" s="207">
        <v>1521992.862977037</v>
      </c>
      <c r="N272" s="207">
        <v>1139819.7165407746</v>
      </c>
      <c r="O272" s="192">
        <v>2662000</v>
      </c>
      <c r="P272" s="208"/>
      <c r="Q272" s="286">
        <f t="shared" si="17"/>
        <v>0.02513511719183515</v>
      </c>
      <c r="R272" s="209">
        <v>261167.03056527165</v>
      </c>
      <c r="S272" s="11">
        <v>0</v>
      </c>
      <c r="T272" s="207">
        <v>0</v>
      </c>
      <c r="U272" s="318">
        <v>0</v>
      </c>
      <c r="V272" s="207">
        <v>1596602.2124404556</v>
      </c>
      <c r="W272" s="207">
        <v>1219881.8643161093</v>
      </c>
      <c r="X272" s="194">
        <v>2816000</v>
      </c>
      <c r="Y272" s="208"/>
      <c r="Z272" s="210">
        <f t="shared" si="18"/>
        <v>0.02532736263250356</v>
      </c>
      <c r="AA272" s="209">
        <v>267781.7026560524</v>
      </c>
      <c r="AB272" s="11">
        <v>0</v>
      </c>
      <c r="AC272" s="207">
        <v>0</v>
      </c>
      <c r="AD272" s="318">
        <v>0</v>
      </c>
      <c r="AE272" s="207">
        <v>1534226.531870474</v>
      </c>
      <c r="AF272" s="207">
        <v>1307063.2761222688</v>
      </c>
      <c r="AG272" s="194">
        <v>2841000</v>
      </c>
    </row>
    <row r="273" spans="4:33" ht="15">
      <c r="D273" s="138" t="s">
        <v>477</v>
      </c>
      <c r="E273" s="143" t="s">
        <v>478</v>
      </c>
      <c r="F273" s="195" t="s">
        <v>61</v>
      </c>
      <c r="G273" s="196"/>
      <c r="H273" s="196"/>
      <c r="I273" s="197">
        <v>34992.076717886644</v>
      </c>
      <c r="J273" s="296">
        <v>0.5300854624274158</v>
      </c>
      <c r="K273" s="198">
        <v>17801.274884214203</v>
      </c>
      <c r="L273" s="320">
        <v>98289219.464928</v>
      </c>
      <c r="M273" s="198">
        <v>3274576.1056058463</v>
      </c>
      <c r="N273" s="198">
        <v>5412466.851853351</v>
      </c>
      <c r="O273" s="199">
        <v>106976000</v>
      </c>
      <c r="P273" s="200"/>
      <c r="Q273" s="287">
        <f t="shared" si="17"/>
        <v>0.0175886530342136</v>
      </c>
      <c r="R273" s="201">
        <v>35607.54021422414</v>
      </c>
      <c r="S273" s="296">
        <v>0.5300854624274158</v>
      </c>
      <c r="T273" s="198">
        <v>17812.37470099355</v>
      </c>
      <c r="U273" s="320">
        <v>104528297.92048977</v>
      </c>
      <c r="V273" s="198">
        <v>3433821.042530533</v>
      </c>
      <c r="W273" s="198">
        <v>5671972.851159392</v>
      </c>
      <c r="X273" s="203">
        <v>113634000</v>
      </c>
      <c r="Y273" s="200"/>
      <c r="Z273" s="202">
        <f t="shared" si="18"/>
        <v>0.017727417959261988</v>
      </c>
      <c r="AA273" s="201">
        <v>36238.76996210292</v>
      </c>
      <c r="AB273" s="296">
        <v>0.5300854624274158</v>
      </c>
      <c r="AC273" s="198">
        <v>16864.147462402983</v>
      </c>
      <c r="AD273" s="320">
        <v>104970650.29718502</v>
      </c>
      <c r="AE273" s="198">
        <v>3322000.591949767</v>
      </c>
      <c r="AF273" s="198">
        <v>5407779.074208568</v>
      </c>
      <c r="AG273" s="203">
        <v>113700000</v>
      </c>
    </row>
    <row r="274" spans="4:33" ht="15">
      <c r="D274" s="138" t="s">
        <v>479</v>
      </c>
      <c r="E274" s="143" t="s">
        <v>480</v>
      </c>
      <c r="F274" s="195" t="s">
        <v>61</v>
      </c>
      <c r="G274" s="196"/>
      <c r="H274" s="196"/>
      <c r="I274" s="197">
        <v>40294.04140424716</v>
      </c>
      <c r="J274" s="296">
        <v>0.5013055350285628</v>
      </c>
      <c r="K274" s="198">
        <v>19385.58105743903</v>
      </c>
      <c r="L274" s="320">
        <v>107036919.73766662</v>
      </c>
      <c r="M274" s="198">
        <v>3737529.735981163</v>
      </c>
      <c r="N274" s="198">
        <v>7538615.646978067</v>
      </c>
      <c r="O274" s="199">
        <v>118313000</v>
      </c>
      <c r="P274" s="200"/>
      <c r="Q274" s="287">
        <f t="shared" si="17"/>
        <v>0.04005174909443987</v>
      </c>
      <c r="R274" s="201">
        <v>41907.88824057104</v>
      </c>
      <c r="S274" s="296">
        <v>0.5013055350285628</v>
      </c>
      <c r="T274" s="198">
        <v>19825.868984619796</v>
      </c>
      <c r="U274" s="320">
        <v>116344079.5820078</v>
      </c>
      <c r="V274" s="198">
        <v>3918963.6165764583</v>
      </c>
      <c r="W274" s="198">
        <v>8074454.443167427</v>
      </c>
      <c r="X274" s="203">
        <v>128337000</v>
      </c>
      <c r="Y274" s="200"/>
      <c r="Z274" s="202">
        <f t="shared" si="18"/>
        <v>0.04019357723155533</v>
      </c>
      <c r="AA274" s="201">
        <v>43592.31618317982</v>
      </c>
      <c r="AB274" s="296">
        <v>0.5013055350285628</v>
      </c>
      <c r="AC274" s="198">
        <v>19184.809615148628</v>
      </c>
      <c r="AD274" s="320">
        <v>119415579.44862072</v>
      </c>
      <c r="AE274" s="198">
        <v>3797024.852441292</v>
      </c>
      <c r="AF274" s="198">
        <v>7868295.814081312</v>
      </c>
      <c r="AG274" s="203">
        <v>131081000</v>
      </c>
    </row>
    <row r="275" spans="4:33" ht="15">
      <c r="D275" s="138" t="s">
        <v>481</v>
      </c>
      <c r="E275" s="143" t="s">
        <v>482</v>
      </c>
      <c r="F275" s="195" t="s">
        <v>61</v>
      </c>
      <c r="G275" s="196"/>
      <c r="H275" s="196"/>
      <c r="I275" s="197">
        <v>11974.917023682732</v>
      </c>
      <c r="J275" s="296">
        <v>0.4402121584927653</v>
      </c>
      <c r="K275" s="198">
        <v>5059.062456715221</v>
      </c>
      <c r="L275" s="320">
        <v>27933465.626993507</v>
      </c>
      <c r="M275" s="198">
        <v>1346918.6354369025</v>
      </c>
      <c r="N275" s="198">
        <v>1387537.6047590119</v>
      </c>
      <c r="O275" s="199">
        <v>30668000</v>
      </c>
      <c r="P275" s="200"/>
      <c r="Q275" s="287">
        <f t="shared" si="17"/>
        <v>0.017965261341274245</v>
      </c>
      <c r="R275" s="201">
        <v>12190.049537553266</v>
      </c>
      <c r="S275" s="296">
        <v>0.4402121584927653</v>
      </c>
      <c r="T275" s="198">
        <v>5064.090507586978</v>
      </c>
      <c r="U275" s="320">
        <v>29717585.114793815</v>
      </c>
      <c r="V275" s="198">
        <v>1410810.8877987259</v>
      </c>
      <c r="W275" s="198">
        <v>1454602.595257354</v>
      </c>
      <c r="X275" s="203">
        <v>32583000</v>
      </c>
      <c r="Y275" s="200"/>
      <c r="Z275" s="202">
        <f t="shared" si="18"/>
        <v>0.018104077623050482</v>
      </c>
      <c r="AA275" s="201">
        <v>12410.739140609961</v>
      </c>
      <c r="AB275" s="296">
        <v>0.4402121584927653</v>
      </c>
      <c r="AC275" s="198">
        <v>4796.2822213514155</v>
      </c>
      <c r="AD275" s="320">
        <v>29854391.685468905</v>
      </c>
      <c r="AE275" s="198">
        <v>1393011.3421021798</v>
      </c>
      <c r="AF275" s="198">
        <v>1387362.2004286365</v>
      </c>
      <c r="AG275" s="203">
        <v>32635000</v>
      </c>
    </row>
    <row r="276" spans="4:33" ht="15">
      <c r="D276" s="138" t="s">
        <v>483</v>
      </c>
      <c r="E276" s="143" t="s">
        <v>484</v>
      </c>
      <c r="F276" s="195" t="s">
        <v>61</v>
      </c>
      <c r="G276" s="196"/>
      <c r="H276" s="196"/>
      <c r="I276" s="197">
        <v>12536.639526038769</v>
      </c>
      <c r="J276" s="296">
        <v>0.45526481386783973</v>
      </c>
      <c r="K276" s="198">
        <v>5477.4789786781275</v>
      </c>
      <c r="L276" s="320">
        <v>30243740.2349899</v>
      </c>
      <c r="M276" s="198">
        <v>1253323.223728565</v>
      </c>
      <c r="N276" s="198">
        <v>1351683.8138437036</v>
      </c>
      <c r="O276" s="199">
        <v>32849000</v>
      </c>
      <c r="P276" s="200"/>
      <c r="Q276" s="287">
        <f t="shared" si="17"/>
        <v>0.022997579405704963</v>
      </c>
      <c r="R276" s="201">
        <v>12824.951889019545</v>
      </c>
      <c r="S276" s="296">
        <v>0.45526481386783973</v>
      </c>
      <c r="T276" s="198">
        <v>5510.027747079462</v>
      </c>
      <c r="U276" s="320">
        <v>32334477.1017399</v>
      </c>
      <c r="V276" s="198">
        <v>1312775.6966505279</v>
      </c>
      <c r="W276" s="198">
        <v>1424020.881057495</v>
      </c>
      <c r="X276" s="203">
        <v>35071000</v>
      </c>
      <c r="Y276" s="200"/>
      <c r="Z276" s="202">
        <f t="shared" si="18"/>
        <v>0.023137081926696747</v>
      </c>
      <c r="AA276" s="201">
        <v>13121.683851581734</v>
      </c>
      <c r="AB276" s="296">
        <v>0.45526481386783973</v>
      </c>
      <c r="AC276" s="198">
        <v>5244.434975555959</v>
      </c>
      <c r="AD276" s="320">
        <v>32643912.243576158</v>
      </c>
      <c r="AE276" s="198">
        <v>1296213.0154266076</v>
      </c>
      <c r="AF276" s="198">
        <v>1364908.3970605026</v>
      </c>
      <c r="AG276" s="203">
        <v>35305000</v>
      </c>
    </row>
    <row r="277" spans="4:33" s="41" customFormat="1" ht="15">
      <c r="D277" s="137" t="s">
        <v>485</v>
      </c>
      <c r="E277" s="8" t="s">
        <v>486</v>
      </c>
      <c r="F277" s="204" t="s">
        <v>75</v>
      </c>
      <c r="G277" s="205"/>
      <c r="H277" s="205"/>
      <c r="I277" s="206">
        <v>99797.6746718553</v>
      </c>
      <c r="J277" s="11">
        <v>0</v>
      </c>
      <c r="K277" s="207">
        <v>0</v>
      </c>
      <c r="L277" s="318">
        <v>0</v>
      </c>
      <c r="M277" s="207">
        <v>15553094.729405377</v>
      </c>
      <c r="N277" s="207">
        <v>7503070.570956053</v>
      </c>
      <c r="O277" s="192">
        <v>23056000</v>
      </c>
      <c r="P277" s="208"/>
      <c r="Q277" s="286">
        <f t="shared" si="17"/>
        <v>0.027382954748176848</v>
      </c>
      <c r="R277" s="209">
        <v>102530.42988136799</v>
      </c>
      <c r="S277" s="11">
        <v>0</v>
      </c>
      <c r="T277" s="207">
        <v>0</v>
      </c>
      <c r="U277" s="318">
        <v>0</v>
      </c>
      <c r="V277" s="207">
        <v>16304847.505371649</v>
      </c>
      <c r="W277" s="207">
        <v>8047701.992639329</v>
      </c>
      <c r="X277" s="194">
        <v>24353000</v>
      </c>
      <c r="Y277" s="208"/>
      <c r="Z277" s="210">
        <f t="shared" si="18"/>
        <v>0.02763159443868943</v>
      </c>
      <c r="AA277" s="209">
        <v>105363.50913747444</v>
      </c>
      <c r="AB277" s="11">
        <v>0</v>
      </c>
      <c r="AC277" s="207">
        <v>0</v>
      </c>
      <c r="AD277" s="318">
        <v>0</v>
      </c>
      <c r="AE277" s="207">
        <v>15854419.73764077</v>
      </c>
      <c r="AF277" s="207">
        <v>8642226.107625226</v>
      </c>
      <c r="AG277" s="194">
        <v>24497000</v>
      </c>
    </row>
    <row r="278" spans="4:33" ht="15">
      <c r="D278" s="138" t="s">
        <v>487</v>
      </c>
      <c r="E278" s="143" t="s">
        <v>488</v>
      </c>
      <c r="F278" s="195" t="s">
        <v>61</v>
      </c>
      <c r="G278" s="196"/>
      <c r="H278" s="196"/>
      <c r="I278" s="197">
        <v>6333</v>
      </c>
      <c r="J278" s="296">
        <v>0.5703453877875677</v>
      </c>
      <c r="K278" s="198">
        <v>3466.4338480220617</v>
      </c>
      <c r="L278" s="320">
        <v>19139813.26983679</v>
      </c>
      <c r="M278" s="198">
        <v>5775027.911655384</v>
      </c>
      <c r="N278" s="198">
        <v>3959067.0413801796</v>
      </c>
      <c r="O278" s="199">
        <v>28874000</v>
      </c>
      <c r="P278" s="200"/>
      <c r="Q278" s="287">
        <f t="shared" si="17"/>
        <v>0</v>
      </c>
      <c r="R278" s="201">
        <v>6333</v>
      </c>
      <c r="S278" s="296">
        <v>0.5703453877875677</v>
      </c>
      <c r="T278" s="198">
        <v>3408.641890568323</v>
      </c>
      <c r="U278" s="320">
        <v>20002921.621770807</v>
      </c>
      <c r="V278" s="198">
        <v>6045018.049438696</v>
      </c>
      <c r="W278" s="198">
        <v>4077176.3301627045</v>
      </c>
      <c r="X278" s="203">
        <v>30125000</v>
      </c>
      <c r="Y278" s="200"/>
      <c r="Z278" s="202">
        <f t="shared" si="18"/>
        <v>0</v>
      </c>
      <c r="AA278" s="201">
        <v>6333</v>
      </c>
      <c r="AB278" s="296">
        <v>0.5703453877875677</v>
      </c>
      <c r="AC278" s="198">
        <v>3170.972465539823</v>
      </c>
      <c r="AD278" s="320">
        <v>19737673.815071944</v>
      </c>
      <c r="AE278" s="198">
        <v>6037961.482373178</v>
      </c>
      <c r="AF278" s="198">
        <v>3819555.4305856465</v>
      </c>
      <c r="AG278" s="203">
        <v>29595000</v>
      </c>
    </row>
    <row r="279" spans="4:33" ht="15">
      <c r="D279" s="138" t="s">
        <v>489</v>
      </c>
      <c r="E279" s="143" t="s">
        <v>490</v>
      </c>
      <c r="F279" s="195" t="s">
        <v>61</v>
      </c>
      <c r="G279" s="196"/>
      <c r="H279" s="196"/>
      <c r="I279" s="197">
        <v>18255.9986491126</v>
      </c>
      <c r="J279" s="296">
        <v>0.4383651213316034</v>
      </c>
      <c r="K279" s="198">
        <v>7680.280502415065</v>
      </c>
      <c r="L279" s="320">
        <v>42406444.525133505</v>
      </c>
      <c r="M279" s="198">
        <v>1090843.0546511444</v>
      </c>
      <c r="N279" s="198">
        <v>1309803.5034588603</v>
      </c>
      <c r="O279" s="199">
        <v>44807000</v>
      </c>
      <c r="P279" s="200"/>
      <c r="Q279" s="287">
        <f t="shared" si="17"/>
        <v>0.015774505494051457</v>
      </c>
      <c r="R279" s="201">
        <v>18543.978000102423</v>
      </c>
      <c r="S279" s="296">
        <v>0.4383651213316034</v>
      </c>
      <c r="T279" s="198">
        <v>7671.3685987405</v>
      </c>
      <c r="U279" s="320">
        <v>45017866.275983386</v>
      </c>
      <c r="V279" s="198">
        <v>1143268.7052746487</v>
      </c>
      <c r="W279" s="198">
        <v>1370156.2448825534</v>
      </c>
      <c r="X279" s="203">
        <v>47531000</v>
      </c>
      <c r="Y279" s="200"/>
      <c r="Z279" s="202">
        <f t="shared" si="18"/>
        <v>0.015913023030288354</v>
      </c>
      <c r="AA279" s="201">
        <v>18839.068749091213</v>
      </c>
      <c r="AB279" s="296">
        <v>0.4383651213316034</v>
      </c>
      <c r="AC279" s="198">
        <v>7250.041158631676</v>
      </c>
      <c r="AD279" s="320">
        <v>45127779.91295401</v>
      </c>
      <c r="AE279" s="198">
        <v>1116929.9682792143</v>
      </c>
      <c r="AF279" s="198">
        <v>1304007.06635329</v>
      </c>
      <c r="AG279" s="203">
        <v>47549000</v>
      </c>
    </row>
    <row r="280" spans="4:33" ht="15">
      <c r="D280" s="138" t="s">
        <v>491</v>
      </c>
      <c r="E280" s="143" t="s">
        <v>492</v>
      </c>
      <c r="F280" s="195" t="s">
        <v>61</v>
      </c>
      <c r="G280" s="196"/>
      <c r="H280" s="196"/>
      <c r="I280" s="197">
        <v>34301.387404177774</v>
      </c>
      <c r="J280" s="296">
        <v>0.5019710489572456</v>
      </c>
      <c r="K280" s="198">
        <v>16524.405788300624</v>
      </c>
      <c r="L280" s="320">
        <v>91239024.03721026</v>
      </c>
      <c r="M280" s="198">
        <v>3106937.469892779</v>
      </c>
      <c r="N280" s="198">
        <v>5034016.590349545</v>
      </c>
      <c r="O280" s="199">
        <v>99380000</v>
      </c>
      <c r="P280" s="200"/>
      <c r="Q280" s="287">
        <f t="shared" si="17"/>
        <v>0.02499111759473524</v>
      </c>
      <c r="R280" s="201">
        <v>35158.61741045815</v>
      </c>
      <c r="S280" s="296">
        <v>0.5019710489572456</v>
      </c>
      <c r="T280" s="198">
        <v>16654.99142755654</v>
      </c>
      <c r="U280" s="320">
        <v>97736429.59047607</v>
      </c>
      <c r="V280" s="198">
        <v>3258030.0221700096</v>
      </c>
      <c r="W280" s="198">
        <v>5313753.238465811</v>
      </c>
      <c r="X280" s="203">
        <v>106308000</v>
      </c>
      <c r="Y280" s="200"/>
      <c r="Z280" s="202">
        <f t="shared" si="18"/>
        <v>0.02513089196739975</v>
      </c>
      <c r="AA280" s="201">
        <v>36042.184826323515</v>
      </c>
      <c r="AB280" s="296">
        <v>0.5019710489572456</v>
      </c>
      <c r="AC280" s="198">
        <v>15883.083845122515</v>
      </c>
      <c r="AD280" s="320">
        <v>98864033.51632312</v>
      </c>
      <c r="AE280" s="198">
        <v>3151934.1072774166</v>
      </c>
      <c r="AF280" s="198">
        <v>5103099.384518091</v>
      </c>
      <c r="AG280" s="203">
        <v>107119000</v>
      </c>
    </row>
    <row r="281" spans="4:33" ht="15">
      <c r="D281" s="138" t="s">
        <v>493</v>
      </c>
      <c r="E281" s="143" t="s">
        <v>494</v>
      </c>
      <c r="F281" s="195" t="s">
        <v>61</v>
      </c>
      <c r="G281" s="196"/>
      <c r="H281" s="196"/>
      <c r="I281" s="197">
        <v>67900.70118539584</v>
      </c>
      <c r="J281" s="296">
        <v>0.4738641383728356</v>
      </c>
      <c r="K281" s="198">
        <v>30879.026259465176</v>
      </c>
      <c r="L281" s="320">
        <v>170497641.80492988</v>
      </c>
      <c r="M281" s="198">
        <v>0</v>
      </c>
      <c r="N281" s="198">
        <v>0</v>
      </c>
      <c r="O281" s="199">
        <v>170498000</v>
      </c>
      <c r="P281" s="200"/>
      <c r="Q281" s="287">
        <f t="shared" si="17"/>
        <v>0.025860962839156485</v>
      </c>
      <c r="R281" s="201">
        <v>69656.67869550403</v>
      </c>
      <c r="S281" s="296">
        <v>0.4738641383728356</v>
      </c>
      <c r="T281" s="198">
        <v>31149.462777559205</v>
      </c>
      <c r="U281" s="320">
        <v>182794286.5526122</v>
      </c>
      <c r="V281" s="198">
        <v>0</v>
      </c>
      <c r="W281" s="198">
        <v>0</v>
      </c>
      <c r="X281" s="203">
        <v>182794000</v>
      </c>
      <c r="Y281" s="200"/>
      <c r="Z281" s="202">
        <f t="shared" si="18"/>
        <v>0.02600085582950548</v>
      </c>
      <c r="AA281" s="201">
        <v>71467.81195582802</v>
      </c>
      <c r="AB281" s="296">
        <v>0.4738641383728356</v>
      </c>
      <c r="AC281" s="198">
        <v>29730.990488198386</v>
      </c>
      <c r="AD281" s="320">
        <v>185060134.9687742</v>
      </c>
      <c r="AE281" s="198">
        <v>0</v>
      </c>
      <c r="AF281" s="198">
        <v>0</v>
      </c>
      <c r="AG281" s="203">
        <v>185060000</v>
      </c>
    </row>
    <row r="282" spans="4:33" ht="15">
      <c r="D282" s="138" t="s">
        <v>495</v>
      </c>
      <c r="E282" s="143" t="s">
        <v>496</v>
      </c>
      <c r="F282" s="195" t="s">
        <v>61</v>
      </c>
      <c r="G282" s="196"/>
      <c r="H282" s="196"/>
      <c r="I282" s="197">
        <v>24189.597630176373</v>
      </c>
      <c r="J282" s="296">
        <v>0.4918039829007726</v>
      </c>
      <c r="K282" s="198">
        <v>11417.10987877853</v>
      </c>
      <c r="L282" s="320">
        <v>63039238.80899032</v>
      </c>
      <c r="M282" s="198">
        <v>5577610.102828457</v>
      </c>
      <c r="N282" s="198">
        <v>6753717.847935968</v>
      </c>
      <c r="O282" s="199">
        <v>75371000</v>
      </c>
      <c r="P282" s="200"/>
      <c r="Q282" s="287">
        <f t="shared" si="17"/>
        <v>0.010748856081198813</v>
      </c>
      <c r="R282" s="201">
        <v>24449.608133765247</v>
      </c>
      <c r="S282" s="296">
        <v>0.4918039829007726</v>
      </c>
      <c r="T282" s="198">
        <v>11347.440115159972</v>
      </c>
      <c r="U282" s="320">
        <v>66590144.262246944</v>
      </c>
      <c r="V282" s="198">
        <v>5848368.4691530075</v>
      </c>
      <c r="W282" s="198">
        <v>7029959.285774849</v>
      </c>
      <c r="X282" s="203">
        <v>79468000</v>
      </c>
      <c r="Y282" s="200"/>
      <c r="Z282" s="202">
        <f t="shared" si="18"/>
        <v>0.010886688287600185</v>
      </c>
      <c r="AA282" s="201">
        <v>24715.783396271523</v>
      </c>
      <c r="AB282" s="296">
        <v>0.4918039829007726</v>
      </c>
      <c r="AC282" s="198">
        <v>10671.156055522148</v>
      </c>
      <c r="AD282" s="320">
        <v>66422461.797620654</v>
      </c>
      <c r="AE282" s="198">
        <v>5666396.16904817</v>
      </c>
      <c r="AF282" s="198">
        <v>6657460.681268522</v>
      </c>
      <c r="AG282" s="203">
        <v>78746000</v>
      </c>
    </row>
    <row r="283" spans="4:33" ht="15">
      <c r="D283" s="138" t="s">
        <v>497</v>
      </c>
      <c r="E283" s="143" t="s">
        <v>498</v>
      </c>
      <c r="F283" s="195" t="s">
        <v>61</v>
      </c>
      <c r="G283" s="196"/>
      <c r="H283" s="196"/>
      <c r="I283" s="197">
        <v>25906.4081511076</v>
      </c>
      <c r="J283" s="296">
        <v>0.6074733496831167</v>
      </c>
      <c r="K283" s="198">
        <v>15103.233200537536</v>
      </c>
      <c r="L283" s="320">
        <v>83392061.09299684</v>
      </c>
      <c r="M283" s="198">
        <v>8487841.700946601</v>
      </c>
      <c r="N283" s="198">
        <v>17155252.001517307</v>
      </c>
      <c r="O283" s="199">
        <v>109035000</v>
      </c>
      <c r="P283" s="200"/>
      <c r="Q283" s="287">
        <f t="shared" si="17"/>
        <v>0.05640934005783802</v>
      </c>
      <c r="R283" s="201">
        <v>27367.771538180576</v>
      </c>
      <c r="S283" s="296">
        <v>0.6074733496831167</v>
      </c>
      <c r="T283" s="198">
        <v>15689.193548524916</v>
      </c>
      <c r="U283" s="320">
        <v>92068841.17932706</v>
      </c>
      <c r="V283" s="198">
        <v>8892563.638348475</v>
      </c>
      <c r="W283" s="198">
        <v>18663623.829999678</v>
      </c>
      <c r="X283" s="203">
        <v>119625000</v>
      </c>
      <c r="Y283" s="200"/>
      <c r="Z283" s="202">
        <f t="shared" si="18"/>
        <v>0.056553398821127594</v>
      </c>
      <c r="AA283" s="201">
        <v>28915.512036824806</v>
      </c>
      <c r="AB283" s="296">
        <v>0.6074733496831167</v>
      </c>
      <c r="AC283" s="198">
        <v>15420.667254029846</v>
      </c>
      <c r="AD283" s="320">
        <v>95985727.90476343</v>
      </c>
      <c r="AE283" s="198">
        <v>8743713.939576797</v>
      </c>
      <c r="AF283" s="198">
        <v>18473141.07079092</v>
      </c>
      <c r="AG283" s="203">
        <v>123203000</v>
      </c>
    </row>
    <row r="284" spans="4:33" ht="15">
      <c r="D284" s="138" t="s">
        <v>499</v>
      </c>
      <c r="E284" s="143" t="s">
        <v>500</v>
      </c>
      <c r="F284" s="195" t="s">
        <v>61</v>
      </c>
      <c r="G284" s="196"/>
      <c r="H284" s="196"/>
      <c r="I284" s="197">
        <v>28434.8900720428</v>
      </c>
      <c r="J284" s="296">
        <v>0.5312849327400486</v>
      </c>
      <c r="K284" s="198">
        <v>14498.215404422279</v>
      </c>
      <c r="L284" s="320">
        <v>80051472.99864112</v>
      </c>
      <c r="M284" s="198">
        <v>5283724.543147681</v>
      </c>
      <c r="N284" s="198">
        <v>8541021.574604623</v>
      </c>
      <c r="O284" s="199">
        <v>93876000</v>
      </c>
      <c r="P284" s="200"/>
      <c r="Q284" s="287">
        <f t="shared" si="17"/>
        <v>0.03097846255128056</v>
      </c>
      <c r="R284" s="201">
        <v>29315.759249289356</v>
      </c>
      <c r="S284" s="296">
        <v>0.5312849327400486</v>
      </c>
      <c r="T284" s="198">
        <v>14698.14748849286</v>
      </c>
      <c r="U284" s="320">
        <v>86253088.95342198</v>
      </c>
      <c r="V284" s="198">
        <v>5539111.310981265</v>
      </c>
      <c r="W284" s="198">
        <v>9068303.567769194</v>
      </c>
      <c r="X284" s="203">
        <v>100861000</v>
      </c>
      <c r="Y284" s="200"/>
      <c r="Z284" s="202">
        <f t="shared" si="18"/>
        <v>0.031119053396761978</v>
      </c>
      <c r="AA284" s="201">
        <v>30228.03792673461</v>
      </c>
      <c r="AB284" s="296">
        <v>0.5312849327400486</v>
      </c>
      <c r="AC284" s="198">
        <v>14098.811592853363</v>
      </c>
      <c r="AD284" s="320">
        <v>87757855.8073417</v>
      </c>
      <c r="AE284" s="198">
        <v>5386091.201949508</v>
      </c>
      <c r="AF284" s="198">
        <v>8759678.860522956</v>
      </c>
      <c r="AG284" s="203">
        <v>101904000</v>
      </c>
    </row>
    <row r="285" spans="4:33" s="41" customFormat="1" ht="15">
      <c r="D285" s="137" t="s">
        <v>501</v>
      </c>
      <c r="E285" s="8" t="s">
        <v>631</v>
      </c>
      <c r="F285" s="204" t="s">
        <v>75</v>
      </c>
      <c r="G285" s="205"/>
      <c r="H285" s="205"/>
      <c r="I285" s="206">
        <v>205321.983092013</v>
      </c>
      <c r="J285" s="11">
        <v>0</v>
      </c>
      <c r="K285" s="207">
        <v>0</v>
      </c>
      <c r="L285" s="318">
        <v>0</v>
      </c>
      <c r="M285" s="207">
        <v>12344632.518708175</v>
      </c>
      <c r="N285" s="207">
        <v>8307483.649754644</v>
      </c>
      <c r="O285" s="192">
        <v>20652000</v>
      </c>
      <c r="P285" s="208"/>
      <c r="Q285" s="286">
        <f t="shared" si="17"/>
        <v>0.026803900159197782</v>
      </c>
      <c r="R285" s="209">
        <v>210825.4130272998</v>
      </c>
      <c r="S285" s="11">
        <v>0</v>
      </c>
      <c r="T285" s="207">
        <v>0</v>
      </c>
      <c r="U285" s="318">
        <v>0</v>
      </c>
      <c r="V285" s="207">
        <v>12948265.112238377</v>
      </c>
      <c r="W285" s="207">
        <v>8905483.503008217</v>
      </c>
      <c r="X285" s="194">
        <v>21854000</v>
      </c>
      <c r="Y285" s="208"/>
      <c r="Z285" s="210">
        <f t="shared" si="18"/>
        <v>0.027112413924376928</v>
      </c>
      <c r="AA285" s="209">
        <v>216541.39889107368</v>
      </c>
      <c r="AB285" s="11">
        <v>0</v>
      </c>
      <c r="AC285" s="207">
        <v>0</v>
      </c>
      <c r="AD285" s="318">
        <v>0</v>
      </c>
      <c r="AE285" s="207">
        <v>12468827.273965789</v>
      </c>
      <c r="AF285" s="207">
        <v>9558544.627545718</v>
      </c>
      <c r="AG285" s="194">
        <v>22027000</v>
      </c>
    </row>
    <row r="286" spans="4:33" ht="15">
      <c r="D286" s="138" t="s">
        <v>502</v>
      </c>
      <c r="E286" s="143" t="s">
        <v>503</v>
      </c>
      <c r="F286" s="195" t="s">
        <v>61</v>
      </c>
      <c r="G286" s="196"/>
      <c r="H286" s="196"/>
      <c r="I286" s="197">
        <v>3050.1603076981505</v>
      </c>
      <c r="J286" s="296">
        <v>0.5140065657141362</v>
      </c>
      <c r="K286" s="198">
        <v>1504.619986924608</v>
      </c>
      <c r="L286" s="320">
        <v>8307715.321967969</v>
      </c>
      <c r="M286" s="198">
        <v>6370423.850338789</v>
      </c>
      <c r="N286" s="198">
        <v>2103392.2735977327</v>
      </c>
      <c r="O286" s="199">
        <v>16782000</v>
      </c>
      <c r="P286" s="200"/>
      <c r="Q286" s="287">
        <f t="shared" si="17"/>
        <v>0.0205197065671114</v>
      </c>
      <c r="R286" s="201">
        <v>3112.748702194767</v>
      </c>
      <c r="S286" s="296">
        <v>0.5140065657141362</v>
      </c>
      <c r="T286" s="198">
        <v>1509.8947752257716</v>
      </c>
      <c r="U286" s="320">
        <v>8860510.377910871</v>
      </c>
      <c r="V286" s="198">
        <v>6668249.530041531</v>
      </c>
      <c r="W286" s="198">
        <v>2210590.5445581484</v>
      </c>
      <c r="X286" s="203">
        <v>17739000</v>
      </c>
      <c r="Y286" s="200"/>
      <c r="Z286" s="202">
        <f t="shared" si="18"/>
        <v>0.02065887118944682</v>
      </c>
      <c r="AA286" s="201">
        <v>3177.0545766785262</v>
      </c>
      <c r="AB286" s="296">
        <v>0.5140065657141362</v>
      </c>
      <c r="AC286" s="198">
        <v>1433.6343260842248</v>
      </c>
      <c r="AD286" s="320">
        <v>8923636.83565563</v>
      </c>
      <c r="AE286" s="198">
        <v>6660465.442445179</v>
      </c>
      <c r="AF286" s="198">
        <v>2113694.636917254</v>
      </c>
      <c r="AG286" s="203">
        <v>17698000</v>
      </c>
    </row>
    <row r="287" spans="4:33" ht="15">
      <c r="D287" s="138" t="s">
        <v>504</v>
      </c>
      <c r="E287" s="143" t="s">
        <v>505</v>
      </c>
      <c r="F287" s="195" t="s">
        <v>61</v>
      </c>
      <c r="G287" s="196"/>
      <c r="H287" s="196"/>
      <c r="I287" s="197">
        <v>4546.280436766972</v>
      </c>
      <c r="J287" s="296">
        <v>0.5370111863650342</v>
      </c>
      <c r="K287" s="198">
        <v>2343.014891825254</v>
      </c>
      <c r="L287" s="320">
        <v>12936888.307725985</v>
      </c>
      <c r="M287" s="198">
        <v>6325450.009807605</v>
      </c>
      <c r="N287" s="198">
        <v>3112984.2962416457</v>
      </c>
      <c r="O287" s="199">
        <v>22375000</v>
      </c>
      <c r="P287" s="200"/>
      <c r="Q287" s="287">
        <f t="shared" si="17"/>
        <v>0.0272114126750184</v>
      </c>
      <c r="R287" s="201">
        <v>4669.991149868201</v>
      </c>
      <c r="S287" s="296">
        <v>0.5370111863650342</v>
      </c>
      <c r="T287" s="198">
        <v>2366.6462371471453</v>
      </c>
      <c r="U287" s="320">
        <v>13888182.070138257</v>
      </c>
      <c r="V287" s="198">
        <v>6621173.103412512</v>
      </c>
      <c r="W287" s="198">
        <v>3293088.513153315</v>
      </c>
      <c r="X287" s="203">
        <v>23802000</v>
      </c>
      <c r="Y287" s="200"/>
      <c r="Z287" s="202">
        <f t="shared" si="18"/>
        <v>0.027351489821381872</v>
      </c>
      <c r="AA287" s="201">
        <v>4797.722365269765</v>
      </c>
      <c r="AB287" s="296">
        <v>0.5370111863650342</v>
      </c>
      <c r="AC287" s="198">
        <v>2261.848405500376</v>
      </c>
      <c r="AD287" s="320">
        <v>14078843.803302124</v>
      </c>
      <c r="AE287" s="198">
        <v>6613443.969822749</v>
      </c>
      <c r="AF287" s="198">
        <v>3169390.7191117834</v>
      </c>
      <c r="AG287" s="203">
        <v>23862000</v>
      </c>
    </row>
    <row r="288" spans="4:33" ht="15">
      <c r="D288" s="138" t="s">
        <v>506</v>
      </c>
      <c r="E288" s="143" t="s">
        <v>507</v>
      </c>
      <c r="F288" s="195" t="s">
        <v>61</v>
      </c>
      <c r="G288" s="196"/>
      <c r="H288" s="196"/>
      <c r="I288" s="197">
        <v>15759.47500967141</v>
      </c>
      <c r="J288" s="296">
        <v>0.592258498078267</v>
      </c>
      <c r="K288" s="198">
        <v>8957.535574840855</v>
      </c>
      <c r="L288" s="320">
        <v>49458771.11089268</v>
      </c>
      <c r="M288" s="198">
        <v>7658321.809831072</v>
      </c>
      <c r="N288" s="198">
        <v>9416033.282326123</v>
      </c>
      <c r="O288" s="199">
        <v>66533000</v>
      </c>
      <c r="P288" s="200"/>
      <c r="Q288" s="287">
        <f t="shared" si="17"/>
        <v>0.017144269231236294</v>
      </c>
      <c r="R288" s="201">
        <v>16029.659692180157</v>
      </c>
      <c r="S288" s="296">
        <v>0.592258498078267</v>
      </c>
      <c r="T288" s="198">
        <v>8959.206741600361</v>
      </c>
      <c r="U288" s="320">
        <v>52575282.47286572</v>
      </c>
      <c r="V288" s="198">
        <v>8023490.123440902</v>
      </c>
      <c r="W288" s="198">
        <v>9863185.014604608</v>
      </c>
      <c r="X288" s="203">
        <v>70462000</v>
      </c>
      <c r="Y288" s="200"/>
      <c r="Z288" s="202">
        <f t="shared" si="18"/>
        <v>0.017282973557254878</v>
      </c>
      <c r="AA288" s="201">
        <v>16306.699876771901</v>
      </c>
      <c r="AB288" s="296">
        <v>0.592258498078267</v>
      </c>
      <c r="AC288" s="198">
        <v>8478.566447001367</v>
      </c>
      <c r="AD288" s="320">
        <v>52774718.40861205</v>
      </c>
      <c r="AE288" s="198">
        <v>7889187.560474535</v>
      </c>
      <c r="AF288" s="198">
        <v>9399662.887188157</v>
      </c>
      <c r="AG288" s="203">
        <v>70064000</v>
      </c>
    </row>
    <row r="289" spans="4:33" s="41" customFormat="1" ht="15">
      <c r="D289" s="136" t="s">
        <v>508</v>
      </c>
      <c r="E289" s="139" t="s">
        <v>509</v>
      </c>
      <c r="F289" s="213" t="s">
        <v>75</v>
      </c>
      <c r="G289" s="214"/>
      <c r="H289" s="214"/>
      <c r="I289" s="215">
        <v>23355.915754136535</v>
      </c>
      <c r="J289" s="300">
        <v>0</v>
      </c>
      <c r="K289" s="216">
        <v>0</v>
      </c>
      <c r="L289" s="321">
        <v>0</v>
      </c>
      <c r="M289" s="216">
        <v>13678865.729813617</v>
      </c>
      <c r="N289" s="216">
        <v>2119450.6508062677</v>
      </c>
      <c r="O289" s="217">
        <v>15798000</v>
      </c>
      <c r="P289" s="218"/>
      <c r="Q289" s="288">
        <f t="shared" si="17"/>
        <v>0.019544675315321086</v>
      </c>
      <c r="R289" s="219">
        <v>23812.399544243126</v>
      </c>
      <c r="S289" s="300">
        <v>0</v>
      </c>
      <c r="T289" s="216">
        <v>0</v>
      </c>
      <c r="U289" s="321">
        <v>0</v>
      </c>
      <c r="V289" s="216">
        <v>14331108.930698577</v>
      </c>
      <c r="W289" s="216">
        <v>2255953.1091505396</v>
      </c>
      <c r="X289" s="221">
        <v>16587000</v>
      </c>
      <c r="Y289" s="218"/>
      <c r="Z289" s="220">
        <f t="shared" si="18"/>
        <v>0.01969886628206142</v>
      </c>
      <c r="AA289" s="219">
        <v>24281.47681872019</v>
      </c>
      <c r="AB289" s="300">
        <v>0</v>
      </c>
      <c r="AC289" s="216">
        <v>0</v>
      </c>
      <c r="AD289" s="321">
        <v>0</v>
      </c>
      <c r="AE289" s="216">
        <v>14091225.21053048</v>
      </c>
      <c r="AF289" s="216">
        <v>2403910.5050366805</v>
      </c>
      <c r="AG289" s="221">
        <v>16495000</v>
      </c>
    </row>
    <row r="290" spans="4:33" ht="15">
      <c r="D290" s="222"/>
      <c r="E290" s="222"/>
      <c r="F290" s="223"/>
      <c r="G290" s="224"/>
      <c r="H290" s="224"/>
      <c r="I290" s="225"/>
      <c r="J290" s="225"/>
      <c r="K290" s="226"/>
      <c r="L290" s="226"/>
      <c r="M290" s="226"/>
      <c r="N290" s="226"/>
      <c r="O290" s="226"/>
      <c r="P290" s="227"/>
      <c r="Q290" s="208"/>
      <c r="R290" s="225"/>
      <c r="S290" s="225"/>
      <c r="T290" s="226"/>
      <c r="U290" s="226"/>
      <c r="V290" s="226"/>
      <c r="W290" s="226"/>
      <c r="X290" s="226"/>
      <c r="Y290" s="227"/>
      <c r="Z290" s="228"/>
      <c r="AA290" s="225"/>
      <c r="AB290" s="225"/>
      <c r="AC290" s="226"/>
      <c r="AD290" s="226"/>
      <c r="AE290" s="226"/>
      <c r="AF290" s="226"/>
      <c r="AG290" s="226"/>
    </row>
    <row r="291" spans="4:33" ht="15">
      <c r="D291" s="143"/>
      <c r="F291" s="145"/>
      <c r="G291" s="196"/>
      <c r="H291" s="196"/>
      <c r="I291" s="322">
        <f>SUM(I9:I289)</f>
        <v>28479590.602449458</v>
      </c>
      <c r="J291" s="322"/>
      <c r="K291" s="322">
        <f aca="true" t="shared" si="19" ref="K291:AG291">SUM(K9:K289)</f>
        <v>10196700.812356547</v>
      </c>
      <c r="L291" s="322">
        <f t="shared" si="19"/>
        <v>56300785785.442505</v>
      </c>
      <c r="M291" s="322">
        <f t="shared" si="19"/>
        <v>5890718669.103003</v>
      </c>
      <c r="N291" s="322">
        <f t="shared" si="19"/>
        <v>8836078003.654503</v>
      </c>
      <c r="O291" s="322">
        <f t="shared" si="19"/>
        <v>71027582000</v>
      </c>
      <c r="P291" s="322">
        <f t="shared" si="19"/>
        <v>0</v>
      </c>
      <c r="Q291" s="322"/>
      <c r="R291" s="322">
        <f t="shared" si="19"/>
        <v>29214446.883741904</v>
      </c>
      <c r="S291" s="322"/>
      <c r="T291" s="322">
        <f t="shared" si="19"/>
        <v>10283698.085789988</v>
      </c>
      <c r="U291" s="322">
        <f t="shared" si="19"/>
        <v>60347790526.54149</v>
      </c>
      <c r="V291" s="322">
        <f t="shared" si="19"/>
        <v>6178923770.26085</v>
      </c>
      <c r="W291" s="322">
        <f t="shared" si="19"/>
        <v>9268385655.391273</v>
      </c>
      <c r="X291" s="322">
        <f t="shared" si="19"/>
        <v>75795097000</v>
      </c>
      <c r="Y291" s="322">
        <f t="shared" si="19"/>
        <v>0</v>
      </c>
      <c r="Z291" s="322"/>
      <c r="AA291" s="322">
        <f t="shared" si="19"/>
        <v>29979365.725121632</v>
      </c>
      <c r="AB291" s="322"/>
      <c r="AC291" s="322">
        <f t="shared" si="19"/>
        <v>9815394.705898823</v>
      </c>
      <c r="AD291" s="322">
        <f t="shared" si="19"/>
        <v>61095787231.389366</v>
      </c>
      <c r="AE291" s="322">
        <f t="shared" si="19"/>
        <v>5947365107.444249</v>
      </c>
      <c r="AF291" s="322">
        <f t="shared" si="19"/>
        <v>8921047661.16638</v>
      </c>
      <c r="AG291" s="322">
        <f t="shared" si="19"/>
        <v>75964197000</v>
      </c>
    </row>
    <row r="292" spans="4:33" ht="15">
      <c r="D292" s="8"/>
      <c r="E292" s="8"/>
      <c r="F292" s="323" t="s">
        <v>658</v>
      </c>
      <c r="G292" s="324"/>
      <c r="H292" s="324"/>
      <c r="I292" s="325">
        <f>I291-'[1]2021-22 Calculations'!G269</f>
        <v>0</v>
      </c>
      <c r="J292" s="325"/>
      <c r="K292" s="326">
        <f>K291-'[1]2021-22 Calculations'!I269</f>
        <v>0</v>
      </c>
      <c r="L292" s="326">
        <f>L291-'[1]2021-22 Calculations'!AD269</f>
        <v>0</v>
      </c>
      <c r="M292" s="326">
        <f>M291-'[1]2021-22 Calculations'!AQ269</f>
        <v>0</v>
      </c>
      <c r="N292" s="326">
        <f>N291-'[1]2021-22 Calculations'!AR269</f>
        <v>0</v>
      </c>
      <c r="O292" s="326">
        <f>O291-'[1]2021-22 Calculations'!AU269</f>
        <v>0</v>
      </c>
      <c r="P292" s="325"/>
      <c r="Q292" s="325"/>
      <c r="R292" s="325">
        <f>R291-'[1]2022-23 Calculations'!G269</f>
        <v>0</v>
      </c>
      <c r="S292" s="325"/>
      <c r="T292" s="326">
        <f>T291-'[1]2022-23 Calculations'!I269</f>
        <v>0</v>
      </c>
      <c r="U292" s="326">
        <f>U291-'[1]2022-23 Calculations'!AD269</f>
        <v>0</v>
      </c>
      <c r="V292" s="326">
        <f>V291-'[1]2022-23 Calculations'!AQ269</f>
        <v>0</v>
      </c>
      <c r="W292" s="326">
        <f>W291-'[1]2022-23 Calculations'!AR269</f>
        <v>0</v>
      </c>
      <c r="X292" s="326">
        <f>X291-'[1]2022-23 Calculations'!AU269</f>
        <v>0</v>
      </c>
      <c r="Y292" s="325"/>
      <c r="Z292" s="327"/>
      <c r="AA292" s="328">
        <f>AA291-'[1]2023-24 Calculations'!G269</f>
        <v>0</v>
      </c>
      <c r="AB292" s="328"/>
      <c r="AC292" s="326">
        <f>AC291-'[1]2023-24 Calculations'!I269</f>
        <v>0</v>
      </c>
      <c r="AD292" s="326">
        <f>AD291-'[1]2023-24 Calculations'!AD269</f>
        <v>0</v>
      </c>
      <c r="AE292" s="326">
        <f>AE291-'[1]2023-24 Calculations'!AQ269</f>
        <v>0</v>
      </c>
      <c r="AF292" s="326">
        <f>AF291-'[1]2023-24 Calculations'!AR269</f>
        <v>0</v>
      </c>
      <c r="AG292" s="326">
        <f>AG291-'[1]2023-24 Calculations'!AU269</f>
        <v>0</v>
      </c>
    </row>
    <row r="293" spans="4:33" ht="15">
      <c r="D293" s="8"/>
      <c r="E293" s="8"/>
      <c r="F293" s="9"/>
      <c r="G293" s="205"/>
      <c r="H293" s="205"/>
      <c r="I293" s="209"/>
      <c r="J293" s="209"/>
      <c r="K293" s="207"/>
      <c r="L293" s="207"/>
      <c r="M293" s="207"/>
      <c r="N293" s="207"/>
      <c r="O293" s="207"/>
      <c r="P293" s="208"/>
      <c r="Q293" s="208"/>
      <c r="R293" s="209"/>
      <c r="S293" s="209"/>
      <c r="T293" s="207"/>
      <c r="U293" s="207"/>
      <c r="V293" s="207"/>
      <c r="W293" s="207"/>
      <c r="X293" s="207"/>
      <c r="Y293" s="208"/>
      <c r="Z293" s="229"/>
      <c r="AA293" s="209"/>
      <c r="AB293" s="209"/>
      <c r="AC293" s="207"/>
      <c r="AD293" s="207"/>
      <c r="AE293" s="207"/>
      <c r="AF293" s="207"/>
      <c r="AG293" s="207"/>
    </row>
    <row r="294" spans="4:33" ht="15">
      <c r="D294" s="150"/>
      <c r="E294" s="8"/>
      <c r="F294" s="9"/>
      <c r="G294" s="205"/>
      <c r="H294" s="205"/>
      <c r="I294" s="209"/>
      <c r="J294" s="209"/>
      <c r="K294" s="207"/>
      <c r="L294" s="207"/>
      <c r="M294" s="207"/>
      <c r="N294" s="207"/>
      <c r="O294" s="207"/>
      <c r="P294" s="208"/>
      <c r="Q294" s="208"/>
      <c r="R294" s="209"/>
      <c r="S294" s="209"/>
      <c r="T294" s="207"/>
      <c r="U294" s="207"/>
      <c r="V294" s="207"/>
      <c r="W294" s="207"/>
      <c r="X294" s="207"/>
      <c r="Y294" s="208"/>
      <c r="Z294" s="229"/>
      <c r="AA294" s="209"/>
      <c r="AB294" s="209"/>
      <c r="AC294" s="207"/>
      <c r="AD294" s="207"/>
      <c r="AE294" s="207"/>
      <c r="AF294" s="207"/>
      <c r="AG294" s="207"/>
    </row>
    <row r="295" spans="4:33" ht="15">
      <c r="D295" s="8"/>
      <c r="E295" s="8"/>
      <c r="F295" s="9"/>
      <c r="G295" s="205"/>
      <c r="H295" s="205"/>
      <c r="I295" s="209"/>
      <c r="J295" s="209"/>
      <c r="K295" s="207"/>
      <c r="L295" s="207"/>
      <c r="M295" s="207"/>
      <c r="N295" s="207"/>
      <c r="O295" s="207"/>
      <c r="P295" s="208"/>
      <c r="Q295" s="208"/>
      <c r="R295" s="209"/>
      <c r="S295" s="209"/>
      <c r="T295" s="207"/>
      <c r="U295" s="207"/>
      <c r="V295" s="207"/>
      <c r="W295" s="207"/>
      <c r="X295" s="207"/>
      <c r="Y295" s="208"/>
      <c r="Z295" s="229"/>
      <c r="AA295" s="209"/>
      <c r="AB295" s="209"/>
      <c r="AC295" s="207"/>
      <c r="AD295" s="207"/>
      <c r="AE295" s="207"/>
      <c r="AF295" s="207"/>
      <c r="AG295" s="207"/>
    </row>
    <row r="296" spans="4:33" ht="15">
      <c r="D296" s="8"/>
      <c r="E296" s="8"/>
      <c r="F296" s="9"/>
      <c r="G296" s="205"/>
      <c r="H296" s="205"/>
      <c r="I296" s="209"/>
      <c r="J296" s="209"/>
      <c r="K296" s="207"/>
      <c r="L296" s="207"/>
      <c r="M296" s="207"/>
      <c r="N296" s="207"/>
      <c r="O296" s="207"/>
      <c r="P296" s="208"/>
      <c r="Q296" s="208"/>
      <c r="R296" s="209"/>
      <c r="S296" s="209"/>
      <c r="T296" s="207"/>
      <c r="U296" s="207"/>
      <c r="V296" s="207"/>
      <c r="W296" s="207"/>
      <c r="X296" s="207"/>
      <c r="Y296" s="208"/>
      <c r="Z296" s="230"/>
      <c r="AA296" s="209"/>
      <c r="AB296" s="209"/>
      <c r="AC296" s="207"/>
      <c r="AD296" s="207"/>
      <c r="AE296" s="207"/>
      <c r="AF296" s="207"/>
      <c r="AG296" s="207"/>
    </row>
    <row r="297" spans="4:33" ht="15">
      <c r="D297" s="143"/>
      <c r="E297" s="143"/>
      <c r="F297" s="145"/>
      <c r="G297" s="196"/>
      <c r="H297" s="196"/>
      <c r="I297" s="201"/>
      <c r="J297" s="201"/>
      <c r="K297" s="198"/>
      <c r="L297" s="198"/>
      <c r="M297" s="198"/>
      <c r="N297" s="198"/>
      <c r="O297" s="198"/>
      <c r="P297" s="200"/>
      <c r="Q297" s="200"/>
      <c r="R297" s="201"/>
      <c r="S297" s="201"/>
      <c r="T297" s="198"/>
      <c r="U297" s="198"/>
      <c r="V297" s="198"/>
      <c r="W297" s="198"/>
      <c r="X297" s="198"/>
      <c r="Y297" s="200"/>
      <c r="Z297" s="229"/>
      <c r="AA297" s="201"/>
      <c r="AB297" s="201"/>
      <c r="AC297" s="198"/>
      <c r="AD297" s="198"/>
      <c r="AE297" s="198"/>
      <c r="AF297" s="198"/>
      <c r="AG297" s="198"/>
    </row>
    <row r="298" spans="4:33" ht="15">
      <c r="D298" s="143"/>
      <c r="E298" s="143"/>
      <c r="F298" s="145"/>
      <c r="G298" s="196"/>
      <c r="H298" s="196"/>
      <c r="I298" s="201"/>
      <c r="J298" s="201"/>
      <c r="K298" s="198"/>
      <c r="L298" s="198"/>
      <c r="M298" s="198"/>
      <c r="N298" s="198"/>
      <c r="O298" s="198"/>
      <c r="P298" s="200"/>
      <c r="Q298" s="200"/>
      <c r="R298" s="201"/>
      <c r="S298" s="201"/>
      <c r="T298" s="198"/>
      <c r="U298" s="198"/>
      <c r="V298" s="198"/>
      <c r="W298" s="198"/>
      <c r="X298" s="198"/>
      <c r="Y298" s="200"/>
      <c r="Z298" s="229"/>
      <c r="AA298" s="201"/>
      <c r="AB298" s="201"/>
      <c r="AC298" s="198"/>
      <c r="AD298" s="198"/>
      <c r="AE298" s="198"/>
      <c r="AF298" s="198"/>
      <c r="AG298" s="198"/>
    </row>
    <row r="299" spans="4:33" ht="15">
      <c r="D299" s="143"/>
      <c r="E299" s="143"/>
      <c r="F299" s="145"/>
      <c r="G299" s="196"/>
      <c r="H299" s="196"/>
      <c r="I299" s="201"/>
      <c r="J299" s="201"/>
      <c r="K299" s="198"/>
      <c r="L299" s="198"/>
      <c r="M299" s="198"/>
      <c r="N299" s="198"/>
      <c r="O299" s="198"/>
      <c r="P299" s="200"/>
      <c r="Q299" s="200"/>
      <c r="R299" s="201"/>
      <c r="S299" s="201"/>
      <c r="T299" s="198"/>
      <c r="U299" s="198"/>
      <c r="V299" s="198"/>
      <c r="W299" s="198"/>
      <c r="X299" s="198"/>
      <c r="Y299" s="200"/>
      <c r="Z299" s="229"/>
      <c r="AA299" s="201"/>
      <c r="AB299" s="201"/>
      <c r="AC299" s="198"/>
      <c r="AD299" s="198"/>
      <c r="AE299" s="198"/>
      <c r="AF299" s="198"/>
      <c r="AG299" s="198"/>
    </row>
    <row r="300" spans="4:33" ht="15">
      <c r="D300" s="143"/>
      <c r="E300" s="143"/>
      <c r="F300" s="145"/>
      <c r="G300" s="196"/>
      <c r="H300" s="196"/>
      <c r="I300" s="201"/>
      <c r="J300" s="201"/>
      <c r="K300" s="198"/>
      <c r="L300" s="198"/>
      <c r="M300" s="198"/>
      <c r="N300" s="198"/>
      <c r="O300" s="198"/>
      <c r="P300" s="200"/>
      <c r="Q300" s="200"/>
      <c r="R300" s="201"/>
      <c r="S300" s="201"/>
      <c r="T300" s="198"/>
      <c r="U300" s="198"/>
      <c r="V300" s="198"/>
      <c r="W300" s="198"/>
      <c r="X300" s="198"/>
      <c r="Y300" s="200"/>
      <c r="Z300" s="229"/>
      <c r="AA300" s="201"/>
      <c r="AB300" s="201"/>
      <c r="AC300" s="198"/>
      <c r="AD300" s="198"/>
      <c r="AE300" s="198"/>
      <c r="AF300" s="198"/>
      <c r="AG300" s="198"/>
    </row>
    <row r="301" spans="4:33" ht="15">
      <c r="D301" s="143"/>
      <c r="E301" s="143"/>
      <c r="F301" s="145"/>
      <c r="G301" s="196"/>
      <c r="H301" s="196"/>
      <c r="I301" s="201"/>
      <c r="J301" s="201"/>
      <c r="K301" s="198"/>
      <c r="L301" s="198"/>
      <c r="M301" s="198"/>
      <c r="N301" s="198"/>
      <c r="O301" s="198"/>
      <c r="P301" s="200"/>
      <c r="Q301" s="200"/>
      <c r="R301" s="201"/>
      <c r="S301" s="201"/>
      <c r="T301" s="198"/>
      <c r="U301" s="198"/>
      <c r="V301" s="198"/>
      <c r="W301" s="198"/>
      <c r="X301" s="198"/>
      <c r="Y301" s="200"/>
      <c r="Z301" s="229"/>
      <c r="AA301" s="201"/>
      <c r="AB301" s="201"/>
      <c r="AC301" s="198"/>
      <c r="AD301" s="198"/>
      <c r="AE301" s="198"/>
      <c r="AF301" s="198"/>
      <c r="AG301" s="198"/>
    </row>
    <row r="302" spans="4:33" ht="15">
      <c r="D302" s="8"/>
      <c r="E302" s="8"/>
      <c r="F302" s="9"/>
      <c r="G302" s="205"/>
      <c r="H302" s="205"/>
      <c r="I302" s="209"/>
      <c r="J302" s="209"/>
      <c r="K302" s="207"/>
      <c r="L302" s="207"/>
      <c r="M302" s="207"/>
      <c r="N302" s="207"/>
      <c r="O302" s="207"/>
      <c r="P302" s="208"/>
      <c r="Q302" s="208"/>
      <c r="R302" s="209"/>
      <c r="S302" s="209"/>
      <c r="T302" s="207"/>
      <c r="U302" s="207"/>
      <c r="V302" s="207"/>
      <c r="W302" s="207"/>
      <c r="X302" s="207"/>
      <c r="Y302" s="208"/>
      <c r="Z302" s="229"/>
      <c r="AA302" s="209"/>
      <c r="AB302" s="209"/>
      <c r="AC302" s="207"/>
      <c r="AD302" s="207"/>
      <c r="AE302" s="207"/>
      <c r="AF302" s="207"/>
      <c r="AG302" s="207"/>
    </row>
    <row r="303" spans="4:33" ht="15">
      <c r="D303" s="143"/>
      <c r="E303" s="143"/>
      <c r="F303" s="145"/>
      <c r="G303" s="196"/>
      <c r="H303" s="196"/>
      <c r="I303" s="201"/>
      <c r="J303" s="201"/>
      <c r="K303" s="198"/>
      <c r="L303" s="198"/>
      <c r="M303" s="198"/>
      <c r="N303" s="198"/>
      <c r="O303" s="198"/>
      <c r="P303" s="200"/>
      <c r="Q303" s="200"/>
      <c r="R303" s="201"/>
      <c r="S303" s="201"/>
      <c r="T303" s="198"/>
      <c r="U303" s="198"/>
      <c r="V303" s="198"/>
      <c r="W303" s="198"/>
      <c r="X303" s="198"/>
      <c r="Y303" s="200"/>
      <c r="Z303" s="229"/>
      <c r="AA303" s="201"/>
      <c r="AB303" s="201"/>
      <c r="AC303" s="198"/>
      <c r="AD303" s="198"/>
      <c r="AE303" s="198"/>
      <c r="AF303" s="198"/>
      <c r="AG303" s="198"/>
    </row>
    <row r="304" spans="4:33" ht="15">
      <c r="D304" s="143"/>
      <c r="E304" s="143"/>
      <c r="F304" s="145"/>
      <c r="G304" s="196"/>
      <c r="H304" s="196"/>
      <c r="I304" s="201"/>
      <c r="J304" s="201"/>
      <c r="K304" s="198"/>
      <c r="L304" s="198"/>
      <c r="M304" s="198"/>
      <c r="N304" s="198"/>
      <c r="O304" s="198"/>
      <c r="P304" s="200"/>
      <c r="Q304" s="200"/>
      <c r="R304" s="201"/>
      <c r="S304" s="201"/>
      <c r="T304" s="198"/>
      <c r="U304" s="198"/>
      <c r="V304" s="198"/>
      <c r="W304" s="198"/>
      <c r="X304" s="198"/>
      <c r="Y304" s="200"/>
      <c r="Z304" s="229"/>
      <c r="AA304" s="201"/>
      <c r="AB304" s="201"/>
      <c r="AC304" s="198"/>
      <c r="AD304" s="198"/>
      <c r="AE304" s="198"/>
      <c r="AF304" s="198"/>
      <c r="AG304" s="198"/>
    </row>
    <row r="305" spans="4:33" ht="15">
      <c r="D305" s="143"/>
      <c r="E305" s="143"/>
      <c r="F305" s="145"/>
      <c r="G305" s="196"/>
      <c r="H305" s="196"/>
      <c r="I305" s="201"/>
      <c r="J305" s="201"/>
      <c r="K305" s="198"/>
      <c r="L305" s="198"/>
      <c r="M305" s="198"/>
      <c r="N305" s="198"/>
      <c r="O305" s="198"/>
      <c r="P305" s="200"/>
      <c r="Q305" s="200"/>
      <c r="R305" s="201"/>
      <c r="S305" s="201"/>
      <c r="T305" s="198"/>
      <c r="U305" s="198"/>
      <c r="V305" s="198"/>
      <c r="W305" s="198"/>
      <c r="X305" s="198"/>
      <c r="Y305" s="200"/>
      <c r="Z305" s="229"/>
      <c r="AA305" s="201"/>
      <c r="AB305" s="201"/>
      <c r="AC305" s="198"/>
      <c r="AD305" s="198"/>
      <c r="AE305" s="198"/>
      <c r="AF305" s="198"/>
      <c r="AG305" s="198"/>
    </row>
    <row r="306" spans="4:33" ht="15">
      <c r="D306" s="143"/>
      <c r="E306" s="143"/>
      <c r="F306" s="145"/>
      <c r="G306" s="196"/>
      <c r="H306" s="196"/>
      <c r="I306" s="201"/>
      <c r="J306" s="201"/>
      <c r="K306" s="198"/>
      <c r="L306" s="198"/>
      <c r="M306" s="198"/>
      <c r="N306" s="198"/>
      <c r="O306" s="198"/>
      <c r="P306" s="200"/>
      <c r="Q306" s="200"/>
      <c r="R306" s="201"/>
      <c r="S306" s="201"/>
      <c r="T306" s="198"/>
      <c r="U306" s="198"/>
      <c r="V306" s="198"/>
      <c r="W306" s="198"/>
      <c r="X306" s="198"/>
      <c r="Y306" s="200"/>
      <c r="Z306" s="229"/>
      <c r="AA306" s="201"/>
      <c r="AB306" s="201"/>
      <c r="AC306" s="198"/>
      <c r="AD306" s="198"/>
      <c r="AE306" s="198"/>
      <c r="AF306" s="198"/>
      <c r="AG306" s="198"/>
    </row>
    <row r="307" spans="4:33" ht="15">
      <c r="D307" s="143"/>
      <c r="E307" s="143"/>
      <c r="F307" s="145"/>
      <c r="G307" s="196"/>
      <c r="H307" s="196"/>
      <c r="I307" s="201"/>
      <c r="J307" s="201"/>
      <c r="K307" s="198"/>
      <c r="L307" s="198"/>
      <c r="M307" s="198"/>
      <c r="N307" s="198"/>
      <c r="O307" s="198"/>
      <c r="P307" s="200"/>
      <c r="Q307" s="200"/>
      <c r="R307" s="201"/>
      <c r="S307" s="201"/>
      <c r="T307" s="198"/>
      <c r="U307" s="198"/>
      <c r="V307" s="198"/>
      <c r="W307" s="198"/>
      <c r="X307" s="198"/>
      <c r="Y307" s="200"/>
      <c r="Z307" s="229"/>
      <c r="AA307" s="201"/>
      <c r="AB307" s="201"/>
      <c r="AC307" s="198"/>
      <c r="AD307" s="198"/>
      <c r="AE307" s="198"/>
      <c r="AF307" s="198"/>
      <c r="AG307" s="198"/>
    </row>
    <row r="308" spans="4:33" ht="15">
      <c r="D308" s="8"/>
      <c r="E308" s="8"/>
      <c r="F308" s="9"/>
      <c r="G308" s="205"/>
      <c r="H308" s="205"/>
      <c r="I308" s="209"/>
      <c r="J308" s="209"/>
      <c r="K308" s="207"/>
      <c r="L308" s="207"/>
      <c r="M308" s="207"/>
      <c r="N308" s="207"/>
      <c r="O308" s="207"/>
      <c r="P308" s="208"/>
      <c r="Q308" s="208"/>
      <c r="R308" s="209"/>
      <c r="S308" s="209"/>
      <c r="T308" s="207"/>
      <c r="U308" s="207"/>
      <c r="V308" s="207"/>
      <c r="W308" s="207"/>
      <c r="X308" s="207"/>
      <c r="Y308" s="208"/>
      <c r="Z308" s="229"/>
      <c r="AA308" s="209"/>
      <c r="AB308" s="209"/>
      <c r="AC308" s="207"/>
      <c r="AD308" s="207"/>
      <c r="AE308" s="207"/>
      <c r="AF308" s="207"/>
      <c r="AG308" s="207"/>
    </row>
    <row r="309" spans="4:33" ht="15">
      <c r="D309" s="143"/>
      <c r="E309" s="143"/>
      <c r="F309" s="145"/>
      <c r="G309" s="196"/>
      <c r="H309" s="196"/>
      <c r="I309" s="201"/>
      <c r="J309" s="201"/>
      <c r="K309" s="198"/>
      <c r="L309" s="198"/>
      <c r="M309" s="198"/>
      <c r="N309" s="198"/>
      <c r="O309" s="198"/>
      <c r="P309" s="200"/>
      <c r="Q309" s="200"/>
      <c r="R309" s="201"/>
      <c r="S309" s="201"/>
      <c r="T309" s="198"/>
      <c r="U309" s="198"/>
      <c r="V309" s="198"/>
      <c r="W309" s="198"/>
      <c r="X309" s="198"/>
      <c r="Y309" s="200"/>
      <c r="Z309" s="229"/>
      <c r="AA309" s="201"/>
      <c r="AB309" s="201"/>
      <c r="AC309" s="198"/>
      <c r="AD309" s="198"/>
      <c r="AE309" s="198"/>
      <c r="AF309" s="198"/>
      <c r="AG309" s="198"/>
    </row>
    <row r="310" spans="4:33" ht="15">
      <c r="D310" s="143"/>
      <c r="E310" s="143"/>
      <c r="F310" s="145"/>
      <c r="G310" s="196"/>
      <c r="H310" s="196"/>
      <c r="I310" s="201"/>
      <c r="J310" s="201"/>
      <c r="K310" s="198"/>
      <c r="L310" s="198"/>
      <c r="M310" s="198"/>
      <c r="N310" s="198"/>
      <c r="O310" s="198"/>
      <c r="P310" s="200"/>
      <c r="Q310" s="200"/>
      <c r="R310" s="201"/>
      <c r="S310" s="201"/>
      <c r="T310" s="198"/>
      <c r="U310" s="198"/>
      <c r="V310" s="198"/>
      <c r="W310" s="198"/>
      <c r="X310" s="198"/>
      <c r="Y310" s="200"/>
      <c r="Z310" s="229"/>
      <c r="AA310" s="201"/>
      <c r="AB310" s="201"/>
      <c r="AC310" s="198"/>
      <c r="AD310" s="198"/>
      <c r="AE310" s="198"/>
      <c r="AF310" s="198"/>
      <c r="AG310" s="198"/>
    </row>
    <row r="311" spans="4:33" ht="15">
      <c r="D311" s="143"/>
      <c r="E311" s="143"/>
      <c r="F311" s="145"/>
      <c r="G311" s="196"/>
      <c r="H311" s="196"/>
      <c r="I311" s="201"/>
      <c r="J311" s="201"/>
      <c r="K311" s="198"/>
      <c r="L311" s="198"/>
      <c r="M311" s="198"/>
      <c r="N311" s="198"/>
      <c r="O311" s="198"/>
      <c r="P311" s="200"/>
      <c r="Q311" s="200"/>
      <c r="R311" s="201"/>
      <c r="S311" s="201"/>
      <c r="T311" s="198"/>
      <c r="U311" s="198"/>
      <c r="V311" s="198"/>
      <c r="W311" s="198"/>
      <c r="X311" s="198"/>
      <c r="Y311" s="200"/>
      <c r="Z311" s="229"/>
      <c r="AA311" s="201"/>
      <c r="AB311" s="201"/>
      <c r="AC311" s="198"/>
      <c r="AD311" s="198"/>
      <c r="AE311" s="198"/>
      <c r="AF311" s="198"/>
      <c r="AG311" s="198"/>
    </row>
    <row r="312" spans="4:33" ht="15">
      <c r="D312" s="143"/>
      <c r="E312" s="143"/>
      <c r="F312" s="145"/>
      <c r="G312" s="196"/>
      <c r="H312" s="196"/>
      <c r="I312" s="201"/>
      <c r="J312" s="201"/>
      <c r="K312" s="198"/>
      <c r="L312" s="198"/>
      <c r="M312" s="198"/>
      <c r="N312" s="198"/>
      <c r="O312" s="198"/>
      <c r="P312" s="200"/>
      <c r="Q312" s="200"/>
      <c r="R312" s="201"/>
      <c r="S312" s="201"/>
      <c r="T312" s="198"/>
      <c r="U312" s="198"/>
      <c r="V312" s="198"/>
      <c r="W312" s="198"/>
      <c r="X312" s="198"/>
      <c r="Y312" s="200"/>
      <c r="Z312" s="229"/>
      <c r="AA312" s="201"/>
      <c r="AB312" s="201"/>
      <c r="AC312" s="198"/>
      <c r="AD312" s="198"/>
      <c r="AE312" s="198"/>
      <c r="AF312" s="198"/>
      <c r="AG312" s="198"/>
    </row>
    <row r="313" spans="4:33" ht="15">
      <c r="D313" s="8"/>
      <c r="E313" s="8"/>
      <c r="F313" s="9"/>
      <c r="G313" s="205"/>
      <c r="H313" s="205"/>
      <c r="I313" s="209"/>
      <c r="J313" s="209"/>
      <c r="K313" s="207"/>
      <c r="L313" s="207"/>
      <c r="M313" s="207"/>
      <c r="N313" s="207"/>
      <c r="O313" s="207"/>
      <c r="P313" s="208"/>
      <c r="Q313" s="208"/>
      <c r="R313" s="209"/>
      <c r="S313" s="209"/>
      <c r="T313" s="207"/>
      <c r="U313" s="207"/>
      <c r="V313" s="207"/>
      <c r="W313" s="207"/>
      <c r="X313" s="207"/>
      <c r="Y313" s="208"/>
      <c r="Z313" s="229"/>
      <c r="AA313" s="209"/>
      <c r="AB313" s="209"/>
      <c r="AC313" s="207"/>
      <c r="AD313" s="207"/>
      <c r="AE313" s="207"/>
      <c r="AF313" s="207"/>
      <c r="AG313" s="207"/>
    </row>
    <row r="314" spans="4:33" ht="15">
      <c r="D314" s="143"/>
      <c r="E314" s="143"/>
      <c r="F314" s="145"/>
      <c r="G314" s="196"/>
      <c r="H314" s="196"/>
      <c r="I314" s="201"/>
      <c r="J314" s="201"/>
      <c r="K314" s="198"/>
      <c r="L314" s="198"/>
      <c r="M314" s="198"/>
      <c r="N314" s="198"/>
      <c r="O314" s="198"/>
      <c r="P314" s="200"/>
      <c r="Q314" s="200"/>
      <c r="R314" s="201"/>
      <c r="S314" s="201"/>
      <c r="T314" s="198"/>
      <c r="U314" s="198"/>
      <c r="V314" s="198"/>
      <c r="W314" s="198"/>
      <c r="X314" s="198"/>
      <c r="Y314" s="200"/>
      <c r="Z314" s="229"/>
      <c r="AA314" s="201"/>
      <c r="AB314" s="201"/>
      <c r="AC314" s="198"/>
      <c r="AD314" s="198"/>
      <c r="AE314" s="198"/>
      <c r="AF314" s="198"/>
      <c r="AG314" s="198"/>
    </row>
    <row r="315" spans="4:33" ht="15">
      <c r="D315" s="143"/>
      <c r="E315" s="143"/>
      <c r="F315" s="145"/>
      <c r="G315" s="196"/>
      <c r="H315" s="196"/>
      <c r="I315" s="201"/>
      <c r="J315" s="201"/>
      <c r="K315" s="198"/>
      <c r="L315" s="198"/>
      <c r="M315" s="198"/>
      <c r="N315" s="198"/>
      <c r="O315" s="198"/>
      <c r="P315" s="200"/>
      <c r="Q315" s="200"/>
      <c r="R315" s="201"/>
      <c r="S315" s="201"/>
      <c r="T315" s="198"/>
      <c r="U315" s="198"/>
      <c r="V315" s="198"/>
      <c r="W315" s="198"/>
      <c r="X315" s="198"/>
      <c r="Y315" s="200"/>
      <c r="Z315" s="229"/>
      <c r="AA315" s="201"/>
      <c r="AB315" s="201"/>
      <c r="AC315" s="198"/>
      <c r="AD315" s="198"/>
      <c r="AE315" s="198"/>
      <c r="AF315" s="198"/>
      <c r="AG315" s="198"/>
    </row>
    <row r="316" spans="4:33" ht="15">
      <c r="D316" s="143"/>
      <c r="E316" s="143"/>
      <c r="F316" s="145"/>
      <c r="G316" s="196"/>
      <c r="H316" s="196"/>
      <c r="I316" s="201"/>
      <c r="J316" s="201"/>
      <c r="K316" s="198"/>
      <c r="L316" s="198"/>
      <c r="M316" s="198"/>
      <c r="N316" s="198"/>
      <c r="O316" s="198"/>
      <c r="P316" s="200"/>
      <c r="Q316" s="200"/>
      <c r="R316" s="201"/>
      <c r="S316" s="201"/>
      <c r="T316" s="198"/>
      <c r="U316" s="198"/>
      <c r="V316" s="198"/>
      <c r="W316" s="198"/>
      <c r="X316" s="198"/>
      <c r="Y316" s="200"/>
      <c r="Z316" s="229"/>
      <c r="AA316" s="201"/>
      <c r="AB316" s="201"/>
      <c r="AC316" s="198"/>
      <c r="AD316" s="198"/>
      <c r="AE316" s="198"/>
      <c r="AF316" s="198"/>
      <c r="AG316" s="198"/>
    </row>
    <row r="317" spans="4:33" ht="15">
      <c r="D317" s="143"/>
      <c r="E317" s="143"/>
      <c r="F317" s="145"/>
      <c r="G317" s="196"/>
      <c r="H317" s="196"/>
      <c r="I317" s="201"/>
      <c r="J317" s="201"/>
      <c r="K317" s="198"/>
      <c r="L317" s="198"/>
      <c r="M317" s="198"/>
      <c r="N317" s="198"/>
      <c r="O317" s="198"/>
      <c r="P317" s="200"/>
      <c r="Q317" s="200"/>
      <c r="R317" s="201"/>
      <c r="S317" s="201"/>
      <c r="T317" s="198"/>
      <c r="U317" s="198"/>
      <c r="V317" s="198"/>
      <c r="W317" s="198"/>
      <c r="X317" s="198"/>
      <c r="Y317" s="200"/>
      <c r="Z317" s="229"/>
      <c r="AA317" s="201"/>
      <c r="AB317" s="201"/>
      <c r="AC317" s="198"/>
      <c r="AD317" s="198"/>
      <c r="AE317" s="198"/>
      <c r="AF317" s="198"/>
      <c r="AG317" s="198"/>
    </row>
    <row r="318" spans="4:33" ht="15">
      <c r="D318" s="143"/>
      <c r="E318" s="143"/>
      <c r="F318" s="145"/>
      <c r="G318" s="196"/>
      <c r="H318" s="196"/>
      <c r="I318" s="201"/>
      <c r="J318" s="201"/>
      <c r="K318" s="198"/>
      <c r="L318" s="198"/>
      <c r="M318" s="198"/>
      <c r="N318" s="198"/>
      <c r="O318" s="198"/>
      <c r="P318" s="200"/>
      <c r="Q318" s="200"/>
      <c r="R318" s="201"/>
      <c r="S318" s="201"/>
      <c r="T318" s="198"/>
      <c r="U318" s="198"/>
      <c r="V318" s="198"/>
      <c r="W318" s="198"/>
      <c r="X318" s="198"/>
      <c r="Y318" s="200"/>
      <c r="Z318" s="229"/>
      <c r="AA318" s="201"/>
      <c r="AB318" s="201"/>
      <c r="AC318" s="198"/>
      <c r="AD318" s="198"/>
      <c r="AE318" s="198"/>
      <c r="AF318" s="198"/>
      <c r="AG318" s="198"/>
    </row>
    <row r="319" spans="4:33" ht="15">
      <c r="D319" s="143"/>
      <c r="E319" s="143"/>
      <c r="F319" s="145"/>
      <c r="G319" s="196"/>
      <c r="H319" s="196"/>
      <c r="I319" s="201"/>
      <c r="J319" s="201"/>
      <c r="K319" s="198"/>
      <c r="L319" s="198"/>
      <c r="M319" s="198"/>
      <c r="N319" s="198"/>
      <c r="O319" s="198"/>
      <c r="P319" s="200"/>
      <c r="Q319" s="200"/>
      <c r="R319" s="201"/>
      <c r="S319" s="201"/>
      <c r="T319" s="198"/>
      <c r="U319" s="198"/>
      <c r="V319" s="198"/>
      <c r="W319" s="198"/>
      <c r="X319" s="198"/>
      <c r="Y319" s="200"/>
      <c r="Z319" s="229"/>
      <c r="AA319" s="201"/>
      <c r="AB319" s="201"/>
      <c r="AC319" s="198"/>
      <c r="AD319" s="198"/>
      <c r="AE319" s="198"/>
      <c r="AF319" s="198"/>
      <c r="AG319" s="198"/>
    </row>
    <row r="320" spans="4:33" ht="15">
      <c r="D320" s="143"/>
      <c r="E320" s="143"/>
      <c r="F320" s="145"/>
      <c r="G320" s="196"/>
      <c r="H320" s="196"/>
      <c r="I320" s="201"/>
      <c r="J320" s="201"/>
      <c r="K320" s="198"/>
      <c r="L320" s="198"/>
      <c r="M320" s="198"/>
      <c r="N320" s="198"/>
      <c r="O320" s="198"/>
      <c r="P320" s="200"/>
      <c r="Q320" s="200"/>
      <c r="R320" s="201"/>
      <c r="S320" s="201"/>
      <c r="T320" s="198"/>
      <c r="U320" s="198"/>
      <c r="V320" s="198"/>
      <c r="W320" s="198"/>
      <c r="X320" s="198"/>
      <c r="Y320" s="200"/>
      <c r="Z320" s="229"/>
      <c r="AA320" s="201"/>
      <c r="AB320" s="201"/>
      <c r="AC320" s="198"/>
      <c r="AD320" s="198"/>
      <c r="AE320" s="198"/>
      <c r="AF320" s="198"/>
      <c r="AG320" s="198"/>
    </row>
    <row r="321" spans="4:33" ht="15">
      <c r="D321" s="8"/>
      <c r="E321" s="8"/>
      <c r="F321" s="9"/>
      <c r="G321" s="205"/>
      <c r="H321" s="205"/>
      <c r="I321" s="209"/>
      <c r="J321" s="209"/>
      <c r="K321" s="207"/>
      <c r="L321" s="207"/>
      <c r="M321" s="207"/>
      <c r="N321" s="207"/>
      <c r="O321" s="207"/>
      <c r="P321" s="208"/>
      <c r="Q321" s="208"/>
      <c r="R321" s="209"/>
      <c r="S321" s="209"/>
      <c r="T321" s="207"/>
      <c r="U321" s="207"/>
      <c r="V321" s="207"/>
      <c r="W321" s="207"/>
      <c r="X321" s="207"/>
      <c r="Y321" s="208"/>
      <c r="Z321" s="229"/>
      <c r="AA321" s="209"/>
      <c r="AB321" s="209"/>
      <c r="AC321" s="207"/>
      <c r="AD321" s="207"/>
      <c r="AE321" s="207"/>
      <c r="AF321" s="207"/>
      <c r="AG321" s="207"/>
    </row>
    <row r="322" spans="4:33" ht="15">
      <c r="D322" s="143"/>
      <c r="E322" s="143"/>
      <c r="F322" s="145"/>
      <c r="G322" s="196"/>
      <c r="H322" s="196"/>
      <c r="I322" s="201"/>
      <c r="J322" s="201"/>
      <c r="K322" s="198"/>
      <c r="L322" s="198"/>
      <c r="M322" s="198"/>
      <c r="N322" s="198"/>
      <c r="O322" s="198"/>
      <c r="P322" s="200"/>
      <c r="Q322" s="200"/>
      <c r="R322" s="201"/>
      <c r="S322" s="201"/>
      <c r="T322" s="198"/>
      <c r="U322" s="198"/>
      <c r="V322" s="198"/>
      <c r="W322" s="198"/>
      <c r="X322" s="198"/>
      <c r="Y322" s="200"/>
      <c r="Z322" s="229"/>
      <c r="AA322" s="201"/>
      <c r="AB322" s="201"/>
      <c r="AC322" s="198"/>
      <c r="AD322" s="198"/>
      <c r="AE322" s="198"/>
      <c r="AF322" s="198"/>
      <c r="AG322" s="198"/>
    </row>
    <row r="323" spans="4:33" ht="15">
      <c r="D323" s="143"/>
      <c r="E323" s="143"/>
      <c r="F323" s="145"/>
      <c r="G323" s="196"/>
      <c r="H323" s="196"/>
      <c r="I323" s="201"/>
      <c r="J323" s="201"/>
      <c r="K323" s="198"/>
      <c r="L323" s="198"/>
      <c r="M323" s="198"/>
      <c r="N323" s="198"/>
      <c r="O323" s="198"/>
      <c r="P323" s="200"/>
      <c r="Q323" s="200"/>
      <c r="R323" s="201"/>
      <c r="S323" s="201"/>
      <c r="T323" s="198"/>
      <c r="U323" s="198"/>
      <c r="V323" s="198"/>
      <c r="W323" s="198"/>
      <c r="X323" s="198"/>
      <c r="Y323" s="200"/>
      <c r="Z323" s="229"/>
      <c r="AA323" s="201"/>
      <c r="AB323" s="201"/>
      <c r="AC323" s="198"/>
      <c r="AD323" s="198"/>
      <c r="AE323" s="198"/>
      <c r="AF323" s="198"/>
      <c r="AG323" s="198"/>
    </row>
    <row r="324" spans="4:33" ht="15">
      <c r="D324" s="143"/>
      <c r="E324" s="143"/>
      <c r="F324" s="145"/>
      <c r="G324" s="196"/>
      <c r="H324" s="196"/>
      <c r="I324" s="201"/>
      <c r="J324" s="201"/>
      <c r="K324" s="198"/>
      <c r="L324" s="198"/>
      <c r="M324" s="198"/>
      <c r="N324" s="198"/>
      <c r="O324" s="198"/>
      <c r="P324" s="200"/>
      <c r="Q324" s="200"/>
      <c r="R324" s="201"/>
      <c r="S324" s="201"/>
      <c r="T324" s="198"/>
      <c r="U324" s="198"/>
      <c r="V324" s="198"/>
      <c r="W324" s="198"/>
      <c r="X324" s="198"/>
      <c r="Y324" s="200"/>
      <c r="Z324" s="229"/>
      <c r="AA324" s="201"/>
      <c r="AB324" s="201"/>
      <c r="AC324" s="198"/>
      <c r="AD324" s="198"/>
      <c r="AE324" s="198"/>
      <c r="AF324" s="198"/>
      <c r="AG324" s="198"/>
    </row>
    <row r="325" spans="4:33" ht="15">
      <c r="D325" s="8"/>
      <c r="E325" s="8"/>
      <c r="F325" s="9"/>
      <c r="G325" s="205"/>
      <c r="H325" s="205"/>
      <c r="I325" s="209"/>
      <c r="J325" s="209"/>
      <c r="K325" s="207"/>
      <c r="L325" s="207"/>
      <c r="M325" s="207"/>
      <c r="N325" s="207"/>
      <c r="O325" s="207"/>
      <c r="P325" s="208"/>
      <c r="Q325" s="208"/>
      <c r="R325" s="209"/>
      <c r="S325" s="209"/>
      <c r="T325" s="207"/>
      <c r="U325" s="207"/>
      <c r="V325" s="207"/>
      <c r="W325" s="207"/>
      <c r="X325" s="207"/>
      <c r="Y325" s="208"/>
      <c r="Z325" s="229"/>
      <c r="AA325" s="209"/>
      <c r="AB325" s="209"/>
      <c r="AC325" s="207"/>
      <c r="AD325" s="207"/>
      <c r="AE325" s="207"/>
      <c r="AF325" s="207"/>
      <c r="AG325" s="207"/>
    </row>
  </sheetData>
  <sheetProtection password="CC49" sheet="1"/>
  <mergeCells count="10">
    <mergeCell ref="D2:F3"/>
    <mergeCell ref="I2:O2"/>
    <mergeCell ref="Z2:AG2"/>
    <mergeCell ref="I3:K3"/>
    <mergeCell ref="L3:N3"/>
    <mergeCell ref="R3:T3"/>
    <mergeCell ref="U3:W3"/>
    <mergeCell ref="AA3:AC3"/>
    <mergeCell ref="AD3:AF3"/>
    <mergeCell ref="Q2:X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Bongani Daka</dc:creator>
  <cp:keywords/>
  <dc:description/>
  <cp:lastModifiedBy>Zethu Ncube</cp:lastModifiedBy>
  <dcterms:created xsi:type="dcterms:W3CDTF">2017-01-31T07:43:10Z</dcterms:created>
  <dcterms:modified xsi:type="dcterms:W3CDTF">2021-02-24T09:10:39Z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Personal Use">
    <vt:lpwstr>1</vt:lpwstr>
  </property>
  <property fmtid="{D5CDD505-2E9C-101B-9397-08002B2CF9AE}" pid="5" name="MSIP_Label_93c4247e-447d-4732-af29-2e529a4288f1_Enabled">
    <vt:lpwstr>True</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Owner">
    <vt:lpwstr>Zethu.Ncube@Treasury.gov.za</vt:lpwstr>
  </property>
  <property fmtid="{D5CDD505-2E9C-101B-9397-08002B2CF9AE}" pid="8" name="MSIP_Label_93c4247e-447d-4732-af29-2e529a4288f1_SetDate">
    <vt:lpwstr>2021-02-24T07:14:27.6392810Z</vt:lpwstr>
  </property>
  <property fmtid="{D5CDD505-2E9C-101B-9397-08002B2CF9AE}" pid="9" name="MSIP_Label_93c4247e-447d-4732-af29-2e529a4288f1_Name">
    <vt:lpwstr>Personal</vt:lpwstr>
  </property>
  <property fmtid="{D5CDD505-2E9C-101B-9397-08002B2CF9AE}" pid="10" name="MSIP_Label_93c4247e-447d-4732-af29-2e529a4288f1_Application">
    <vt:lpwstr>Microsoft Azure Information Protection</vt:lpwstr>
  </property>
  <property fmtid="{D5CDD505-2E9C-101B-9397-08002B2CF9AE}" pid="11" name="MSIP_Label_93c4247e-447d-4732-af29-2e529a4288f1_Extended_MSFT_Method">
    <vt:lpwstr>Automatic</vt:lpwstr>
  </property>
  <property fmtid="{D5CDD505-2E9C-101B-9397-08002B2CF9AE}" pid="12" name="Sensitivity">
    <vt:lpwstr>Personal</vt:lpwstr>
  </property>
</Properties>
</file>