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FS" sheetId="1" r:id="rId1"/>
  </sheets>
  <externalReferences>
    <externalReference r:id="rId4"/>
  </externalReferences>
  <definedNames>
    <definedName name="_xlnm.Print_Titles" localSheetId="0">'FS'!$A:$A,'FS'!$1:$1</definedName>
  </definedNames>
  <calcPr fullCalcOnLoad="1"/>
</workbook>
</file>

<file path=xl/sharedStrings.xml><?xml version="1.0" encoding="utf-8"?>
<sst xmlns="http://schemas.openxmlformats.org/spreadsheetml/2006/main" count="236" uniqueCount="196">
  <si>
    <t xml:space="preserve">Summarised Outcome: Municipal Budget and Benchmarking Engagement - 2012/13 Budget vs Original Budget 2011/12 </t>
  </si>
  <si>
    <t>Free State</t>
  </si>
  <si>
    <t>MAN</t>
  </si>
  <si>
    <t>FS161</t>
  </si>
  <si>
    <t>FS162</t>
  </si>
  <si>
    <t>FS163</t>
  </si>
  <si>
    <t>FS164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</si>
  <si>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</si>
  <si>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</si>
  <si>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</si>
  <si>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</si>
  <si>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</si>
  <si>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</si>
  <si>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</si>
  <si>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</si>
  <si>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</si>
  <si>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</si>
  <si>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</si>
  <si>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</si>
  <si>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</si>
  <si>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</si>
  <si>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</si>
  <si>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</si>
  <si>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</si>
  <si>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</si>
  <si>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</si>
  <si>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</si>
  <si>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</si>
  <si>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</si>
  <si>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</si>
  <si>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Naledi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</si>
  <si>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</si>
  <si>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</si>
  <si>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</si>
  <si>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</si>
  <si>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</si>
  <si>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</si>
  <si>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</si>
  <si>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</si>
  <si>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</si>
  <si>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</si>
  <si>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</si>
  <si>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</si>
  <si>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</si>
  <si>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</si>
  <si>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</si>
  <si>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</si>
  <si>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</si>
  <si>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</si>
  <si>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</si>
  <si>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(H)</t>
  </si>
  <si>
    <t>(M)</t>
  </si>
  <si>
    <t>(L)</t>
  </si>
  <si>
    <t>(Fs) (L)</t>
  </si>
  <si>
    <t>Mofutsanyana (L)</t>
  </si>
  <si>
    <t>Dabi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</si>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</sst>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3" bestFit="1" customWidth="1"/>
    <col min="2" max="2" width="11.28125" style="3" bestFit="1" customWidth="1"/>
    <col min="3" max="5" width="10.00390625" style="3" bestFit="1" customWidth="1"/>
    <col min="6" max="6" width="10.421875" style="3" bestFit="1" customWidth="1"/>
    <col min="7" max="7" width="9.140625" style="3" customWidth="1"/>
    <col min="8" max="8" width="10.421875" style="3" bestFit="1" customWidth="1"/>
    <col min="9" max="10" width="10.00390625" style="3" bestFit="1" customWidth="1"/>
    <col min="11" max="11" width="11.28125" style="3" bestFit="1" customWidth="1"/>
    <col min="12" max="12" width="10.00390625" style="3" bestFit="1" customWidth="1"/>
    <col min="13" max="13" width="12.00390625" style="3" bestFit="1" customWidth="1"/>
    <col min="14" max="14" width="10.00390625" style="3" bestFit="1" customWidth="1"/>
    <col min="15" max="15" width="11.28125" style="3" bestFit="1" customWidth="1"/>
    <col min="16" max="16" width="10.00390625" style="3" bestFit="1" customWidth="1"/>
    <col min="17" max="17" width="14.28125" style="3" bestFit="1" customWidth="1"/>
    <col min="18" max="19" width="10.00390625" style="3" bestFit="1" customWidth="1"/>
    <col min="20" max="20" width="14.421875" style="3" bestFit="1" customWidth="1"/>
    <col min="21" max="22" width="10.00390625" style="3" bestFit="1" customWidth="1"/>
    <col min="23" max="23" width="10.7109375" style="3" bestFit="1" customWidth="1"/>
    <col min="24" max="25" width="10.00390625" style="3" bestFit="1" customWidth="1"/>
    <col min="26" max="16384" width="9.140625" style="3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25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6" t="s">
        <v>25</v>
      </c>
    </row>
    <row r="3" spans="1:25" ht="12.75">
      <c r="A3" s="7"/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8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46</v>
      </c>
      <c r="W3" s="8" t="s">
        <v>47</v>
      </c>
      <c r="X3" s="8" t="s">
        <v>48</v>
      </c>
      <c r="Y3" s="9" t="s">
        <v>49</v>
      </c>
    </row>
    <row r="4" spans="1:25" ht="12.75">
      <c r="A4" s="7"/>
      <c r="B4" s="8" t="s">
        <v>50</v>
      </c>
      <c r="C4" s="8" t="s">
        <v>51</v>
      </c>
      <c r="D4" s="8" t="s">
        <v>51</v>
      </c>
      <c r="E4" s="8" t="s">
        <v>52</v>
      </c>
      <c r="F4" s="8" t="s">
        <v>53</v>
      </c>
      <c r="G4" s="8" t="s">
        <v>52</v>
      </c>
      <c r="H4" s="8" t="s">
        <v>52</v>
      </c>
      <c r="I4" s="8" t="s">
        <v>52</v>
      </c>
      <c r="J4" s="8" t="s">
        <v>51</v>
      </c>
      <c r="K4" s="8" t="s">
        <v>50</v>
      </c>
      <c r="L4" s="8" t="s">
        <v>51</v>
      </c>
      <c r="M4" s="8" t="s">
        <v>52</v>
      </c>
      <c r="N4" s="8" t="s">
        <v>51</v>
      </c>
      <c r="O4" s="8" t="s">
        <v>51</v>
      </c>
      <c r="P4" s="8" t="s">
        <v>51</v>
      </c>
      <c r="Q4" s="8" t="s">
        <v>50</v>
      </c>
      <c r="R4" s="8" t="s">
        <v>52</v>
      </c>
      <c r="S4" s="8" t="s">
        <v>51</v>
      </c>
      <c r="T4" s="8" t="s">
        <v>54</v>
      </c>
      <c r="U4" s="8" t="s">
        <v>50</v>
      </c>
      <c r="V4" s="8" t="s">
        <v>51</v>
      </c>
      <c r="W4" s="8" t="s">
        <v>50</v>
      </c>
      <c r="X4" s="8" t="s">
        <v>51</v>
      </c>
      <c r="Y4" s="9" t="s">
        <v>55</v>
      </c>
    </row>
    <row r="5" spans="1:25" ht="16.5">
      <c r="A5" s="10" t="s">
        <v>56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 spans="1:25" ht="12.75">
      <c r="A6" s="13" t="s">
        <v>57</v>
      </c>
      <c r="B6" s="14">
        <v>4374348503</v>
      </c>
      <c r="C6" s="14">
        <v>102259325</v>
      </c>
      <c r="D6" s="14">
        <v>193047835</v>
      </c>
      <c r="E6" s="14">
        <v>89807738</v>
      </c>
      <c r="F6" s="14">
        <v>81890607</v>
      </c>
      <c r="G6" s="14">
        <v>66546210</v>
      </c>
      <c r="H6" s="14">
        <v>161884548</v>
      </c>
      <c r="I6" s="14">
        <v>70884108</v>
      </c>
      <c r="J6" s="14">
        <v>105154182</v>
      </c>
      <c r="K6" s="14">
        <v>1617397184</v>
      </c>
      <c r="L6" s="14">
        <v>388791</v>
      </c>
      <c r="M6" s="14">
        <v>102752260</v>
      </c>
      <c r="N6" s="14">
        <v>339822414</v>
      </c>
      <c r="O6" s="14">
        <v>512250000</v>
      </c>
      <c r="P6" s="14">
        <v>203633000</v>
      </c>
      <c r="Q6" s="14">
        <v>1153765952</v>
      </c>
      <c r="R6" s="14">
        <v>103613747</v>
      </c>
      <c r="S6" s="14">
        <v>178419593</v>
      </c>
      <c r="T6" s="14">
        <v>84491457</v>
      </c>
      <c r="U6" s="14">
        <v>520373000</v>
      </c>
      <c r="V6" s="14">
        <v>416552721</v>
      </c>
      <c r="W6" s="14">
        <v>682024130</v>
      </c>
      <c r="X6" s="14">
        <v>133086683</v>
      </c>
      <c r="Y6" s="15">
        <v>145209100</v>
      </c>
    </row>
    <row r="7" spans="1:25" ht="12.75">
      <c r="A7" s="16" t="s">
        <v>58</v>
      </c>
      <c r="B7" s="17">
        <v>4176314817</v>
      </c>
      <c r="C7" s="17">
        <v>101756000</v>
      </c>
      <c r="D7" s="17">
        <v>200354575</v>
      </c>
      <c r="E7" s="17">
        <v>124549018</v>
      </c>
      <c r="F7" s="17">
        <v>80813179</v>
      </c>
      <c r="G7" s="17">
        <v>59709199</v>
      </c>
      <c r="H7" s="17">
        <v>160893999</v>
      </c>
      <c r="I7" s="17">
        <v>70534248</v>
      </c>
      <c r="J7" s="17">
        <v>107653537</v>
      </c>
      <c r="K7" s="17">
        <v>1420427448</v>
      </c>
      <c r="L7" s="17">
        <v>413011</v>
      </c>
      <c r="M7" s="17">
        <v>101874114</v>
      </c>
      <c r="N7" s="17">
        <v>339820072</v>
      </c>
      <c r="O7" s="17">
        <v>497749000</v>
      </c>
      <c r="P7" s="17">
        <v>192628157</v>
      </c>
      <c r="Q7" s="17">
        <v>1153147588</v>
      </c>
      <c r="R7" s="17">
        <v>103330613</v>
      </c>
      <c r="S7" s="17">
        <v>176040441</v>
      </c>
      <c r="T7" s="17">
        <v>84491457</v>
      </c>
      <c r="U7" s="17">
        <v>518761000</v>
      </c>
      <c r="V7" s="17">
        <v>424043557</v>
      </c>
      <c r="W7" s="17">
        <v>788015050</v>
      </c>
      <c r="X7" s="17">
        <v>123607612</v>
      </c>
      <c r="Y7" s="18">
        <v>162190917</v>
      </c>
    </row>
    <row r="8" spans="1:25" ht="12.75">
      <c r="A8" s="16" t="s">
        <v>59</v>
      </c>
      <c r="B8" s="17">
        <f>+B6-B7</f>
        <v>198033686</v>
      </c>
      <c r="C8" s="17">
        <f aca="true" t="shared" si="0" ref="C8:Y8">+C6-C7</f>
        <v>503325</v>
      </c>
      <c r="D8" s="17">
        <f t="shared" si="0"/>
        <v>-7306740</v>
      </c>
      <c r="E8" s="17">
        <f t="shared" si="0"/>
        <v>-34741280</v>
      </c>
      <c r="F8" s="17">
        <f t="shared" si="0"/>
        <v>1077428</v>
      </c>
      <c r="G8" s="17">
        <f t="shared" si="0"/>
        <v>6837011</v>
      </c>
      <c r="H8" s="17">
        <f t="shared" si="0"/>
        <v>990549</v>
      </c>
      <c r="I8" s="17">
        <f t="shared" si="0"/>
        <v>349860</v>
      </c>
      <c r="J8" s="17">
        <f t="shared" si="0"/>
        <v>-2499355</v>
      </c>
      <c r="K8" s="17">
        <f t="shared" si="0"/>
        <v>196969736</v>
      </c>
      <c r="L8" s="17">
        <f t="shared" si="0"/>
        <v>-24220</v>
      </c>
      <c r="M8" s="17">
        <f t="shared" si="0"/>
        <v>878146</v>
      </c>
      <c r="N8" s="17">
        <f t="shared" si="0"/>
        <v>2342</v>
      </c>
      <c r="O8" s="17">
        <f t="shared" si="0"/>
        <v>14501000</v>
      </c>
      <c r="P8" s="17">
        <f t="shared" si="0"/>
        <v>11004843</v>
      </c>
      <c r="Q8" s="17">
        <f t="shared" si="0"/>
        <v>618364</v>
      </c>
      <c r="R8" s="17">
        <f t="shared" si="0"/>
        <v>283134</v>
      </c>
      <c r="S8" s="17">
        <f t="shared" si="0"/>
        <v>2379152</v>
      </c>
      <c r="T8" s="17">
        <f t="shared" si="0"/>
        <v>0</v>
      </c>
      <c r="U8" s="17">
        <f t="shared" si="0"/>
        <v>1612000</v>
      </c>
      <c r="V8" s="17">
        <f t="shared" si="0"/>
        <v>-7490836</v>
      </c>
      <c r="W8" s="17">
        <f t="shared" si="0"/>
        <v>-105990920</v>
      </c>
      <c r="X8" s="17">
        <f t="shared" si="0"/>
        <v>9479071</v>
      </c>
      <c r="Y8" s="18">
        <f t="shared" si="0"/>
        <v>-16981817</v>
      </c>
    </row>
    <row r="9" spans="1:25" ht="12.75">
      <c r="A9" s="16" t="s">
        <v>60</v>
      </c>
      <c r="B9" s="17">
        <v>305136046</v>
      </c>
      <c r="C9" s="17">
        <v>1612285</v>
      </c>
      <c r="D9" s="17">
        <v>-7304996</v>
      </c>
      <c r="E9" s="17">
        <v>670048</v>
      </c>
      <c r="F9" s="17">
        <v>37752000</v>
      </c>
      <c r="G9" s="17">
        <v>7420</v>
      </c>
      <c r="H9" s="17">
        <v>2392461</v>
      </c>
      <c r="I9" s="17">
        <v>1602475</v>
      </c>
      <c r="J9" s="17">
        <v>-3198490</v>
      </c>
      <c r="K9" s="17">
        <v>609381742</v>
      </c>
      <c r="L9" s="17">
        <v>-22038</v>
      </c>
      <c r="M9" s="17">
        <v>17179931</v>
      </c>
      <c r="N9" s="17">
        <v>-7987091</v>
      </c>
      <c r="O9" s="17">
        <v>99546008</v>
      </c>
      <c r="P9" s="17">
        <v>-42156246</v>
      </c>
      <c r="Q9" s="17">
        <v>24145244</v>
      </c>
      <c r="R9" s="17">
        <v>65732</v>
      </c>
      <c r="S9" s="17">
        <v>9279600</v>
      </c>
      <c r="T9" s="17">
        <v>0</v>
      </c>
      <c r="U9" s="17">
        <v>41160</v>
      </c>
      <c r="V9" s="17">
        <v>-7490732</v>
      </c>
      <c r="W9" s="17">
        <v>22110000</v>
      </c>
      <c r="X9" s="17">
        <v>2512319</v>
      </c>
      <c r="Y9" s="18">
        <v>503922361</v>
      </c>
    </row>
    <row r="10" spans="1:25" ht="25.5">
      <c r="A10" s="16" t="s">
        <v>61</v>
      </c>
      <c r="B10" s="17">
        <v>173885569</v>
      </c>
      <c r="C10" s="17">
        <v>-1287715</v>
      </c>
      <c r="D10" s="17">
        <v>-7304996</v>
      </c>
      <c r="E10" s="17">
        <v>670048</v>
      </c>
      <c r="F10" s="17">
        <v>1487000</v>
      </c>
      <c r="G10" s="17">
        <v>7420</v>
      </c>
      <c r="H10" s="17">
        <v>2392461</v>
      </c>
      <c r="I10" s="17">
        <v>-70281</v>
      </c>
      <c r="J10" s="17">
        <v>-3198490</v>
      </c>
      <c r="K10" s="17">
        <v>609381742</v>
      </c>
      <c r="L10" s="17">
        <v>-22038</v>
      </c>
      <c r="M10" s="17">
        <v>13981931</v>
      </c>
      <c r="N10" s="17">
        <v>6295493</v>
      </c>
      <c r="O10" s="17">
        <v>99546008</v>
      </c>
      <c r="P10" s="17">
        <v>-42156246</v>
      </c>
      <c r="Q10" s="17">
        <v>19095244</v>
      </c>
      <c r="R10" s="17">
        <v>-442268</v>
      </c>
      <c r="S10" s="17">
        <v>9303601</v>
      </c>
      <c r="T10" s="17">
        <v>0</v>
      </c>
      <c r="U10" s="17">
        <v>41160</v>
      </c>
      <c r="V10" s="17">
        <v>-7490732</v>
      </c>
      <c r="W10" s="17">
        <v>-8138000</v>
      </c>
      <c r="X10" s="17">
        <v>2512319</v>
      </c>
      <c r="Y10" s="18">
        <v>306640701</v>
      </c>
    </row>
    <row r="11" spans="1:25" ht="25.5">
      <c r="A11" s="16" t="s">
        <v>62</v>
      </c>
      <c r="B11" s="17">
        <f>IF((B130+B131)=0,0,(B132-(B137-(((B134+B135+B136)*(B129/(B130+B131)))-B133))))</f>
        <v>259209.17218536139</v>
      </c>
      <c r="C11" s="17">
        <f aca="true" t="shared" si="1" ref="C11:Y11">IF((C130+C131)=0,0,(C132-(C137-(((C134+C135+C136)*(C129/(C130+C131)))-C133))))</f>
        <v>50027951.68909726</v>
      </c>
      <c r="D11" s="17">
        <f t="shared" si="1"/>
        <v>35913142.58496399</v>
      </c>
      <c r="E11" s="17">
        <f t="shared" si="1"/>
        <v>8553.666561555408</v>
      </c>
      <c r="F11" s="17">
        <f t="shared" si="1"/>
        <v>0</v>
      </c>
      <c r="G11" s="17">
        <f t="shared" si="1"/>
        <v>970222.7186635826</v>
      </c>
      <c r="H11" s="17">
        <f t="shared" si="1"/>
        <v>2385192.0774214864</v>
      </c>
      <c r="I11" s="17">
        <f t="shared" si="1"/>
        <v>17010176.253503956</v>
      </c>
      <c r="J11" s="17">
        <f t="shared" si="1"/>
        <v>13110443.818476588</v>
      </c>
      <c r="K11" s="17">
        <f t="shared" si="1"/>
        <v>-259853397.27854884</v>
      </c>
      <c r="L11" s="17">
        <f t="shared" si="1"/>
        <v>0</v>
      </c>
      <c r="M11" s="17">
        <f t="shared" si="1"/>
        <v>15278964.50850772</v>
      </c>
      <c r="N11" s="17">
        <f t="shared" si="1"/>
        <v>0</v>
      </c>
      <c r="O11" s="17">
        <f t="shared" si="1"/>
        <v>249161121.30862385</v>
      </c>
      <c r="P11" s="17">
        <f t="shared" si="1"/>
        <v>24386434.176185414</v>
      </c>
      <c r="Q11" s="17">
        <f t="shared" si="1"/>
        <v>96205046.36909506</v>
      </c>
      <c r="R11" s="17">
        <f t="shared" si="1"/>
        <v>0</v>
      </c>
      <c r="S11" s="17">
        <f t="shared" si="1"/>
        <v>0</v>
      </c>
      <c r="T11" s="17">
        <f t="shared" si="1"/>
        <v>-11451664</v>
      </c>
      <c r="U11" s="17">
        <f t="shared" si="1"/>
        <v>-71275.9291251778</v>
      </c>
      <c r="V11" s="17">
        <f t="shared" si="1"/>
        <v>236404349.28287923</v>
      </c>
      <c r="W11" s="17">
        <f t="shared" si="1"/>
        <v>30650356.09896426</v>
      </c>
      <c r="X11" s="17">
        <f t="shared" si="1"/>
        <v>-86307005.96334942</v>
      </c>
      <c r="Y11" s="18">
        <f t="shared" si="1"/>
        <v>29367764</v>
      </c>
    </row>
    <row r="12" spans="1:25" ht="12.75">
      <c r="A12" s="16" t="s">
        <v>63</v>
      </c>
      <c r="B12" s="19">
        <f>IF(((B138+B139+(B140*B141/100))/12)=0,0,B9/((B138+B139+(B140*B141/100))/12))</f>
        <v>1.2169293715626803</v>
      </c>
      <c r="C12" s="19">
        <f aca="true" t="shared" si="2" ref="C12:Y12">IF(((C138+C139+(C140*C141/100))/12)=0,0,C9/((C138+C139+(C140*C141/100))/12))</f>
        <v>0.2370955197737991</v>
      </c>
      <c r="D12" s="19">
        <f t="shared" si="2"/>
        <v>-0.5754035583841988</v>
      </c>
      <c r="E12" s="19">
        <f t="shared" si="2"/>
        <v>0.07119706598429108</v>
      </c>
      <c r="F12" s="19">
        <f t="shared" si="2"/>
        <v>6.568189618465843</v>
      </c>
      <c r="G12" s="19">
        <f t="shared" si="2"/>
        <v>0.0019788867716459876</v>
      </c>
      <c r="H12" s="19">
        <f t="shared" si="2"/>
        <v>0.21128223178809022</v>
      </c>
      <c r="I12" s="19">
        <f t="shared" si="2"/>
        <v>0.31611151013893923</v>
      </c>
      <c r="J12" s="19">
        <f t="shared" si="2"/>
        <v>-0.463796348863663</v>
      </c>
      <c r="K12" s="19">
        <f t="shared" si="2"/>
        <v>5.500385677135207</v>
      </c>
      <c r="L12" s="19">
        <f t="shared" si="2"/>
        <v>-0.8109570087542732</v>
      </c>
      <c r="M12" s="19">
        <f t="shared" si="2"/>
        <v>2.697017331749765</v>
      </c>
      <c r="N12" s="19">
        <f t="shared" si="2"/>
        <v>-0.3555493184399322</v>
      </c>
      <c r="O12" s="19">
        <f t="shared" si="2"/>
        <v>3.2244685486988236</v>
      </c>
      <c r="P12" s="19">
        <f t="shared" si="2"/>
        <v>-4.40499649314789</v>
      </c>
      <c r="Q12" s="19">
        <f t="shared" si="2"/>
        <v>0.30538579934741616</v>
      </c>
      <c r="R12" s="19">
        <f t="shared" si="2"/>
        <v>0.009623311005424375</v>
      </c>
      <c r="S12" s="19">
        <f t="shared" si="2"/>
        <v>0.7834109001948518</v>
      </c>
      <c r="T12" s="19">
        <f t="shared" si="2"/>
        <v>0</v>
      </c>
      <c r="U12" s="19">
        <f t="shared" si="2"/>
        <v>0.0011441856456962617</v>
      </c>
      <c r="V12" s="19">
        <f t="shared" si="2"/>
        <v>-0.35142466848936177</v>
      </c>
      <c r="W12" s="19">
        <f t="shared" si="2"/>
        <v>0.44796941602779866</v>
      </c>
      <c r="X12" s="19">
        <f t="shared" si="2"/>
        <v>0.2950315953553252</v>
      </c>
      <c r="Y12" s="20">
        <f t="shared" si="2"/>
        <v>48.48923237355974</v>
      </c>
    </row>
    <row r="13" spans="1:25" ht="12.75">
      <c r="A13" s="13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</row>
    <row r="14" spans="1:25" ht="12.75">
      <c r="A14" s="16" t="s">
        <v>65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12.75">
      <c r="A15" s="25" t="s">
        <v>66</v>
      </c>
      <c r="B15" s="26">
        <f>IF(B142=0,0,(B6-B142)*100/B142)</f>
        <v>13.128561440419725</v>
      </c>
      <c r="C15" s="26">
        <f aca="true" t="shared" si="3" ref="C15:Y15">IF(C142=0,0,(C6-C142)*100/C142)</f>
        <v>15.057365127540907</v>
      </c>
      <c r="D15" s="26">
        <f t="shared" si="3"/>
        <v>16.95954683480531</v>
      </c>
      <c r="E15" s="26">
        <f t="shared" si="3"/>
        <v>47.27321473219878</v>
      </c>
      <c r="F15" s="26">
        <f t="shared" si="3"/>
        <v>67.84385779350603</v>
      </c>
      <c r="G15" s="26">
        <f t="shared" si="3"/>
        <v>22.79511172703456</v>
      </c>
      <c r="H15" s="26">
        <f t="shared" si="3"/>
        <v>4.051981953311668</v>
      </c>
      <c r="I15" s="26">
        <f t="shared" si="3"/>
        <v>6.650379152623977</v>
      </c>
      <c r="J15" s="26">
        <f t="shared" si="3"/>
        <v>14.647413150788038</v>
      </c>
      <c r="K15" s="26">
        <f t="shared" si="3"/>
        <v>8.409287261651974</v>
      </c>
      <c r="L15" s="26">
        <f t="shared" si="3"/>
        <v>-99.84998610950342</v>
      </c>
      <c r="M15" s="26">
        <f t="shared" si="3"/>
        <v>4.221787199513135</v>
      </c>
      <c r="N15" s="26">
        <f t="shared" si="3"/>
        <v>15.48636791699885</v>
      </c>
      <c r="O15" s="26">
        <f t="shared" si="3"/>
        <v>10.059987796179001</v>
      </c>
      <c r="P15" s="26">
        <f t="shared" si="3"/>
        <v>38.08622887677327</v>
      </c>
      <c r="Q15" s="26">
        <f t="shared" si="3"/>
        <v>3.7348450555463666</v>
      </c>
      <c r="R15" s="26">
        <f t="shared" si="3"/>
        <v>-3.853919103250531</v>
      </c>
      <c r="S15" s="26">
        <f t="shared" si="3"/>
        <v>7.229495551564433</v>
      </c>
      <c r="T15" s="26">
        <f t="shared" si="3"/>
        <v>6.708011677183836</v>
      </c>
      <c r="U15" s="26">
        <f t="shared" si="3"/>
        <v>11.348633188268394</v>
      </c>
      <c r="V15" s="26">
        <f t="shared" si="3"/>
        <v>-2.4091407272692753</v>
      </c>
      <c r="W15" s="26">
        <f t="shared" si="3"/>
        <v>9.433696485245603</v>
      </c>
      <c r="X15" s="26">
        <f t="shared" si="3"/>
        <v>-19.290720282202916</v>
      </c>
      <c r="Y15" s="27">
        <f t="shared" si="3"/>
        <v>-33.643228672444614</v>
      </c>
    </row>
    <row r="16" spans="1:25" ht="12.75">
      <c r="A16" s="28" t="s">
        <v>67</v>
      </c>
      <c r="B16" s="29">
        <f>IF(B144=0,0,(B143-B144)*100/B144)</f>
        <v>13.700748037228035</v>
      </c>
      <c r="C16" s="29">
        <f aca="true" t="shared" si="4" ref="C16:Y16">IF(C144=0,0,(C143-C144)*100/C144)</f>
        <v>24.9845869297164</v>
      </c>
      <c r="D16" s="29">
        <f t="shared" si="4"/>
        <v>10.00000263424508</v>
      </c>
      <c r="E16" s="29">
        <f t="shared" si="4"/>
        <v>7.002191060473269</v>
      </c>
      <c r="F16" s="29">
        <f t="shared" si="4"/>
        <v>132.96842548375685</v>
      </c>
      <c r="G16" s="29">
        <f t="shared" si="4"/>
        <v>0</v>
      </c>
      <c r="H16" s="29">
        <f t="shared" si="4"/>
        <v>-28.338633209570784</v>
      </c>
      <c r="I16" s="29">
        <f t="shared" si="4"/>
        <v>76.81520935960592</v>
      </c>
      <c r="J16" s="29">
        <f t="shared" si="4"/>
        <v>-75.11202831010384</v>
      </c>
      <c r="K16" s="29">
        <f t="shared" si="4"/>
        <v>8.842587199706584</v>
      </c>
      <c r="L16" s="29">
        <f t="shared" si="4"/>
        <v>-99.86405300077942</v>
      </c>
      <c r="M16" s="29">
        <f t="shared" si="4"/>
        <v>0</v>
      </c>
      <c r="N16" s="29">
        <f t="shared" si="4"/>
        <v>-1.2238514429135194</v>
      </c>
      <c r="O16" s="29">
        <f t="shared" si="4"/>
        <v>2.273302537492881</v>
      </c>
      <c r="P16" s="29">
        <f t="shared" si="4"/>
        <v>66.5160581267554</v>
      </c>
      <c r="Q16" s="29">
        <f t="shared" si="4"/>
        <v>1.4061896474476292</v>
      </c>
      <c r="R16" s="29">
        <f t="shared" si="4"/>
        <v>181.5880242825607</v>
      </c>
      <c r="S16" s="29">
        <f t="shared" si="4"/>
        <v>3.118910292280327</v>
      </c>
      <c r="T16" s="29">
        <f t="shared" si="4"/>
        <v>0</v>
      </c>
      <c r="U16" s="29">
        <f t="shared" si="4"/>
        <v>24.427229662788722</v>
      </c>
      <c r="V16" s="29">
        <f t="shared" si="4"/>
        <v>4.466807971458768</v>
      </c>
      <c r="W16" s="29">
        <f t="shared" si="4"/>
        <v>12.336080053202544</v>
      </c>
      <c r="X16" s="29">
        <f t="shared" si="4"/>
        <v>-4.77526733078634</v>
      </c>
      <c r="Y16" s="30">
        <f t="shared" si="4"/>
        <v>0</v>
      </c>
    </row>
    <row r="17" spans="1:25" ht="12.75">
      <c r="A17" s="28" t="s">
        <v>68</v>
      </c>
      <c r="B17" s="29">
        <f>IF(B146=0,0,(B145-B146)*100/B146)</f>
        <v>19.974947634085133</v>
      </c>
      <c r="C17" s="29">
        <f aca="true" t="shared" si="5" ref="C17:Y17">IF(C146=0,0,(C145-C146)*100/C146)</f>
        <v>35.237991331343046</v>
      </c>
      <c r="D17" s="29">
        <f t="shared" si="5"/>
        <v>26.288630547259856</v>
      </c>
      <c r="E17" s="29">
        <f t="shared" si="5"/>
        <v>-100</v>
      </c>
      <c r="F17" s="29">
        <f t="shared" si="5"/>
        <v>0</v>
      </c>
      <c r="G17" s="29">
        <f t="shared" si="5"/>
        <v>0</v>
      </c>
      <c r="H17" s="29">
        <f t="shared" si="5"/>
        <v>-1.6673929501572011</v>
      </c>
      <c r="I17" s="29">
        <f t="shared" si="5"/>
        <v>19.798626262626264</v>
      </c>
      <c r="J17" s="29">
        <f t="shared" si="5"/>
        <v>10.98380476511979</v>
      </c>
      <c r="K17" s="29">
        <f t="shared" si="5"/>
        <v>11.030099260318813</v>
      </c>
      <c r="L17" s="29">
        <f t="shared" si="5"/>
        <v>-100</v>
      </c>
      <c r="M17" s="29">
        <f t="shared" si="5"/>
        <v>0</v>
      </c>
      <c r="N17" s="29">
        <f t="shared" si="5"/>
        <v>11.12379235747304</v>
      </c>
      <c r="O17" s="29">
        <f t="shared" si="5"/>
        <v>11.586145427713529</v>
      </c>
      <c r="P17" s="29">
        <f t="shared" si="5"/>
        <v>50.45311268715524</v>
      </c>
      <c r="Q17" s="29">
        <f t="shared" si="5"/>
        <v>30.359289435020703</v>
      </c>
      <c r="R17" s="29">
        <f t="shared" si="5"/>
        <v>20.02660749864155</v>
      </c>
      <c r="S17" s="29">
        <f t="shared" si="5"/>
        <v>12.838972510686181</v>
      </c>
      <c r="T17" s="29">
        <f t="shared" si="5"/>
        <v>0</v>
      </c>
      <c r="U17" s="29">
        <f t="shared" si="5"/>
        <v>14.785861875579428</v>
      </c>
      <c r="V17" s="29">
        <f t="shared" si="5"/>
        <v>0</v>
      </c>
      <c r="W17" s="29">
        <f t="shared" si="5"/>
        <v>18.15949539118635</v>
      </c>
      <c r="X17" s="29">
        <f t="shared" si="5"/>
        <v>0</v>
      </c>
      <c r="Y17" s="30">
        <f t="shared" si="5"/>
        <v>0</v>
      </c>
    </row>
    <row r="18" spans="1:25" ht="12.75">
      <c r="A18" s="28" t="s">
        <v>69</v>
      </c>
      <c r="B18" s="29">
        <f>IF(B148=0,0,(B147-B148)*100/B148)</f>
        <v>21.818684156909253</v>
      </c>
      <c r="C18" s="29">
        <f aca="true" t="shared" si="6" ref="C18:Y18">IF(C148=0,0,(C147-C148)*100/C148)</f>
        <v>5.4</v>
      </c>
      <c r="D18" s="29">
        <f t="shared" si="6"/>
        <v>10.00000564266896</v>
      </c>
      <c r="E18" s="29">
        <f t="shared" si="6"/>
        <v>533.884375</v>
      </c>
      <c r="F18" s="29">
        <f t="shared" si="6"/>
        <v>19.746099899902564</v>
      </c>
      <c r="G18" s="29">
        <f t="shared" si="6"/>
        <v>0</v>
      </c>
      <c r="H18" s="29">
        <f t="shared" si="6"/>
        <v>-15.7383216118235</v>
      </c>
      <c r="I18" s="29">
        <f t="shared" si="6"/>
        <v>164.75</v>
      </c>
      <c r="J18" s="29">
        <f t="shared" si="6"/>
        <v>-0.14512429193389823</v>
      </c>
      <c r="K18" s="29">
        <f t="shared" si="6"/>
        <v>-0.00022402290497604047</v>
      </c>
      <c r="L18" s="29">
        <f t="shared" si="6"/>
        <v>-100</v>
      </c>
      <c r="M18" s="29">
        <f t="shared" si="6"/>
        <v>0</v>
      </c>
      <c r="N18" s="29">
        <f t="shared" si="6"/>
        <v>12.716938395255523</v>
      </c>
      <c r="O18" s="29">
        <f t="shared" si="6"/>
        <v>6.000361876328765</v>
      </c>
      <c r="P18" s="29">
        <f t="shared" si="6"/>
        <v>41.77084796553823</v>
      </c>
      <c r="Q18" s="29">
        <f t="shared" si="6"/>
        <v>33.84516581036899</v>
      </c>
      <c r="R18" s="29">
        <f t="shared" si="6"/>
        <v>-124.7413939291165</v>
      </c>
      <c r="S18" s="29">
        <f t="shared" si="6"/>
        <v>3.2639510361926054</v>
      </c>
      <c r="T18" s="29">
        <f t="shared" si="6"/>
        <v>0</v>
      </c>
      <c r="U18" s="29">
        <f t="shared" si="6"/>
        <v>1.758148318322515</v>
      </c>
      <c r="V18" s="29">
        <f t="shared" si="6"/>
        <v>0</v>
      </c>
      <c r="W18" s="29">
        <f t="shared" si="6"/>
        <v>3.9035125085914983</v>
      </c>
      <c r="X18" s="29">
        <f t="shared" si="6"/>
        <v>0</v>
      </c>
      <c r="Y18" s="30">
        <f t="shared" si="6"/>
        <v>0</v>
      </c>
    </row>
    <row r="19" spans="1:25" ht="12.75">
      <c r="A19" s="28" t="s">
        <v>70</v>
      </c>
      <c r="B19" s="29">
        <f>IF(B150=0,0,(B149-B150)*100/B150)</f>
        <v>17.22348348792962</v>
      </c>
      <c r="C19" s="29">
        <f aca="true" t="shared" si="7" ref="C19:Y19">IF(C150=0,0,(C149-C150)*100/C150)</f>
        <v>19.476680591579083</v>
      </c>
      <c r="D19" s="29">
        <f t="shared" si="7"/>
        <v>22.62716460099491</v>
      </c>
      <c r="E19" s="29">
        <f t="shared" si="7"/>
        <v>153.03256685184786</v>
      </c>
      <c r="F19" s="29">
        <f t="shared" si="7"/>
        <v>207.66292514370565</v>
      </c>
      <c r="G19" s="29">
        <f t="shared" si="7"/>
        <v>0</v>
      </c>
      <c r="H19" s="29">
        <f t="shared" si="7"/>
        <v>-14.195423541800627</v>
      </c>
      <c r="I19" s="29">
        <f t="shared" si="7"/>
        <v>56.99173143830039</v>
      </c>
      <c r="J19" s="29">
        <f t="shared" si="7"/>
        <v>7.253788346270012</v>
      </c>
      <c r="K19" s="29">
        <f t="shared" si="7"/>
        <v>7.83732927654502</v>
      </c>
      <c r="L19" s="29">
        <f t="shared" si="7"/>
        <v>-99.83279457965858</v>
      </c>
      <c r="M19" s="29">
        <f t="shared" si="7"/>
        <v>0</v>
      </c>
      <c r="N19" s="29">
        <f t="shared" si="7"/>
        <v>7.5354393567941065</v>
      </c>
      <c r="O19" s="29">
        <f t="shared" si="7"/>
        <v>8.290204885310668</v>
      </c>
      <c r="P19" s="29">
        <f t="shared" si="7"/>
        <v>43.336667778148275</v>
      </c>
      <c r="Q19" s="29">
        <f t="shared" si="7"/>
        <v>9.742585133596576</v>
      </c>
      <c r="R19" s="29">
        <f t="shared" si="7"/>
        <v>21.3305182003802</v>
      </c>
      <c r="S19" s="29">
        <f t="shared" si="7"/>
        <v>1.4146501692284545</v>
      </c>
      <c r="T19" s="29">
        <f t="shared" si="7"/>
        <v>0</v>
      </c>
      <c r="U19" s="29">
        <f t="shared" si="7"/>
        <v>13.178788009071807</v>
      </c>
      <c r="V19" s="29">
        <f t="shared" si="7"/>
        <v>-13.553726499945055</v>
      </c>
      <c r="W19" s="29">
        <f t="shared" si="7"/>
        <v>16.7580432192753</v>
      </c>
      <c r="X19" s="29">
        <f t="shared" si="7"/>
        <v>-52.40190320845112</v>
      </c>
      <c r="Y19" s="30">
        <f t="shared" si="7"/>
        <v>0</v>
      </c>
    </row>
    <row r="20" spans="1:25" ht="12.75">
      <c r="A20" s="28" t="s">
        <v>71</v>
      </c>
      <c r="B20" s="29">
        <f>IF(B152=0,0,(B151-B152)*100/B152)</f>
        <v>16.0962598309373</v>
      </c>
      <c r="C20" s="29">
        <f aca="true" t="shared" si="8" ref="C20:Y20">IF(C152=0,0,(C151-C152)*100/C152)</f>
        <v>11.60683742964061</v>
      </c>
      <c r="D20" s="29">
        <f t="shared" si="8"/>
        <v>12.592247529850198</v>
      </c>
      <c r="E20" s="29">
        <f t="shared" si="8"/>
        <v>9.78949159547662</v>
      </c>
      <c r="F20" s="29">
        <f t="shared" si="8"/>
        <v>13.62427932932275</v>
      </c>
      <c r="G20" s="29">
        <f t="shared" si="8"/>
        <v>23.81438165934815</v>
      </c>
      <c r="H20" s="29">
        <f t="shared" si="8"/>
        <v>12.018093343370255</v>
      </c>
      <c r="I20" s="29">
        <f t="shared" si="8"/>
        <v>-1.3398719464948412</v>
      </c>
      <c r="J20" s="29">
        <f t="shared" si="8"/>
        <v>21.88315661760827</v>
      </c>
      <c r="K20" s="29">
        <f t="shared" si="8"/>
        <v>10.628176706990855</v>
      </c>
      <c r="L20" s="29">
        <f t="shared" si="8"/>
        <v>-99.89548613023806</v>
      </c>
      <c r="M20" s="29">
        <f t="shared" si="8"/>
        <v>4.815452884364396</v>
      </c>
      <c r="N20" s="29">
        <f t="shared" si="8"/>
        <v>17.398517712653838</v>
      </c>
      <c r="O20" s="29">
        <f t="shared" si="8"/>
        <v>12.448437540032966</v>
      </c>
      <c r="P20" s="29">
        <f t="shared" si="8"/>
        <v>13.11292770899773</v>
      </c>
      <c r="Q20" s="29">
        <f t="shared" si="8"/>
        <v>9.241575195898825</v>
      </c>
      <c r="R20" s="29">
        <f t="shared" si="8"/>
        <v>-17.296638931464855</v>
      </c>
      <c r="S20" s="29">
        <f t="shared" si="8"/>
        <v>9.859869952651401</v>
      </c>
      <c r="T20" s="29">
        <f t="shared" si="8"/>
        <v>0</v>
      </c>
      <c r="U20" s="29">
        <f t="shared" si="8"/>
        <v>12.29336390337876</v>
      </c>
      <c r="V20" s="29">
        <f t="shared" si="8"/>
        <v>11.532979228865424</v>
      </c>
      <c r="W20" s="29">
        <f t="shared" si="8"/>
        <v>12.377683879062834</v>
      </c>
      <c r="X20" s="29">
        <f t="shared" si="8"/>
        <v>11.665416354088523</v>
      </c>
      <c r="Y20" s="30">
        <f t="shared" si="8"/>
        <v>-27.596554269182906</v>
      </c>
    </row>
    <row r="21" spans="1:25" ht="12.75">
      <c r="A21" s="28" t="s">
        <v>72</v>
      </c>
      <c r="B21" s="29">
        <f>IF(B154=0,0,(B153-B154)*100/B154)</f>
        <v>-10.105480623808607</v>
      </c>
      <c r="C21" s="29">
        <f aca="true" t="shared" si="9" ref="C21:Y21">IF(C154=0,0,(C153-C154)*100/C154)</f>
        <v>0</v>
      </c>
      <c r="D21" s="29">
        <f t="shared" si="9"/>
        <v>0</v>
      </c>
      <c r="E21" s="29">
        <f t="shared" si="9"/>
        <v>118.87932153944034</v>
      </c>
      <c r="F21" s="29">
        <f t="shared" si="9"/>
        <v>0</v>
      </c>
      <c r="G21" s="29">
        <f t="shared" si="9"/>
        <v>0</v>
      </c>
      <c r="H21" s="29">
        <f t="shared" si="9"/>
        <v>-100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0</v>
      </c>
      <c r="M21" s="29">
        <f t="shared" si="9"/>
        <v>0</v>
      </c>
      <c r="N21" s="29">
        <f t="shared" si="9"/>
        <v>0</v>
      </c>
      <c r="O21" s="29">
        <f t="shared" si="9"/>
        <v>-100</v>
      </c>
      <c r="P21" s="29">
        <f t="shared" si="9"/>
        <v>0</v>
      </c>
      <c r="Q21" s="29">
        <f t="shared" si="9"/>
        <v>-56.94400062964858</v>
      </c>
      <c r="R21" s="29">
        <f t="shared" si="9"/>
        <v>-100</v>
      </c>
      <c r="S21" s="29">
        <f t="shared" si="9"/>
        <v>0</v>
      </c>
      <c r="T21" s="29">
        <f t="shared" si="9"/>
        <v>0</v>
      </c>
      <c r="U21" s="29">
        <f t="shared" si="9"/>
        <v>0</v>
      </c>
      <c r="V21" s="29">
        <f t="shared" si="9"/>
        <v>0</v>
      </c>
      <c r="W21" s="29">
        <f t="shared" si="9"/>
        <v>53.64184376196952</v>
      </c>
      <c r="X21" s="29">
        <f t="shared" si="9"/>
        <v>0</v>
      </c>
      <c r="Y21" s="30">
        <f t="shared" si="9"/>
        <v>0</v>
      </c>
    </row>
    <row r="22" spans="1:25" ht="12.75">
      <c r="A22" s="28" t="s">
        <v>73</v>
      </c>
      <c r="B22" s="29">
        <f>IF((B130+B131)=0,0,B129*100/(B130+B131))</f>
        <v>87.11893373158378</v>
      </c>
      <c r="C22" s="29">
        <f aca="true" t="shared" si="10" ref="C22:Y22">IF((C130+C131)=0,0,C129*100/(C130+C131))</f>
        <v>99.99844108090562</v>
      </c>
      <c r="D22" s="29">
        <f t="shared" si="10"/>
        <v>97.02590867052955</v>
      </c>
      <c r="E22" s="29">
        <f t="shared" si="10"/>
        <v>83.88047380544991</v>
      </c>
      <c r="F22" s="29">
        <f t="shared" si="10"/>
        <v>112.5271691709022</v>
      </c>
      <c r="G22" s="29">
        <f t="shared" si="10"/>
        <v>98.55023850663255</v>
      </c>
      <c r="H22" s="29">
        <f t="shared" si="10"/>
        <v>49.115991750993864</v>
      </c>
      <c r="I22" s="29">
        <f t="shared" si="10"/>
        <v>85.0773107973611</v>
      </c>
      <c r="J22" s="29">
        <f t="shared" si="10"/>
        <v>100.57175347758472</v>
      </c>
      <c r="K22" s="29">
        <f t="shared" si="10"/>
        <v>96.26103580496932</v>
      </c>
      <c r="L22" s="29">
        <f t="shared" si="10"/>
        <v>100.84537854519884</v>
      </c>
      <c r="M22" s="29">
        <f t="shared" si="10"/>
        <v>5.8372004786504395</v>
      </c>
      <c r="N22" s="29">
        <f t="shared" si="10"/>
        <v>40.57614812929498</v>
      </c>
      <c r="O22" s="29">
        <f t="shared" si="10"/>
        <v>94.36417286111046</v>
      </c>
      <c r="P22" s="29">
        <f t="shared" si="10"/>
        <v>90.84788816575906</v>
      </c>
      <c r="Q22" s="29">
        <f t="shared" si="10"/>
        <v>77.81421214125943</v>
      </c>
      <c r="R22" s="29">
        <f t="shared" si="10"/>
        <v>79.70682480606325</v>
      </c>
      <c r="S22" s="29">
        <f t="shared" si="10"/>
        <v>78.57625122452907</v>
      </c>
      <c r="T22" s="29">
        <f t="shared" si="10"/>
        <v>100</v>
      </c>
      <c r="U22" s="29">
        <f t="shared" si="10"/>
        <v>0.0985910722752828</v>
      </c>
      <c r="V22" s="29">
        <f t="shared" si="10"/>
        <v>96.13032885529108</v>
      </c>
      <c r="W22" s="29">
        <f t="shared" si="10"/>
        <v>90.40141469905481</v>
      </c>
      <c r="X22" s="29">
        <f t="shared" si="10"/>
        <v>95.00311423161016</v>
      </c>
      <c r="Y22" s="30">
        <f t="shared" si="10"/>
        <v>100</v>
      </c>
    </row>
    <row r="23" spans="1:25" ht="12.75">
      <c r="A23" s="16" t="s">
        <v>74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</row>
    <row r="24" spans="1:25" ht="12.75">
      <c r="A24" s="25" t="s">
        <v>75</v>
      </c>
      <c r="B24" s="26">
        <f>IF(B155=0,0,(B7-B155)*100/B155)</f>
        <v>13.13236123173748</v>
      </c>
      <c r="C24" s="26">
        <f aca="true" t="shared" si="11" ref="C24:Y24">IF(C155=0,0,(C7-C155)*100/C155)</f>
        <v>14.843994902017325</v>
      </c>
      <c r="D24" s="26">
        <f t="shared" si="11"/>
        <v>16.447834883146843</v>
      </c>
      <c r="E24" s="26">
        <f t="shared" si="11"/>
        <v>71.52139575861634</v>
      </c>
      <c r="F24" s="26">
        <f t="shared" si="11"/>
        <v>65.70516070379499</v>
      </c>
      <c r="G24" s="26">
        <f t="shared" si="11"/>
        <v>18.585166443097563</v>
      </c>
      <c r="H24" s="26">
        <f t="shared" si="11"/>
        <v>3.7665094224020708</v>
      </c>
      <c r="I24" s="26">
        <f t="shared" si="11"/>
        <v>6.122392236515459</v>
      </c>
      <c r="J24" s="26">
        <f t="shared" si="11"/>
        <v>15.255984230801428</v>
      </c>
      <c r="K24" s="26">
        <f t="shared" si="11"/>
        <v>6.035045831426645</v>
      </c>
      <c r="L24" s="26">
        <f t="shared" si="11"/>
        <v>-99.84064089207855</v>
      </c>
      <c r="M24" s="26">
        <f t="shared" si="11"/>
        <v>1.959760198566796</v>
      </c>
      <c r="N24" s="26">
        <f t="shared" si="11"/>
        <v>15.486326336217838</v>
      </c>
      <c r="O24" s="26">
        <f t="shared" si="11"/>
        <v>6.9443608893319695</v>
      </c>
      <c r="P24" s="26">
        <f t="shared" si="11"/>
        <v>60.075253456987106</v>
      </c>
      <c r="Q24" s="26">
        <f t="shared" si="11"/>
        <v>5.127729483015752</v>
      </c>
      <c r="R24" s="26">
        <f t="shared" si="11"/>
        <v>-3.6715052811157</v>
      </c>
      <c r="S24" s="26">
        <f t="shared" si="11"/>
        <v>57.3300554116068</v>
      </c>
      <c r="T24" s="26">
        <f t="shared" si="11"/>
        <v>27.669072059191976</v>
      </c>
      <c r="U24" s="26">
        <f t="shared" si="11"/>
        <v>18.04447037188376</v>
      </c>
      <c r="V24" s="26">
        <f t="shared" si="11"/>
        <v>1.4810637837262441</v>
      </c>
      <c r="W24" s="26">
        <f t="shared" si="11"/>
        <v>19.011915795180297</v>
      </c>
      <c r="X24" s="26">
        <f t="shared" si="11"/>
        <v>-23.86088703232043</v>
      </c>
      <c r="Y24" s="27">
        <f t="shared" si="11"/>
        <v>-23.637428757428996</v>
      </c>
    </row>
    <row r="25" spans="1:25" ht="12.75">
      <c r="A25" s="28" t="s">
        <v>76</v>
      </c>
      <c r="B25" s="29">
        <f>IF(B157=0,0,(B156-B157)*100/B157)</f>
        <v>7.64231751946297</v>
      </c>
      <c r="C25" s="29">
        <f aca="true" t="shared" si="12" ref="C25:Y25">IF(C157=0,0,(C156-C157)*100/C157)</f>
        <v>40.36661952888527</v>
      </c>
      <c r="D25" s="29">
        <f t="shared" si="12"/>
        <v>38.343374527288084</v>
      </c>
      <c r="E25" s="29">
        <f t="shared" si="12"/>
        <v>6.265716538173043</v>
      </c>
      <c r="F25" s="29">
        <f t="shared" si="12"/>
        <v>5.425708315685085</v>
      </c>
      <c r="G25" s="29">
        <f t="shared" si="12"/>
        <v>14.879071548358818</v>
      </c>
      <c r="H25" s="29">
        <f t="shared" si="12"/>
        <v>15.60393612522403</v>
      </c>
      <c r="I25" s="29">
        <f t="shared" si="12"/>
        <v>5.9783946313404215</v>
      </c>
      <c r="J25" s="29">
        <f t="shared" si="12"/>
        <v>6.538127040456696</v>
      </c>
      <c r="K25" s="29">
        <f t="shared" si="12"/>
        <v>10.456373325235171</v>
      </c>
      <c r="L25" s="29">
        <f t="shared" si="12"/>
        <v>-99.88955997864714</v>
      </c>
      <c r="M25" s="29">
        <f t="shared" si="12"/>
        <v>10.860773777538958</v>
      </c>
      <c r="N25" s="29">
        <f t="shared" si="12"/>
        <v>6.521210133002421</v>
      </c>
      <c r="O25" s="29">
        <f t="shared" si="12"/>
        <v>9.789754176366378</v>
      </c>
      <c r="P25" s="29">
        <f t="shared" si="12"/>
        <v>59.69783958365711</v>
      </c>
      <c r="Q25" s="29">
        <f t="shared" si="12"/>
        <v>14.526219764401372</v>
      </c>
      <c r="R25" s="29">
        <f t="shared" si="12"/>
        <v>19.642957746478874</v>
      </c>
      <c r="S25" s="29">
        <f t="shared" si="12"/>
        <v>0.6698587958910743</v>
      </c>
      <c r="T25" s="29">
        <f t="shared" si="12"/>
        <v>41.029369911177476</v>
      </c>
      <c r="U25" s="29">
        <f t="shared" si="12"/>
        <v>5.299816608932442</v>
      </c>
      <c r="V25" s="29">
        <f t="shared" si="12"/>
        <v>8.918339000204492</v>
      </c>
      <c r="W25" s="29">
        <f t="shared" si="12"/>
        <v>2.9295154556762135</v>
      </c>
      <c r="X25" s="29">
        <f t="shared" si="12"/>
        <v>3.2714273015392097</v>
      </c>
      <c r="Y25" s="30">
        <f t="shared" si="12"/>
        <v>6.377891179443364</v>
      </c>
    </row>
    <row r="26" spans="1:25" ht="25.5">
      <c r="A26" s="28" t="s">
        <v>77</v>
      </c>
      <c r="B26" s="29">
        <f>IF(B156=0,0,B158*100/B156)</f>
        <v>4.60878394383708</v>
      </c>
      <c r="C26" s="29">
        <f aca="true" t="shared" si="13" ref="C26:Y26">IF(C156=0,0,C158*100/C156)</f>
        <v>2.760321135400066</v>
      </c>
      <c r="D26" s="29">
        <f t="shared" si="13"/>
        <v>2.515728770665331</v>
      </c>
      <c r="E26" s="29">
        <f t="shared" si="13"/>
        <v>3.481109985882781</v>
      </c>
      <c r="F26" s="29">
        <f t="shared" si="13"/>
        <v>2.2162484878914337</v>
      </c>
      <c r="G26" s="29">
        <f t="shared" si="13"/>
        <v>0</v>
      </c>
      <c r="H26" s="29">
        <f t="shared" si="13"/>
        <v>4.307022435222203</v>
      </c>
      <c r="I26" s="29">
        <f t="shared" si="13"/>
        <v>1.619273285498202</v>
      </c>
      <c r="J26" s="29">
        <f t="shared" si="13"/>
        <v>1.255119711921713</v>
      </c>
      <c r="K26" s="29">
        <f t="shared" si="13"/>
        <v>10.493119567582546</v>
      </c>
      <c r="L26" s="29">
        <f t="shared" si="13"/>
        <v>2851.7345670487503</v>
      </c>
      <c r="M26" s="29">
        <f t="shared" si="13"/>
        <v>0</v>
      </c>
      <c r="N26" s="29">
        <f t="shared" si="13"/>
        <v>3.731318475713456</v>
      </c>
      <c r="O26" s="29">
        <f t="shared" si="13"/>
        <v>5.882980496749458</v>
      </c>
      <c r="P26" s="29">
        <f t="shared" si="13"/>
        <v>3.7598018291739908</v>
      </c>
      <c r="Q26" s="29">
        <f t="shared" si="13"/>
        <v>4.029237746380362</v>
      </c>
      <c r="R26" s="29">
        <f t="shared" si="13"/>
        <v>3.339819768913375</v>
      </c>
      <c r="S26" s="29">
        <f t="shared" si="13"/>
        <v>0</v>
      </c>
      <c r="T26" s="29">
        <f t="shared" si="13"/>
        <v>0</v>
      </c>
      <c r="U26" s="29">
        <f t="shared" si="13"/>
        <v>3.742132854830765</v>
      </c>
      <c r="V26" s="29">
        <f t="shared" si="13"/>
        <v>4.639226012662955</v>
      </c>
      <c r="W26" s="29">
        <f t="shared" si="13"/>
        <v>10.29594820536115</v>
      </c>
      <c r="X26" s="29">
        <f t="shared" si="13"/>
        <v>1.1380050979989476</v>
      </c>
      <c r="Y26" s="30">
        <f t="shared" si="13"/>
        <v>1.7841557183612384</v>
      </c>
    </row>
    <row r="27" spans="1:25" ht="12.75">
      <c r="A27" s="28" t="s">
        <v>78</v>
      </c>
      <c r="B27" s="29">
        <f>IF(B160=0,0,(B159-B160)*100/B160)</f>
        <v>17.027388628138734</v>
      </c>
      <c r="C27" s="29">
        <f aca="true" t="shared" si="14" ref="C27:Y27">IF(C160=0,0,(C159-C160)*100/C160)</f>
        <v>41.50997385187027</v>
      </c>
      <c r="D27" s="29">
        <f t="shared" si="14"/>
        <v>17.311892376316376</v>
      </c>
      <c r="E27" s="29">
        <f t="shared" si="14"/>
        <v>0</v>
      </c>
      <c r="F27" s="29">
        <f t="shared" si="14"/>
        <v>0</v>
      </c>
      <c r="G27" s="29">
        <f t="shared" si="14"/>
        <v>0</v>
      </c>
      <c r="H27" s="29">
        <f t="shared" si="14"/>
        <v>40.881939181560696</v>
      </c>
      <c r="I27" s="29">
        <f t="shared" si="14"/>
        <v>17.66177</v>
      </c>
      <c r="J27" s="29">
        <f t="shared" si="14"/>
        <v>17.072451339622152</v>
      </c>
      <c r="K27" s="29">
        <f t="shared" si="14"/>
        <v>10.999764780077895</v>
      </c>
      <c r="L27" s="29">
        <f t="shared" si="14"/>
        <v>-100</v>
      </c>
      <c r="M27" s="29">
        <f t="shared" si="14"/>
        <v>0</v>
      </c>
      <c r="N27" s="29">
        <f t="shared" si="14"/>
        <v>22.19646283064734</v>
      </c>
      <c r="O27" s="29">
        <f t="shared" si="14"/>
        <v>0</v>
      </c>
      <c r="P27" s="29">
        <f t="shared" si="14"/>
        <v>10.583116770529449</v>
      </c>
      <c r="Q27" s="29">
        <f t="shared" si="14"/>
        <v>22.448979591836736</v>
      </c>
      <c r="R27" s="29">
        <f t="shared" si="14"/>
        <v>27.355555555555554</v>
      </c>
      <c r="S27" s="29">
        <f t="shared" si="14"/>
        <v>10</v>
      </c>
      <c r="T27" s="29">
        <f t="shared" si="14"/>
        <v>0</v>
      </c>
      <c r="U27" s="29">
        <f t="shared" si="14"/>
        <v>0</v>
      </c>
      <c r="V27" s="29">
        <f t="shared" si="14"/>
        <v>0</v>
      </c>
      <c r="W27" s="29">
        <f t="shared" si="14"/>
        <v>29.681594349357283</v>
      </c>
      <c r="X27" s="29">
        <f t="shared" si="14"/>
        <v>0</v>
      </c>
      <c r="Y27" s="30">
        <f t="shared" si="14"/>
        <v>0</v>
      </c>
    </row>
    <row r="28" spans="1:25" ht="12.75">
      <c r="A28" s="28" t="s">
        <v>79</v>
      </c>
      <c r="B28" s="29">
        <f>IF(B162=0,0,(B161-B162)*100/B162)</f>
        <v>18.379933646336546</v>
      </c>
      <c r="C28" s="29">
        <f aca="true" t="shared" si="15" ref="C28:Y28">IF(C162=0,0,(C161-C162)*100/C162)</f>
        <v>6.0606060606060606</v>
      </c>
      <c r="D28" s="29">
        <f t="shared" si="15"/>
        <v>9.999999311817112</v>
      </c>
      <c r="E28" s="29">
        <f t="shared" si="15"/>
        <v>0</v>
      </c>
      <c r="F28" s="29">
        <f t="shared" si="15"/>
        <v>0</v>
      </c>
      <c r="G28" s="29">
        <f t="shared" si="15"/>
        <v>0</v>
      </c>
      <c r="H28" s="29">
        <f t="shared" si="15"/>
        <v>-25.233644859813083</v>
      </c>
      <c r="I28" s="29">
        <f t="shared" si="15"/>
        <v>62.142857142857146</v>
      </c>
      <c r="J28" s="29">
        <f t="shared" si="15"/>
        <v>10</v>
      </c>
      <c r="K28" s="29">
        <f t="shared" si="15"/>
        <v>7.999878042634682</v>
      </c>
      <c r="L28" s="29">
        <f t="shared" si="15"/>
        <v>-100</v>
      </c>
      <c r="M28" s="29">
        <f t="shared" si="15"/>
        <v>0</v>
      </c>
      <c r="N28" s="29">
        <f t="shared" si="15"/>
        <v>0</v>
      </c>
      <c r="O28" s="29">
        <f t="shared" si="15"/>
        <v>-100</v>
      </c>
      <c r="P28" s="29">
        <f t="shared" si="15"/>
        <v>-100</v>
      </c>
      <c r="Q28" s="29">
        <f t="shared" si="15"/>
        <v>-2.4564537740062526</v>
      </c>
      <c r="R28" s="29">
        <f t="shared" si="15"/>
        <v>-35.5</v>
      </c>
      <c r="S28" s="29">
        <f t="shared" si="15"/>
        <v>18.055555555555557</v>
      </c>
      <c r="T28" s="29">
        <f t="shared" si="15"/>
        <v>0</v>
      </c>
      <c r="U28" s="29">
        <f t="shared" si="15"/>
        <v>0</v>
      </c>
      <c r="V28" s="29">
        <f t="shared" si="15"/>
        <v>0</v>
      </c>
      <c r="W28" s="29">
        <f t="shared" si="15"/>
        <v>13.721880106437846</v>
      </c>
      <c r="X28" s="29">
        <f t="shared" si="15"/>
        <v>0</v>
      </c>
      <c r="Y28" s="30">
        <f t="shared" si="15"/>
        <v>0</v>
      </c>
    </row>
    <row r="29" spans="1:25" ht="25.5">
      <c r="A29" s="28" t="s">
        <v>80</v>
      </c>
      <c r="B29" s="29">
        <f>IF((B7-B139-B164)=0,0,B156*100/(B7-B139-B164))</f>
        <v>24.90339757346928</v>
      </c>
      <c r="C29" s="29">
        <f aca="true" t="shared" si="16" ref="C29:Y29">IF((C7-C139-C164)=0,0,C156*100/(C7-C139-C164))</f>
        <v>37.01391125177716</v>
      </c>
      <c r="D29" s="29">
        <f t="shared" si="16"/>
        <v>35.95601397070641</v>
      </c>
      <c r="E29" s="29">
        <f t="shared" si="16"/>
        <v>35.653938320054785</v>
      </c>
      <c r="F29" s="29">
        <f t="shared" si="16"/>
        <v>39.667578062980255</v>
      </c>
      <c r="G29" s="29">
        <f t="shared" si="16"/>
        <v>53.60441361807583</v>
      </c>
      <c r="H29" s="29">
        <f t="shared" si="16"/>
        <v>41.36820848461811</v>
      </c>
      <c r="I29" s="29">
        <f t="shared" si="16"/>
        <v>38.26315915091323</v>
      </c>
      <c r="J29" s="29">
        <f t="shared" si="16"/>
        <v>34.59624280751872</v>
      </c>
      <c r="K29" s="29">
        <f t="shared" si="16"/>
        <v>42.014232258768025</v>
      </c>
      <c r="L29" s="29">
        <f t="shared" si="16"/>
        <v>22.46852823537808</v>
      </c>
      <c r="M29" s="29">
        <f t="shared" si="16"/>
        <v>52.659314831353306</v>
      </c>
      <c r="N29" s="29">
        <f t="shared" si="16"/>
        <v>35.97466133643702</v>
      </c>
      <c r="O29" s="29">
        <f t="shared" si="16"/>
        <v>33.76872224874134</v>
      </c>
      <c r="P29" s="29">
        <f t="shared" si="16"/>
        <v>46.78478569346863</v>
      </c>
      <c r="Q29" s="29">
        <f t="shared" si="16"/>
        <v>26.514295208818456</v>
      </c>
      <c r="R29" s="29">
        <f t="shared" si="16"/>
        <v>34.26933659667241</v>
      </c>
      <c r="S29" s="29">
        <f t="shared" si="16"/>
        <v>34.32939898517631</v>
      </c>
      <c r="T29" s="29">
        <f t="shared" si="16"/>
        <v>46.209032707294895</v>
      </c>
      <c r="U29" s="29">
        <f t="shared" si="16"/>
        <v>37.37917066691216</v>
      </c>
      <c r="V29" s="29">
        <f t="shared" si="16"/>
        <v>29.79199503669791</v>
      </c>
      <c r="W29" s="29">
        <f t="shared" si="16"/>
        <v>27.500055649687823</v>
      </c>
      <c r="X29" s="29">
        <f t="shared" si="16"/>
        <v>44.95496841602953</v>
      </c>
      <c r="Y29" s="30">
        <f t="shared" si="16"/>
        <v>44.547314244015695</v>
      </c>
    </row>
    <row r="30" spans="1:25" ht="25.5">
      <c r="A30" s="28" t="s">
        <v>81</v>
      </c>
      <c r="B30" s="29">
        <f>IF((B7-B139-B164)=0,0,B165*100/(B7-B139-B164))</f>
        <v>4.707275869542157</v>
      </c>
      <c r="C30" s="29">
        <f aca="true" t="shared" si="17" ref="C30:Y30">IF((C7-C139-C164)=0,0,C165*100/(C7-C139-C164))</f>
        <v>0</v>
      </c>
      <c r="D30" s="29">
        <f t="shared" si="17"/>
        <v>0</v>
      </c>
      <c r="E30" s="29">
        <f t="shared" si="17"/>
        <v>5.9339397778492255</v>
      </c>
      <c r="F30" s="29">
        <f t="shared" si="17"/>
        <v>0</v>
      </c>
      <c r="G30" s="29">
        <f t="shared" si="17"/>
        <v>0</v>
      </c>
      <c r="H30" s="29">
        <f t="shared" si="17"/>
        <v>5.854707429715333</v>
      </c>
      <c r="I30" s="29">
        <f t="shared" si="17"/>
        <v>22.02133999240304</v>
      </c>
      <c r="J30" s="29">
        <f t="shared" si="17"/>
        <v>0</v>
      </c>
      <c r="K30" s="29">
        <f t="shared" si="17"/>
        <v>0</v>
      </c>
      <c r="L30" s="29">
        <f t="shared" si="17"/>
        <v>2.9412951131494105</v>
      </c>
      <c r="M30" s="29">
        <f t="shared" si="17"/>
        <v>0</v>
      </c>
      <c r="N30" s="29">
        <f t="shared" si="17"/>
        <v>0</v>
      </c>
      <c r="O30" s="29">
        <f t="shared" si="17"/>
        <v>0</v>
      </c>
      <c r="P30" s="29">
        <f t="shared" si="17"/>
        <v>7.480344921485036</v>
      </c>
      <c r="Q30" s="29">
        <f t="shared" si="17"/>
        <v>7.2078210628837125</v>
      </c>
      <c r="R30" s="29">
        <f t="shared" si="17"/>
        <v>1.9878647864256127</v>
      </c>
      <c r="S30" s="29">
        <f t="shared" si="17"/>
        <v>6.049816673850859</v>
      </c>
      <c r="T30" s="29">
        <f t="shared" si="17"/>
        <v>2.07121531825401</v>
      </c>
      <c r="U30" s="29">
        <f t="shared" si="17"/>
        <v>2.2052860230326465</v>
      </c>
      <c r="V30" s="29">
        <f t="shared" si="17"/>
        <v>1.3931803614351808</v>
      </c>
      <c r="W30" s="29">
        <f t="shared" si="17"/>
        <v>2.4185647418698437</v>
      </c>
      <c r="X30" s="29">
        <f t="shared" si="17"/>
        <v>2.3234436523741513</v>
      </c>
      <c r="Y30" s="30">
        <f t="shared" si="17"/>
        <v>5.173435551513877</v>
      </c>
    </row>
    <row r="31" spans="1:25" ht="12.75">
      <c r="A31" s="28" t="s">
        <v>82</v>
      </c>
      <c r="B31" s="29">
        <f>IF(B130=0,0,B139*100/B130)</f>
        <v>4.898863106368563</v>
      </c>
      <c r="C31" s="29">
        <f aca="true" t="shared" si="18" ref="C31:Y31">IF(C130=0,0,C139*100/C130)</f>
        <v>22.502526390355783</v>
      </c>
      <c r="D31" s="29">
        <f t="shared" si="18"/>
        <v>0</v>
      </c>
      <c r="E31" s="29">
        <f t="shared" si="18"/>
        <v>23.053455007102876</v>
      </c>
      <c r="F31" s="29">
        <f t="shared" si="18"/>
        <v>34.59865569266441</v>
      </c>
      <c r="G31" s="29">
        <f t="shared" si="18"/>
        <v>0</v>
      </c>
      <c r="H31" s="29">
        <f t="shared" si="18"/>
        <v>47.005687368432696</v>
      </c>
      <c r="I31" s="29">
        <f t="shared" si="18"/>
        <v>13.176309646673872</v>
      </c>
      <c r="J31" s="29">
        <f t="shared" si="18"/>
        <v>7.305699936014865</v>
      </c>
      <c r="K31" s="29">
        <f t="shared" si="18"/>
        <v>30.070969524361644</v>
      </c>
      <c r="L31" s="29">
        <f t="shared" si="18"/>
        <v>20.06383845701091</v>
      </c>
      <c r="M31" s="29">
        <f t="shared" si="18"/>
        <v>0</v>
      </c>
      <c r="N31" s="29">
        <f t="shared" si="18"/>
        <v>41.046733141580404</v>
      </c>
      <c r="O31" s="29">
        <f t="shared" si="18"/>
        <v>6.676709887347574</v>
      </c>
      <c r="P31" s="29">
        <f t="shared" si="18"/>
        <v>9.640877319836106</v>
      </c>
      <c r="Q31" s="29">
        <f t="shared" si="18"/>
        <v>9.521698495690208</v>
      </c>
      <c r="R31" s="29">
        <f t="shared" si="18"/>
        <v>0</v>
      </c>
      <c r="S31" s="29">
        <f t="shared" si="18"/>
        <v>17.313216647309716</v>
      </c>
      <c r="T31" s="29">
        <f t="shared" si="18"/>
        <v>0</v>
      </c>
      <c r="U31" s="29">
        <f t="shared" si="18"/>
        <v>10.276003782792962</v>
      </c>
      <c r="V31" s="29">
        <f t="shared" si="18"/>
        <v>0</v>
      </c>
      <c r="W31" s="29">
        <f t="shared" si="18"/>
        <v>9.041417538552711</v>
      </c>
      <c r="X31" s="29">
        <f t="shared" si="18"/>
        <v>12.533480629836115</v>
      </c>
      <c r="Y31" s="30">
        <f t="shared" si="18"/>
        <v>0</v>
      </c>
    </row>
    <row r="32" spans="1:25" ht="12.75">
      <c r="A32" s="28" t="s">
        <v>83</v>
      </c>
      <c r="B32" s="29">
        <v>18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10</v>
      </c>
      <c r="S32" s="29">
        <v>0</v>
      </c>
      <c r="T32" s="29">
        <v>0</v>
      </c>
      <c r="U32" s="29">
        <v>0</v>
      </c>
      <c r="V32" s="29">
        <v>0</v>
      </c>
      <c r="W32" s="29">
        <v>10</v>
      </c>
      <c r="X32" s="29">
        <v>0</v>
      </c>
      <c r="Y32" s="30">
        <v>0</v>
      </c>
    </row>
    <row r="33" spans="1:25" ht="12.75">
      <c r="A33" s="28" t="s">
        <v>84</v>
      </c>
      <c r="B33" s="29">
        <v>32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15</v>
      </c>
      <c r="S33" s="29">
        <v>0</v>
      </c>
      <c r="T33" s="29">
        <v>0</v>
      </c>
      <c r="U33" s="29">
        <v>0</v>
      </c>
      <c r="V33" s="29">
        <v>0</v>
      </c>
      <c r="W33" s="29">
        <v>10</v>
      </c>
      <c r="X33" s="29">
        <v>48</v>
      </c>
      <c r="Y33" s="30">
        <v>0</v>
      </c>
    </row>
    <row r="34" spans="1:25" ht="25.5">
      <c r="A34" s="13" t="s">
        <v>85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ht="12.75">
      <c r="A35" s="16" t="s">
        <v>86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</row>
    <row r="36" spans="1:25" ht="12.75">
      <c r="A36" s="25" t="s">
        <v>87</v>
      </c>
      <c r="B36" s="31">
        <v>753667166</v>
      </c>
      <c r="C36" s="31">
        <v>23881450</v>
      </c>
      <c r="D36" s="31">
        <v>53330000</v>
      </c>
      <c r="E36" s="31">
        <v>33125570</v>
      </c>
      <c r="F36" s="31">
        <v>17802850</v>
      </c>
      <c r="G36" s="31">
        <v>5120465</v>
      </c>
      <c r="H36" s="31">
        <v>45542000</v>
      </c>
      <c r="I36" s="31">
        <v>60123561</v>
      </c>
      <c r="J36" s="31">
        <v>35571000</v>
      </c>
      <c r="K36" s="31">
        <v>246637998</v>
      </c>
      <c r="L36" s="31">
        <v>65527</v>
      </c>
      <c r="M36" s="31">
        <v>3832000</v>
      </c>
      <c r="N36" s="31">
        <v>78757000</v>
      </c>
      <c r="O36" s="31">
        <v>66233000</v>
      </c>
      <c r="P36" s="31">
        <v>40984000</v>
      </c>
      <c r="Q36" s="31">
        <v>394024000</v>
      </c>
      <c r="R36" s="31">
        <v>85184338</v>
      </c>
      <c r="S36" s="31">
        <v>37403750</v>
      </c>
      <c r="T36" s="31">
        <v>0</v>
      </c>
      <c r="U36" s="31">
        <v>0</v>
      </c>
      <c r="V36" s="31">
        <v>52191000</v>
      </c>
      <c r="W36" s="31">
        <v>137901950</v>
      </c>
      <c r="X36" s="31">
        <v>0</v>
      </c>
      <c r="Y36" s="32">
        <v>8036200</v>
      </c>
    </row>
    <row r="37" spans="1:25" ht="12.75">
      <c r="A37" s="28" t="s">
        <v>88</v>
      </c>
      <c r="B37" s="33">
        <v>133815003</v>
      </c>
      <c r="C37" s="33">
        <v>1791275</v>
      </c>
      <c r="D37" s="33">
        <v>2809000</v>
      </c>
      <c r="E37" s="33">
        <v>1285570</v>
      </c>
      <c r="F37" s="33">
        <v>0</v>
      </c>
      <c r="G37" s="33">
        <v>0</v>
      </c>
      <c r="H37" s="33">
        <v>675000</v>
      </c>
      <c r="I37" s="33">
        <v>2548461</v>
      </c>
      <c r="J37" s="33">
        <v>2156000</v>
      </c>
      <c r="K37" s="33">
        <v>35000000</v>
      </c>
      <c r="L37" s="33">
        <v>2775</v>
      </c>
      <c r="M37" s="33">
        <v>3832000</v>
      </c>
      <c r="N37" s="33">
        <v>0</v>
      </c>
      <c r="O37" s="33">
        <v>14500000</v>
      </c>
      <c r="P37" s="33">
        <v>18391000</v>
      </c>
      <c r="Q37" s="33">
        <v>22500000</v>
      </c>
      <c r="R37" s="33">
        <v>1503551</v>
      </c>
      <c r="S37" s="33">
        <v>2360000</v>
      </c>
      <c r="T37" s="33">
        <v>0</v>
      </c>
      <c r="U37" s="33">
        <v>0</v>
      </c>
      <c r="V37" s="33">
        <v>1750000</v>
      </c>
      <c r="W37" s="33">
        <v>35133890</v>
      </c>
      <c r="X37" s="33">
        <v>0</v>
      </c>
      <c r="Y37" s="34">
        <v>8036200</v>
      </c>
    </row>
    <row r="38" spans="1:25" ht="12.75">
      <c r="A38" s="28" t="s">
        <v>89</v>
      </c>
      <c r="B38" s="33">
        <v>513967000</v>
      </c>
      <c r="C38" s="33">
        <v>22090175</v>
      </c>
      <c r="D38" s="33">
        <v>50521000</v>
      </c>
      <c r="E38" s="33">
        <v>31840000</v>
      </c>
      <c r="F38" s="33">
        <v>17802850</v>
      </c>
      <c r="G38" s="33">
        <v>4757606</v>
      </c>
      <c r="H38" s="33">
        <v>44867000</v>
      </c>
      <c r="I38" s="33">
        <v>57575100</v>
      </c>
      <c r="J38" s="33">
        <v>33415000</v>
      </c>
      <c r="K38" s="33">
        <v>211637998</v>
      </c>
      <c r="L38" s="33">
        <v>62752</v>
      </c>
      <c r="M38" s="33">
        <v>0</v>
      </c>
      <c r="N38" s="33">
        <v>78757000</v>
      </c>
      <c r="O38" s="33">
        <v>51733000</v>
      </c>
      <c r="P38" s="33">
        <v>22593000</v>
      </c>
      <c r="Q38" s="33">
        <v>273524000</v>
      </c>
      <c r="R38" s="33">
        <v>83680787</v>
      </c>
      <c r="S38" s="33">
        <v>35043750</v>
      </c>
      <c r="T38" s="33">
        <v>0</v>
      </c>
      <c r="U38" s="33">
        <v>0</v>
      </c>
      <c r="V38" s="33">
        <v>50441000</v>
      </c>
      <c r="W38" s="33">
        <v>59768060</v>
      </c>
      <c r="X38" s="33">
        <v>0</v>
      </c>
      <c r="Y38" s="34">
        <v>0</v>
      </c>
    </row>
    <row r="39" spans="1:25" ht="25.5">
      <c r="A39" s="28" t="s">
        <v>90</v>
      </c>
      <c r="B39" s="29">
        <f>IF((B37+B44)=0,0,B37*100/(B37+B44))</f>
        <v>55.8259951309337</v>
      </c>
      <c r="C39" s="29">
        <f aca="true" t="shared" si="19" ref="C39:Y39">IF((C37+C44)=0,0,C37*100/(C37+C44))</f>
        <v>100</v>
      </c>
      <c r="D39" s="29">
        <f t="shared" si="19"/>
        <v>100</v>
      </c>
      <c r="E39" s="29">
        <f t="shared" si="19"/>
        <v>100</v>
      </c>
      <c r="F39" s="29">
        <f t="shared" si="19"/>
        <v>0</v>
      </c>
      <c r="G39" s="29">
        <f t="shared" si="19"/>
        <v>0</v>
      </c>
      <c r="H39" s="29">
        <f t="shared" si="19"/>
        <v>100</v>
      </c>
      <c r="I39" s="29">
        <f t="shared" si="19"/>
        <v>100</v>
      </c>
      <c r="J39" s="29">
        <f t="shared" si="19"/>
        <v>100</v>
      </c>
      <c r="K39" s="29">
        <f t="shared" si="19"/>
        <v>100</v>
      </c>
      <c r="L39" s="29">
        <f t="shared" si="19"/>
        <v>100</v>
      </c>
      <c r="M39" s="29">
        <f t="shared" si="19"/>
        <v>100</v>
      </c>
      <c r="N39" s="29">
        <f t="shared" si="19"/>
        <v>0</v>
      </c>
      <c r="O39" s="29">
        <f t="shared" si="19"/>
        <v>100</v>
      </c>
      <c r="P39" s="29">
        <f t="shared" si="19"/>
        <v>100</v>
      </c>
      <c r="Q39" s="29">
        <f t="shared" si="19"/>
        <v>18.672199170124482</v>
      </c>
      <c r="R39" s="29">
        <f t="shared" si="19"/>
        <v>100</v>
      </c>
      <c r="S39" s="29">
        <f t="shared" si="19"/>
        <v>100</v>
      </c>
      <c r="T39" s="29">
        <f t="shared" si="19"/>
        <v>0</v>
      </c>
      <c r="U39" s="29">
        <f t="shared" si="19"/>
        <v>0</v>
      </c>
      <c r="V39" s="29">
        <f t="shared" si="19"/>
        <v>100</v>
      </c>
      <c r="W39" s="29">
        <f t="shared" si="19"/>
        <v>44.96626239906909</v>
      </c>
      <c r="X39" s="29">
        <f t="shared" si="19"/>
        <v>0</v>
      </c>
      <c r="Y39" s="30">
        <f t="shared" si="19"/>
        <v>100</v>
      </c>
    </row>
    <row r="40" spans="1:25" ht="12.75">
      <c r="A40" s="28" t="s">
        <v>91</v>
      </c>
      <c r="B40" s="29">
        <f>IF((B37+B44)=0,0,B44*100/(B37+B44))</f>
        <v>44.1740048690663</v>
      </c>
      <c r="C40" s="29">
        <f aca="true" t="shared" si="20" ref="C40:Y40">IF((C37+C44)=0,0,C44*100/(C37+C44))</f>
        <v>0</v>
      </c>
      <c r="D40" s="29">
        <f t="shared" si="20"/>
        <v>0</v>
      </c>
      <c r="E40" s="29">
        <f t="shared" si="20"/>
        <v>0</v>
      </c>
      <c r="F40" s="29">
        <f t="shared" si="20"/>
        <v>0</v>
      </c>
      <c r="G40" s="29">
        <f t="shared" si="20"/>
        <v>100</v>
      </c>
      <c r="H40" s="29">
        <f t="shared" si="20"/>
        <v>0</v>
      </c>
      <c r="I40" s="29">
        <f t="shared" si="20"/>
        <v>0</v>
      </c>
      <c r="J40" s="29">
        <f t="shared" si="20"/>
        <v>0</v>
      </c>
      <c r="K40" s="29">
        <f t="shared" si="20"/>
        <v>0</v>
      </c>
      <c r="L40" s="29">
        <f t="shared" si="20"/>
        <v>0</v>
      </c>
      <c r="M40" s="29">
        <f t="shared" si="20"/>
        <v>0</v>
      </c>
      <c r="N40" s="29">
        <f t="shared" si="20"/>
        <v>0</v>
      </c>
      <c r="O40" s="29">
        <f t="shared" si="20"/>
        <v>0</v>
      </c>
      <c r="P40" s="29">
        <f t="shared" si="20"/>
        <v>0</v>
      </c>
      <c r="Q40" s="29">
        <f t="shared" si="20"/>
        <v>81.32780082987551</v>
      </c>
      <c r="R40" s="29">
        <f t="shared" si="20"/>
        <v>0</v>
      </c>
      <c r="S40" s="29">
        <f t="shared" si="20"/>
        <v>0</v>
      </c>
      <c r="T40" s="29">
        <f t="shared" si="20"/>
        <v>0</v>
      </c>
      <c r="U40" s="29">
        <f t="shared" si="20"/>
        <v>0</v>
      </c>
      <c r="V40" s="29">
        <f t="shared" si="20"/>
        <v>0</v>
      </c>
      <c r="W40" s="29">
        <f t="shared" si="20"/>
        <v>55.03373760093091</v>
      </c>
      <c r="X40" s="29">
        <f t="shared" si="20"/>
        <v>0</v>
      </c>
      <c r="Y40" s="30">
        <f t="shared" si="20"/>
        <v>0</v>
      </c>
    </row>
    <row r="41" spans="1:25" ht="12.75">
      <c r="A41" s="28" t="s">
        <v>92</v>
      </c>
      <c r="B41" s="29">
        <f>IF((B37+B44+B38)=0,0,B38*100/(B37+B44+B38))</f>
        <v>68.19548776787232</v>
      </c>
      <c r="C41" s="29">
        <f aca="true" t="shared" si="21" ref="C41:Y41">IF((C37+C44+C38)=0,0,C38*100/(C37+C44+C38))</f>
        <v>92.49930385299051</v>
      </c>
      <c r="D41" s="29">
        <f t="shared" si="21"/>
        <v>94.73279579973749</v>
      </c>
      <c r="E41" s="29">
        <f t="shared" si="21"/>
        <v>96.11910074302118</v>
      </c>
      <c r="F41" s="29">
        <f t="shared" si="21"/>
        <v>100</v>
      </c>
      <c r="G41" s="29">
        <f t="shared" si="21"/>
        <v>92.91355374951299</v>
      </c>
      <c r="H41" s="29">
        <f t="shared" si="21"/>
        <v>98.51785165341882</v>
      </c>
      <c r="I41" s="29">
        <f t="shared" si="21"/>
        <v>95.76129397924385</v>
      </c>
      <c r="J41" s="29">
        <f t="shared" si="21"/>
        <v>93.93888279778471</v>
      </c>
      <c r="K41" s="29">
        <f t="shared" si="21"/>
        <v>85.80916149019342</v>
      </c>
      <c r="L41" s="29">
        <f t="shared" si="21"/>
        <v>95.76510446075663</v>
      </c>
      <c r="M41" s="29">
        <f t="shared" si="21"/>
        <v>0</v>
      </c>
      <c r="N41" s="29">
        <f t="shared" si="21"/>
        <v>100</v>
      </c>
      <c r="O41" s="29">
        <f t="shared" si="21"/>
        <v>78.10758987211813</v>
      </c>
      <c r="P41" s="29">
        <f t="shared" si="21"/>
        <v>55.12639078664845</v>
      </c>
      <c r="Q41" s="29">
        <f t="shared" si="21"/>
        <v>69.4181065112785</v>
      </c>
      <c r="R41" s="29">
        <f t="shared" si="21"/>
        <v>98.23494431570273</v>
      </c>
      <c r="S41" s="29">
        <f t="shared" si="21"/>
        <v>93.69047221201083</v>
      </c>
      <c r="T41" s="29">
        <f t="shared" si="21"/>
        <v>0</v>
      </c>
      <c r="U41" s="29">
        <f t="shared" si="21"/>
        <v>0</v>
      </c>
      <c r="V41" s="29">
        <f t="shared" si="21"/>
        <v>96.6469314632791</v>
      </c>
      <c r="W41" s="29">
        <f t="shared" si="21"/>
        <v>43.34098248791986</v>
      </c>
      <c r="X41" s="29">
        <f t="shared" si="21"/>
        <v>0</v>
      </c>
      <c r="Y41" s="30">
        <f t="shared" si="21"/>
        <v>0</v>
      </c>
    </row>
    <row r="42" spans="1:25" ht="12.75">
      <c r="A42" s="16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1:25" ht="12.75">
      <c r="A43" s="25" t="s">
        <v>94</v>
      </c>
      <c r="B43" s="31">
        <v>253814483</v>
      </c>
      <c r="C43" s="31">
        <v>0</v>
      </c>
      <c r="D43" s="31">
        <v>2072000</v>
      </c>
      <c r="E43" s="31">
        <v>1260</v>
      </c>
      <c r="F43" s="31">
        <v>0</v>
      </c>
      <c r="G43" s="31">
        <v>362859</v>
      </c>
      <c r="H43" s="31">
        <v>6922000</v>
      </c>
      <c r="I43" s="31">
        <v>89000</v>
      </c>
      <c r="J43" s="31">
        <v>14432000</v>
      </c>
      <c r="K43" s="31">
        <v>52897000</v>
      </c>
      <c r="L43" s="31">
        <v>0</v>
      </c>
      <c r="M43" s="31">
        <v>14964658</v>
      </c>
      <c r="N43" s="31">
        <v>0</v>
      </c>
      <c r="O43" s="31">
        <v>0</v>
      </c>
      <c r="P43" s="31">
        <v>8634000</v>
      </c>
      <c r="Q43" s="31">
        <v>98000000</v>
      </c>
      <c r="R43" s="31">
        <v>0</v>
      </c>
      <c r="S43" s="31">
        <v>0</v>
      </c>
      <c r="T43" s="31">
        <v>790452</v>
      </c>
      <c r="U43" s="31">
        <v>18874</v>
      </c>
      <c r="V43" s="31">
        <v>23756782</v>
      </c>
      <c r="W43" s="31">
        <v>42923000</v>
      </c>
      <c r="X43" s="31">
        <v>1723132</v>
      </c>
      <c r="Y43" s="32">
        <v>17417818</v>
      </c>
    </row>
    <row r="44" spans="1:25" ht="12.75">
      <c r="A44" s="28" t="s">
        <v>95</v>
      </c>
      <c r="B44" s="33">
        <v>105885163</v>
      </c>
      <c r="C44" s="33">
        <v>0</v>
      </c>
      <c r="D44" s="33">
        <v>0</v>
      </c>
      <c r="E44" s="33">
        <v>0</v>
      </c>
      <c r="F44" s="33">
        <v>0</v>
      </c>
      <c r="G44" s="33">
        <v>362859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98000000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43000000</v>
      </c>
      <c r="X44" s="33">
        <v>0</v>
      </c>
      <c r="Y44" s="34">
        <v>0</v>
      </c>
    </row>
    <row r="45" spans="1:25" ht="12.75">
      <c r="A45" s="28" t="s">
        <v>96</v>
      </c>
      <c r="B45" s="33">
        <v>79163531</v>
      </c>
      <c r="C45" s="33">
        <v>66000</v>
      </c>
      <c r="D45" s="33">
        <v>0</v>
      </c>
      <c r="E45" s="33">
        <v>6805000</v>
      </c>
      <c r="F45" s="33">
        <v>450000</v>
      </c>
      <c r="G45" s="33">
        <v>432927</v>
      </c>
      <c r="H45" s="33">
        <v>3224446</v>
      </c>
      <c r="I45" s="33">
        <v>319608</v>
      </c>
      <c r="J45" s="33">
        <v>2793700</v>
      </c>
      <c r="K45" s="33">
        <v>0</v>
      </c>
      <c r="L45" s="33">
        <v>0</v>
      </c>
      <c r="M45" s="33">
        <v>4425013</v>
      </c>
      <c r="N45" s="33">
        <v>7383146</v>
      </c>
      <c r="O45" s="33">
        <v>5805996</v>
      </c>
      <c r="P45" s="33">
        <v>2315000</v>
      </c>
      <c r="Q45" s="33">
        <v>38000000</v>
      </c>
      <c r="R45" s="33">
        <v>1331000</v>
      </c>
      <c r="S45" s="33">
        <v>859822</v>
      </c>
      <c r="T45" s="33">
        <v>56875</v>
      </c>
      <c r="U45" s="33">
        <v>9996</v>
      </c>
      <c r="V45" s="33">
        <v>16031651</v>
      </c>
      <c r="W45" s="33">
        <v>11688000</v>
      </c>
      <c r="X45" s="33">
        <v>790003</v>
      </c>
      <c r="Y45" s="34">
        <v>0</v>
      </c>
    </row>
    <row r="46" spans="1:25" ht="25.5">
      <c r="A46" s="28" t="s">
        <v>97</v>
      </c>
      <c r="B46" s="29">
        <f>IF(B43=0,0,B45*100/B43)</f>
        <v>31.189524752218336</v>
      </c>
      <c r="C46" s="29">
        <f aca="true" t="shared" si="22" ref="C46:Y46">IF(C43=0,0,C45*100/C43)</f>
        <v>0</v>
      </c>
      <c r="D46" s="29">
        <f t="shared" si="22"/>
        <v>0</v>
      </c>
      <c r="E46" s="29">
        <f t="shared" si="22"/>
        <v>540079.3650793651</v>
      </c>
      <c r="F46" s="29">
        <f t="shared" si="22"/>
        <v>0</v>
      </c>
      <c r="G46" s="29">
        <f t="shared" si="22"/>
        <v>119.30997990955164</v>
      </c>
      <c r="H46" s="29">
        <f t="shared" si="22"/>
        <v>46.58257728980064</v>
      </c>
      <c r="I46" s="29">
        <f t="shared" si="22"/>
        <v>359.11011235955056</v>
      </c>
      <c r="J46" s="29">
        <f t="shared" si="22"/>
        <v>19.35767738359202</v>
      </c>
      <c r="K46" s="29">
        <f t="shared" si="22"/>
        <v>0</v>
      </c>
      <c r="L46" s="29">
        <f t="shared" si="22"/>
        <v>0</v>
      </c>
      <c r="M46" s="29">
        <f t="shared" si="22"/>
        <v>29.56975695669089</v>
      </c>
      <c r="N46" s="29">
        <f t="shared" si="22"/>
        <v>0</v>
      </c>
      <c r="O46" s="29">
        <f t="shared" si="22"/>
        <v>0</v>
      </c>
      <c r="P46" s="29">
        <f t="shared" si="22"/>
        <v>26.812601343525596</v>
      </c>
      <c r="Q46" s="29">
        <f t="shared" si="22"/>
        <v>38.775510204081634</v>
      </c>
      <c r="R46" s="29">
        <f t="shared" si="22"/>
        <v>0</v>
      </c>
      <c r="S46" s="29">
        <f t="shared" si="22"/>
        <v>0</v>
      </c>
      <c r="T46" s="29">
        <f t="shared" si="22"/>
        <v>7.195250312479442</v>
      </c>
      <c r="U46" s="29">
        <f t="shared" si="22"/>
        <v>52.96174631768571</v>
      </c>
      <c r="V46" s="29">
        <f t="shared" si="22"/>
        <v>67.48241828375578</v>
      </c>
      <c r="W46" s="29">
        <f t="shared" si="22"/>
        <v>27.23015632644503</v>
      </c>
      <c r="X46" s="29">
        <f t="shared" si="22"/>
        <v>45.84692292871353</v>
      </c>
      <c r="Y46" s="30">
        <f t="shared" si="22"/>
        <v>0</v>
      </c>
    </row>
    <row r="47" spans="1:25" ht="12.75">
      <c r="A47" s="28" t="s">
        <v>98</v>
      </c>
      <c r="B47" s="29">
        <f>IF(B78=0,0,B45*100/B78)</f>
        <v>1.6445635437311221</v>
      </c>
      <c r="C47" s="29">
        <f aca="true" t="shared" si="23" ref="C47:Y47">IF(C78=0,0,C45*100/C78)</f>
        <v>0.026578394181747893</v>
      </c>
      <c r="D47" s="29">
        <f t="shared" si="23"/>
        <v>0</v>
      </c>
      <c r="E47" s="29">
        <f t="shared" si="23"/>
        <v>17340.23035368464</v>
      </c>
      <c r="F47" s="29">
        <f t="shared" si="23"/>
        <v>0</v>
      </c>
      <c r="G47" s="29">
        <f t="shared" si="23"/>
        <v>1.4585660666311207</v>
      </c>
      <c r="H47" s="29">
        <f t="shared" si="23"/>
        <v>2.3899656082303062</v>
      </c>
      <c r="I47" s="29">
        <f t="shared" si="23"/>
        <v>0.09172277227722772</v>
      </c>
      <c r="J47" s="29">
        <f t="shared" si="23"/>
        <v>0.5048730724120669</v>
      </c>
      <c r="K47" s="29">
        <f t="shared" si="23"/>
        <v>0</v>
      </c>
      <c r="L47" s="29">
        <f t="shared" si="23"/>
        <v>0</v>
      </c>
      <c r="M47" s="29">
        <f t="shared" si="23"/>
        <v>4.931805314074272</v>
      </c>
      <c r="N47" s="29">
        <f t="shared" si="23"/>
        <v>0</v>
      </c>
      <c r="O47" s="29">
        <f t="shared" si="23"/>
        <v>0.3926886543607003</v>
      </c>
      <c r="P47" s="29">
        <f t="shared" si="23"/>
        <v>0.3460451626187522</v>
      </c>
      <c r="Q47" s="29">
        <f t="shared" si="23"/>
        <v>2.966024964563807</v>
      </c>
      <c r="R47" s="29">
        <f t="shared" si="23"/>
        <v>0</v>
      </c>
      <c r="S47" s="29">
        <f t="shared" si="23"/>
        <v>0</v>
      </c>
      <c r="T47" s="29">
        <f t="shared" si="23"/>
        <v>0.7137918644419202</v>
      </c>
      <c r="U47" s="29">
        <f t="shared" si="23"/>
        <v>1.087003801685965</v>
      </c>
      <c r="V47" s="29">
        <f t="shared" si="23"/>
        <v>2.730769061743399</v>
      </c>
      <c r="W47" s="29">
        <f t="shared" si="23"/>
        <v>1.2728393421485371</v>
      </c>
      <c r="X47" s="29">
        <f t="shared" si="23"/>
        <v>0.1013693087452273</v>
      </c>
      <c r="Y47" s="30">
        <f t="shared" si="23"/>
        <v>0</v>
      </c>
    </row>
    <row r="48" spans="1:25" ht="12.75">
      <c r="A48" s="28" t="s">
        <v>99</v>
      </c>
      <c r="B48" s="29">
        <f>IF(B7=0,0,B45*100/B7)</f>
        <v>1.8955355251897907</v>
      </c>
      <c r="C48" s="29">
        <f aca="true" t="shared" si="24" ref="C48:Y48">IF(C7=0,0,C45*100/C7)</f>
        <v>0.06486104013522544</v>
      </c>
      <c r="D48" s="29">
        <f t="shared" si="24"/>
        <v>0</v>
      </c>
      <c r="E48" s="29">
        <f t="shared" si="24"/>
        <v>5.463712287157495</v>
      </c>
      <c r="F48" s="29">
        <f t="shared" si="24"/>
        <v>0.5568398689030659</v>
      </c>
      <c r="G48" s="29">
        <f t="shared" si="24"/>
        <v>0.7250591320107979</v>
      </c>
      <c r="H48" s="29">
        <f t="shared" si="24"/>
        <v>2.0040809601606084</v>
      </c>
      <c r="I48" s="29">
        <f t="shared" si="24"/>
        <v>0.45312455872500407</v>
      </c>
      <c r="J48" s="29">
        <f t="shared" si="24"/>
        <v>2.5950842655546005</v>
      </c>
      <c r="K48" s="29">
        <f t="shared" si="24"/>
        <v>0</v>
      </c>
      <c r="L48" s="29">
        <f t="shared" si="24"/>
        <v>0</v>
      </c>
      <c r="M48" s="29">
        <f t="shared" si="24"/>
        <v>4.3436088190175575</v>
      </c>
      <c r="N48" s="29">
        <f t="shared" si="24"/>
        <v>2.1726633028316233</v>
      </c>
      <c r="O48" s="29">
        <f t="shared" si="24"/>
        <v>1.1664505604230244</v>
      </c>
      <c r="P48" s="29">
        <f t="shared" si="24"/>
        <v>1.2017973052610371</v>
      </c>
      <c r="Q48" s="29">
        <f t="shared" si="24"/>
        <v>3.295328403357854</v>
      </c>
      <c r="R48" s="29">
        <f t="shared" si="24"/>
        <v>1.2880984263588953</v>
      </c>
      <c r="S48" s="29">
        <f t="shared" si="24"/>
        <v>0.4884229982132344</v>
      </c>
      <c r="T48" s="29">
        <f t="shared" si="24"/>
        <v>0.06731449784325533</v>
      </c>
      <c r="U48" s="29">
        <f t="shared" si="24"/>
        <v>0.0019268988994932156</v>
      </c>
      <c r="V48" s="29">
        <f t="shared" si="24"/>
        <v>3.780661381443888</v>
      </c>
      <c r="W48" s="29">
        <f t="shared" si="24"/>
        <v>1.483220402960578</v>
      </c>
      <c r="X48" s="29">
        <f t="shared" si="24"/>
        <v>0.6391216424438326</v>
      </c>
      <c r="Y48" s="30">
        <f t="shared" si="24"/>
        <v>0</v>
      </c>
    </row>
    <row r="49" spans="1:25" ht="12.75">
      <c r="A49" s="28" t="s">
        <v>100</v>
      </c>
      <c r="B49" s="29">
        <f>IF(B78=0,0,B43*100/B78)</f>
        <v>5.272807318470454</v>
      </c>
      <c r="C49" s="29">
        <f aca="true" t="shared" si="25" ref="C49:Y49">IF(C78=0,0,C43*100/C78)</f>
        <v>0</v>
      </c>
      <c r="D49" s="29">
        <f t="shared" si="25"/>
        <v>0.5399517379045078</v>
      </c>
      <c r="E49" s="29">
        <f t="shared" si="25"/>
        <v>3.2106818876770973</v>
      </c>
      <c r="F49" s="29">
        <f t="shared" si="25"/>
        <v>0</v>
      </c>
      <c r="G49" s="29">
        <f t="shared" si="25"/>
        <v>1.2225013093932737</v>
      </c>
      <c r="H49" s="29">
        <f t="shared" si="25"/>
        <v>5.130599780604228</v>
      </c>
      <c r="I49" s="29">
        <f t="shared" si="25"/>
        <v>0.025541684603242933</v>
      </c>
      <c r="J49" s="29">
        <f t="shared" si="25"/>
        <v>2.60812835345633</v>
      </c>
      <c r="K49" s="29">
        <f t="shared" si="25"/>
        <v>6.7594903387476215</v>
      </c>
      <c r="L49" s="29">
        <f t="shared" si="25"/>
        <v>0</v>
      </c>
      <c r="M49" s="29">
        <f t="shared" si="25"/>
        <v>16.67854531674914</v>
      </c>
      <c r="N49" s="29">
        <f t="shared" si="25"/>
        <v>0</v>
      </c>
      <c r="O49" s="29">
        <f t="shared" si="25"/>
        <v>0</v>
      </c>
      <c r="P49" s="29">
        <f t="shared" si="25"/>
        <v>1.2906064509936528</v>
      </c>
      <c r="Q49" s="29">
        <f t="shared" si="25"/>
        <v>7.649222277032976</v>
      </c>
      <c r="R49" s="29">
        <f t="shared" si="25"/>
        <v>0</v>
      </c>
      <c r="S49" s="29">
        <f t="shared" si="25"/>
        <v>0</v>
      </c>
      <c r="T49" s="29">
        <f t="shared" si="25"/>
        <v>9.920320120120346</v>
      </c>
      <c r="U49" s="29">
        <f t="shared" si="25"/>
        <v>2.052431948081323</v>
      </c>
      <c r="V49" s="29">
        <f t="shared" si="25"/>
        <v>4.046637822404097</v>
      </c>
      <c r="W49" s="29">
        <f t="shared" si="25"/>
        <v>4.674373980410819</v>
      </c>
      <c r="X49" s="29">
        <f t="shared" si="25"/>
        <v>0.2211038435509498</v>
      </c>
      <c r="Y49" s="30">
        <f t="shared" si="25"/>
        <v>64.43161331039794</v>
      </c>
    </row>
    <row r="50" spans="1:25" ht="12.75">
      <c r="A50" s="16" t="s">
        <v>101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</row>
    <row r="51" spans="1:25" ht="12.75">
      <c r="A51" s="13" t="s">
        <v>102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</row>
    <row r="52" spans="1:25" ht="12.75">
      <c r="A52" s="16" t="s">
        <v>103</v>
      </c>
      <c r="B52" s="17">
        <v>466424144</v>
      </c>
      <c r="C52" s="17">
        <v>1599375</v>
      </c>
      <c r="D52" s="17">
        <v>37573000</v>
      </c>
      <c r="E52" s="17">
        <v>31684087</v>
      </c>
      <c r="F52" s="17">
        <v>12406759</v>
      </c>
      <c r="G52" s="17">
        <v>0</v>
      </c>
      <c r="H52" s="17">
        <v>33034000</v>
      </c>
      <c r="I52" s="17">
        <v>46133880</v>
      </c>
      <c r="J52" s="17">
        <v>22115000</v>
      </c>
      <c r="K52" s="17">
        <v>114337385</v>
      </c>
      <c r="L52" s="17">
        <v>10000</v>
      </c>
      <c r="M52" s="17">
        <v>0</v>
      </c>
      <c r="N52" s="17">
        <v>61667416</v>
      </c>
      <c r="O52" s="17">
        <v>32294480</v>
      </c>
      <c r="P52" s="17">
        <v>37910000</v>
      </c>
      <c r="Q52" s="17">
        <v>172404000</v>
      </c>
      <c r="R52" s="17">
        <v>74399657</v>
      </c>
      <c r="S52" s="17">
        <v>35692109</v>
      </c>
      <c r="T52" s="17">
        <v>0</v>
      </c>
      <c r="U52" s="17">
        <v>0</v>
      </c>
      <c r="V52" s="17">
        <v>47913000</v>
      </c>
      <c r="W52" s="17">
        <v>111544380</v>
      </c>
      <c r="X52" s="17">
        <v>0</v>
      </c>
      <c r="Y52" s="18">
        <v>0</v>
      </c>
    </row>
    <row r="53" spans="1:25" ht="12.75">
      <c r="A53" s="28" t="s">
        <v>104</v>
      </c>
      <c r="B53" s="33">
        <v>184767424</v>
      </c>
      <c r="C53" s="33">
        <v>151600</v>
      </c>
      <c r="D53" s="33">
        <v>0</v>
      </c>
      <c r="E53" s="33">
        <v>0</v>
      </c>
      <c r="F53" s="33">
        <v>500000</v>
      </c>
      <c r="G53" s="33">
        <v>0</v>
      </c>
      <c r="H53" s="33">
        <v>0</v>
      </c>
      <c r="I53" s="33">
        <v>0</v>
      </c>
      <c r="J53" s="33">
        <v>400000</v>
      </c>
      <c r="K53" s="33">
        <v>0</v>
      </c>
      <c r="L53" s="33">
        <v>10000</v>
      </c>
      <c r="M53" s="33">
        <v>0</v>
      </c>
      <c r="N53" s="33">
        <v>227067</v>
      </c>
      <c r="O53" s="33">
        <v>4500000</v>
      </c>
      <c r="P53" s="33">
        <v>3763000</v>
      </c>
      <c r="Q53" s="33">
        <v>24000000</v>
      </c>
      <c r="R53" s="33">
        <v>3000000</v>
      </c>
      <c r="S53" s="33">
        <v>8800000</v>
      </c>
      <c r="T53" s="33">
        <v>0</v>
      </c>
      <c r="U53" s="33">
        <v>0</v>
      </c>
      <c r="V53" s="33">
        <v>0</v>
      </c>
      <c r="W53" s="33">
        <v>41725100</v>
      </c>
      <c r="X53" s="33">
        <v>0</v>
      </c>
      <c r="Y53" s="34">
        <v>0</v>
      </c>
    </row>
    <row r="54" spans="1:25" ht="12.75">
      <c r="A54" s="28" t="s">
        <v>105</v>
      </c>
      <c r="B54" s="33">
        <v>139311210</v>
      </c>
      <c r="C54" s="33">
        <v>434775</v>
      </c>
      <c r="D54" s="33">
        <v>27000000</v>
      </c>
      <c r="E54" s="33">
        <v>2762195</v>
      </c>
      <c r="F54" s="33">
        <v>10000000</v>
      </c>
      <c r="G54" s="33">
        <v>0</v>
      </c>
      <c r="H54" s="33">
        <v>21248000</v>
      </c>
      <c r="I54" s="33">
        <v>39381740</v>
      </c>
      <c r="J54" s="33">
        <v>500000</v>
      </c>
      <c r="K54" s="33">
        <v>4990079</v>
      </c>
      <c r="L54" s="33">
        <v>0</v>
      </c>
      <c r="M54" s="33">
        <v>0</v>
      </c>
      <c r="N54" s="33">
        <v>43826177</v>
      </c>
      <c r="O54" s="33">
        <v>0</v>
      </c>
      <c r="P54" s="33">
        <v>19798000</v>
      </c>
      <c r="Q54" s="33">
        <v>89320000</v>
      </c>
      <c r="R54" s="33">
        <v>49625100</v>
      </c>
      <c r="S54" s="33">
        <v>1300000</v>
      </c>
      <c r="T54" s="33">
        <v>0</v>
      </c>
      <c r="U54" s="33">
        <v>0</v>
      </c>
      <c r="V54" s="33">
        <v>37000000</v>
      </c>
      <c r="W54" s="33">
        <v>27600470</v>
      </c>
      <c r="X54" s="33">
        <v>0</v>
      </c>
      <c r="Y54" s="34">
        <v>0</v>
      </c>
    </row>
    <row r="55" spans="1:25" ht="12.75">
      <c r="A55" s="28" t="s">
        <v>106</v>
      </c>
      <c r="B55" s="33">
        <v>129935510</v>
      </c>
      <c r="C55" s="33">
        <v>263000</v>
      </c>
      <c r="D55" s="33">
        <v>10573000</v>
      </c>
      <c r="E55" s="33">
        <v>28921892</v>
      </c>
      <c r="F55" s="33">
        <v>1906759</v>
      </c>
      <c r="G55" s="33">
        <v>0</v>
      </c>
      <c r="H55" s="33">
        <v>10514000</v>
      </c>
      <c r="I55" s="33">
        <v>3293745</v>
      </c>
      <c r="J55" s="33">
        <v>21215000</v>
      </c>
      <c r="K55" s="33">
        <v>109347306</v>
      </c>
      <c r="L55" s="33">
        <v>0</v>
      </c>
      <c r="M55" s="33">
        <v>0</v>
      </c>
      <c r="N55" s="33">
        <v>17614172</v>
      </c>
      <c r="O55" s="33">
        <v>27794480</v>
      </c>
      <c r="P55" s="33">
        <v>7950000</v>
      </c>
      <c r="Q55" s="33">
        <v>59084000</v>
      </c>
      <c r="R55" s="33">
        <v>20274557</v>
      </c>
      <c r="S55" s="33">
        <v>25392109</v>
      </c>
      <c r="T55" s="33">
        <v>0</v>
      </c>
      <c r="U55" s="33">
        <v>0</v>
      </c>
      <c r="V55" s="33">
        <v>10913000</v>
      </c>
      <c r="W55" s="33">
        <v>40315310</v>
      </c>
      <c r="X55" s="33">
        <v>0</v>
      </c>
      <c r="Y55" s="34">
        <v>0</v>
      </c>
    </row>
    <row r="56" spans="1:25" ht="12.75">
      <c r="A56" s="28" t="s">
        <v>107</v>
      </c>
      <c r="B56" s="33">
        <v>12410000</v>
      </c>
      <c r="C56" s="33">
        <v>750000</v>
      </c>
      <c r="D56" s="33">
        <v>0</v>
      </c>
      <c r="E56" s="33">
        <v>0</v>
      </c>
      <c r="F56" s="33">
        <v>0</v>
      </c>
      <c r="G56" s="33">
        <v>0</v>
      </c>
      <c r="H56" s="33">
        <v>1272000</v>
      </c>
      <c r="I56" s="33">
        <v>3458395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6399000</v>
      </c>
      <c r="Q56" s="33">
        <v>0</v>
      </c>
      <c r="R56" s="33">
        <v>1500000</v>
      </c>
      <c r="S56" s="33">
        <v>200000</v>
      </c>
      <c r="T56" s="33">
        <v>0</v>
      </c>
      <c r="U56" s="33">
        <v>0</v>
      </c>
      <c r="V56" s="33">
        <v>0</v>
      </c>
      <c r="W56" s="33">
        <v>1903500</v>
      </c>
      <c r="X56" s="33">
        <v>0</v>
      </c>
      <c r="Y56" s="34">
        <v>0</v>
      </c>
    </row>
    <row r="57" spans="1:25" ht="12.75">
      <c r="A57" s="16" t="s">
        <v>108</v>
      </c>
      <c r="B57" s="17">
        <v>184345443</v>
      </c>
      <c r="C57" s="17">
        <v>9025585</v>
      </c>
      <c r="D57" s="17">
        <v>13548000</v>
      </c>
      <c r="E57" s="17">
        <v>1051873</v>
      </c>
      <c r="F57" s="17">
        <v>1582858</v>
      </c>
      <c r="G57" s="17">
        <v>1890000</v>
      </c>
      <c r="H57" s="17">
        <v>4518000</v>
      </c>
      <c r="I57" s="17">
        <v>0</v>
      </c>
      <c r="J57" s="17">
        <v>8400000</v>
      </c>
      <c r="K57" s="17">
        <v>88256314</v>
      </c>
      <c r="L57" s="17">
        <v>50508</v>
      </c>
      <c r="M57" s="17">
        <v>1025000</v>
      </c>
      <c r="N57" s="17">
        <v>1643584</v>
      </c>
      <c r="O57" s="17">
        <v>16393250</v>
      </c>
      <c r="P57" s="17">
        <v>2120000</v>
      </c>
      <c r="Q57" s="17">
        <v>82105000</v>
      </c>
      <c r="R57" s="17">
        <v>3907443</v>
      </c>
      <c r="S57" s="17">
        <v>1141641</v>
      </c>
      <c r="T57" s="17">
        <v>0</v>
      </c>
      <c r="U57" s="17">
        <v>0</v>
      </c>
      <c r="V57" s="17">
        <v>0</v>
      </c>
      <c r="W57" s="17">
        <v>3570000</v>
      </c>
      <c r="X57" s="17">
        <v>0</v>
      </c>
      <c r="Y57" s="18">
        <v>3556200</v>
      </c>
    </row>
    <row r="58" spans="1:25" ht="12.75">
      <c r="A58" s="28" t="s">
        <v>109</v>
      </c>
      <c r="B58" s="33">
        <v>55186509</v>
      </c>
      <c r="C58" s="33">
        <v>15000</v>
      </c>
      <c r="D58" s="33">
        <v>0</v>
      </c>
      <c r="E58" s="33">
        <v>0</v>
      </c>
      <c r="F58" s="33">
        <v>0</v>
      </c>
      <c r="G58" s="33">
        <v>1890000</v>
      </c>
      <c r="H58" s="33">
        <v>0</v>
      </c>
      <c r="I58" s="33">
        <v>0</v>
      </c>
      <c r="J58" s="33">
        <v>0</v>
      </c>
      <c r="K58" s="33">
        <v>8191114</v>
      </c>
      <c r="L58" s="33">
        <v>0</v>
      </c>
      <c r="M58" s="33">
        <v>25000</v>
      </c>
      <c r="N58" s="33">
        <v>0</v>
      </c>
      <c r="O58" s="33">
        <v>0</v>
      </c>
      <c r="P58" s="33">
        <v>0</v>
      </c>
      <c r="Q58" s="33">
        <v>23000000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750000</v>
      </c>
      <c r="X58" s="33">
        <v>0</v>
      </c>
      <c r="Y58" s="34">
        <v>3256200</v>
      </c>
    </row>
    <row r="59" spans="1:25" ht="12.75">
      <c r="A59" s="28" t="s">
        <v>110</v>
      </c>
      <c r="B59" s="33">
        <v>129158934</v>
      </c>
      <c r="C59" s="33">
        <v>9010585</v>
      </c>
      <c r="D59" s="33">
        <v>13548000</v>
      </c>
      <c r="E59" s="33">
        <v>1051873</v>
      </c>
      <c r="F59" s="33">
        <v>1582858</v>
      </c>
      <c r="G59" s="33">
        <v>0</v>
      </c>
      <c r="H59" s="33">
        <v>4518000</v>
      </c>
      <c r="I59" s="33">
        <v>0</v>
      </c>
      <c r="J59" s="33">
        <v>8400000</v>
      </c>
      <c r="K59" s="33">
        <v>80065200</v>
      </c>
      <c r="L59" s="33">
        <v>50508</v>
      </c>
      <c r="M59" s="33">
        <v>0</v>
      </c>
      <c r="N59" s="33">
        <v>1643584</v>
      </c>
      <c r="O59" s="33">
        <v>16393250</v>
      </c>
      <c r="P59" s="33">
        <v>2120000</v>
      </c>
      <c r="Q59" s="33">
        <v>59105000</v>
      </c>
      <c r="R59" s="33">
        <v>3907443</v>
      </c>
      <c r="S59" s="33">
        <v>1141641</v>
      </c>
      <c r="T59" s="33">
        <v>0</v>
      </c>
      <c r="U59" s="33">
        <v>0</v>
      </c>
      <c r="V59" s="33">
        <v>0</v>
      </c>
      <c r="W59" s="33">
        <v>2820000</v>
      </c>
      <c r="X59" s="33">
        <v>0</v>
      </c>
      <c r="Y59" s="34">
        <v>0</v>
      </c>
    </row>
    <row r="60" spans="1:25" ht="12.75">
      <c r="A60" s="28" t="s">
        <v>111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1000000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4">
        <v>300000</v>
      </c>
    </row>
    <row r="61" spans="1:25" ht="12.75">
      <c r="A61" s="16" t="s">
        <v>112</v>
      </c>
      <c r="B61" s="17">
        <v>49547579</v>
      </c>
      <c r="C61" s="17">
        <v>253175</v>
      </c>
      <c r="D61" s="17">
        <v>1459000</v>
      </c>
      <c r="E61" s="17">
        <v>389610</v>
      </c>
      <c r="F61" s="17">
        <v>0</v>
      </c>
      <c r="G61" s="17">
        <v>3230465</v>
      </c>
      <c r="H61" s="17">
        <v>555000</v>
      </c>
      <c r="I61" s="17">
        <v>75000</v>
      </c>
      <c r="J61" s="17">
        <v>300000</v>
      </c>
      <c r="K61" s="17">
        <v>2341098</v>
      </c>
      <c r="L61" s="17">
        <v>2775</v>
      </c>
      <c r="M61" s="17">
        <v>2807000</v>
      </c>
      <c r="N61" s="17">
        <v>0</v>
      </c>
      <c r="O61" s="17">
        <v>5835230</v>
      </c>
      <c r="P61" s="17">
        <v>954000</v>
      </c>
      <c r="Q61" s="17">
        <v>0</v>
      </c>
      <c r="R61" s="17">
        <v>1984751</v>
      </c>
      <c r="S61" s="17">
        <v>295000</v>
      </c>
      <c r="T61" s="17">
        <v>0</v>
      </c>
      <c r="U61" s="17">
        <v>0</v>
      </c>
      <c r="V61" s="17">
        <v>3828000</v>
      </c>
      <c r="W61" s="17">
        <v>17303500</v>
      </c>
      <c r="X61" s="17">
        <v>0</v>
      </c>
      <c r="Y61" s="18">
        <v>1180000</v>
      </c>
    </row>
    <row r="62" spans="1:25" ht="12.75">
      <c r="A62" s="16" t="s">
        <v>113</v>
      </c>
      <c r="B62" s="17">
        <v>53350000</v>
      </c>
      <c r="C62" s="17">
        <v>13003315</v>
      </c>
      <c r="D62" s="17">
        <v>750000</v>
      </c>
      <c r="E62" s="17">
        <v>0</v>
      </c>
      <c r="F62" s="17">
        <v>3813233</v>
      </c>
      <c r="G62" s="17">
        <v>0</v>
      </c>
      <c r="H62" s="17">
        <v>7435000</v>
      </c>
      <c r="I62" s="17">
        <v>13914681</v>
      </c>
      <c r="J62" s="17">
        <v>4756000</v>
      </c>
      <c r="K62" s="17">
        <v>40203201</v>
      </c>
      <c r="L62" s="17">
        <v>2244</v>
      </c>
      <c r="M62" s="17">
        <v>0</v>
      </c>
      <c r="N62" s="17">
        <v>15446000</v>
      </c>
      <c r="O62" s="17">
        <v>11710040</v>
      </c>
      <c r="P62" s="17">
        <v>0</v>
      </c>
      <c r="Q62" s="17">
        <v>36953000</v>
      </c>
      <c r="R62" s="17">
        <v>4892487</v>
      </c>
      <c r="S62" s="17">
        <v>275000</v>
      </c>
      <c r="T62" s="17">
        <v>0</v>
      </c>
      <c r="U62" s="17">
        <v>0</v>
      </c>
      <c r="V62" s="17">
        <v>450000</v>
      </c>
      <c r="W62" s="17">
        <v>5484070</v>
      </c>
      <c r="X62" s="17">
        <v>0</v>
      </c>
      <c r="Y62" s="18">
        <v>3300000</v>
      </c>
    </row>
    <row r="63" spans="1:25" ht="12.75">
      <c r="A63" s="16" t="s">
        <v>114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1500000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102562000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8">
        <v>0</v>
      </c>
    </row>
    <row r="64" spans="1:25" ht="25.5">
      <c r="A64" s="16" t="s">
        <v>115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</row>
    <row r="65" spans="1:25" ht="12.75">
      <c r="A65" s="13" t="s">
        <v>103</v>
      </c>
      <c r="B65" s="35">
        <f>IF(B36=0,0,B52*100/B36)</f>
        <v>61.88728460541692</v>
      </c>
      <c r="C65" s="35">
        <f aca="true" t="shared" si="26" ref="C65:Y65">IF(C36=0,0,C52*100/C36)</f>
        <v>6.697143598902077</v>
      </c>
      <c r="D65" s="35">
        <f t="shared" si="26"/>
        <v>70.45377836114757</v>
      </c>
      <c r="E65" s="35">
        <f t="shared" si="26"/>
        <v>95.64842808742611</v>
      </c>
      <c r="F65" s="35">
        <f t="shared" si="26"/>
        <v>69.68973507050838</v>
      </c>
      <c r="G65" s="35">
        <f t="shared" si="26"/>
        <v>0</v>
      </c>
      <c r="H65" s="35">
        <f t="shared" si="26"/>
        <v>72.5352421940187</v>
      </c>
      <c r="I65" s="35">
        <f t="shared" si="26"/>
        <v>76.73178240390652</v>
      </c>
      <c r="J65" s="35">
        <f t="shared" si="26"/>
        <v>62.171431784318685</v>
      </c>
      <c r="K65" s="35">
        <f t="shared" si="26"/>
        <v>46.358381890530914</v>
      </c>
      <c r="L65" s="35">
        <f t="shared" si="26"/>
        <v>15.260884826102217</v>
      </c>
      <c r="M65" s="35">
        <f t="shared" si="26"/>
        <v>0</v>
      </c>
      <c r="N65" s="35">
        <f t="shared" si="26"/>
        <v>78.3008697639575</v>
      </c>
      <c r="O65" s="35">
        <f t="shared" si="26"/>
        <v>48.758896622529555</v>
      </c>
      <c r="P65" s="35">
        <f t="shared" si="26"/>
        <v>92.49951200468476</v>
      </c>
      <c r="Q65" s="35">
        <f t="shared" si="26"/>
        <v>43.75469514547337</v>
      </c>
      <c r="R65" s="35">
        <f t="shared" si="26"/>
        <v>87.3395963938817</v>
      </c>
      <c r="S65" s="35">
        <f t="shared" si="26"/>
        <v>95.42387862179594</v>
      </c>
      <c r="T65" s="35">
        <f t="shared" si="26"/>
        <v>0</v>
      </c>
      <c r="U65" s="35">
        <f t="shared" si="26"/>
        <v>0</v>
      </c>
      <c r="V65" s="35">
        <f t="shared" si="26"/>
        <v>91.8031844570903</v>
      </c>
      <c r="W65" s="35">
        <f t="shared" si="26"/>
        <v>80.88673147841637</v>
      </c>
      <c r="X65" s="35">
        <f t="shared" si="26"/>
        <v>0</v>
      </c>
      <c r="Y65" s="36">
        <f t="shared" si="26"/>
        <v>0</v>
      </c>
    </row>
    <row r="66" spans="1:25" ht="12.75">
      <c r="A66" s="28" t="s">
        <v>116</v>
      </c>
      <c r="B66" s="29">
        <f>IF(B36=0,0,B53*100/B36)</f>
        <v>24.51578526110291</v>
      </c>
      <c r="C66" s="29">
        <f aca="true" t="shared" si="27" ref="C66:Y66">IF(C36=0,0,C53*100/C36)</f>
        <v>0.6348023256544305</v>
      </c>
      <c r="D66" s="29">
        <f t="shared" si="27"/>
        <v>0</v>
      </c>
      <c r="E66" s="29">
        <f t="shared" si="27"/>
        <v>0</v>
      </c>
      <c r="F66" s="29">
        <f t="shared" si="27"/>
        <v>2.808539082225599</v>
      </c>
      <c r="G66" s="29">
        <f t="shared" si="27"/>
        <v>0</v>
      </c>
      <c r="H66" s="29">
        <f t="shared" si="27"/>
        <v>0</v>
      </c>
      <c r="I66" s="29">
        <f t="shared" si="27"/>
        <v>0</v>
      </c>
      <c r="J66" s="29">
        <f t="shared" si="27"/>
        <v>1.1245115402996824</v>
      </c>
      <c r="K66" s="29">
        <f t="shared" si="27"/>
        <v>0</v>
      </c>
      <c r="L66" s="29">
        <f t="shared" si="27"/>
        <v>15.260884826102217</v>
      </c>
      <c r="M66" s="29">
        <f t="shared" si="27"/>
        <v>0</v>
      </c>
      <c r="N66" s="29">
        <f t="shared" si="27"/>
        <v>0.28831341975951347</v>
      </c>
      <c r="O66" s="29">
        <f t="shared" si="27"/>
        <v>6.794196246584029</v>
      </c>
      <c r="P66" s="29">
        <f t="shared" si="27"/>
        <v>9.18163185633418</v>
      </c>
      <c r="Q66" s="29">
        <f t="shared" si="27"/>
        <v>6.0909995330233695</v>
      </c>
      <c r="R66" s="29">
        <f t="shared" si="27"/>
        <v>3.5217741552443598</v>
      </c>
      <c r="S66" s="29">
        <f t="shared" si="27"/>
        <v>23.527052768773185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 t="shared" si="27"/>
        <v>30.25707758302185</v>
      </c>
      <c r="X66" s="29">
        <f t="shared" si="27"/>
        <v>0</v>
      </c>
      <c r="Y66" s="30">
        <f t="shared" si="27"/>
        <v>0</v>
      </c>
    </row>
    <row r="67" spans="1:25" ht="12.75">
      <c r="A67" s="28" t="s">
        <v>117</v>
      </c>
      <c r="B67" s="29">
        <f>IF(B36=0,0,B54*100/B36)</f>
        <v>18.484447284519224</v>
      </c>
      <c r="C67" s="29">
        <f aca="true" t="shared" si="28" ref="C67:Y67">IF(C36=0,0,C54*100/C36)</f>
        <v>1.8205552845409303</v>
      </c>
      <c r="D67" s="29">
        <f t="shared" si="28"/>
        <v>50.62816426026627</v>
      </c>
      <c r="E67" s="29">
        <f t="shared" si="28"/>
        <v>8.338558400655446</v>
      </c>
      <c r="F67" s="29">
        <f t="shared" si="28"/>
        <v>56.170781644511976</v>
      </c>
      <c r="G67" s="29">
        <f t="shared" si="28"/>
        <v>0</v>
      </c>
      <c r="H67" s="29">
        <f t="shared" si="28"/>
        <v>46.65583417504721</v>
      </c>
      <c r="I67" s="29">
        <f t="shared" si="28"/>
        <v>65.50134314233317</v>
      </c>
      <c r="J67" s="29">
        <f t="shared" si="28"/>
        <v>1.405639425374603</v>
      </c>
      <c r="K67" s="29">
        <f t="shared" si="28"/>
        <v>2.023240149719347</v>
      </c>
      <c r="L67" s="29">
        <f t="shared" si="28"/>
        <v>0</v>
      </c>
      <c r="M67" s="29">
        <f t="shared" si="28"/>
        <v>0</v>
      </c>
      <c r="N67" s="29">
        <f t="shared" si="28"/>
        <v>55.647341823583936</v>
      </c>
      <c r="O67" s="29">
        <f t="shared" si="28"/>
        <v>0</v>
      </c>
      <c r="P67" s="29">
        <f t="shared" si="28"/>
        <v>48.30665625609994</v>
      </c>
      <c r="Q67" s="29">
        <f t="shared" si="28"/>
        <v>22.668669928735305</v>
      </c>
      <c r="R67" s="29">
        <f t="shared" si="28"/>
        <v>58.25613154380562</v>
      </c>
      <c r="S67" s="29">
        <f t="shared" si="28"/>
        <v>3.4755873408414932</v>
      </c>
      <c r="T67" s="29">
        <f t="shared" si="28"/>
        <v>0</v>
      </c>
      <c r="U67" s="29">
        <f t="shared" si="28"/>
        <v>0</v>
      </c>
      <c r="V67" s="29">
        <f t="shared" si="28"/>
        <v>70.89344906209882</v>
      </c>
      <c r="W67" s="29">
        <f t="shared" si="28"/>
        <v>20.014561070383703</v>
      </c>
      <c r="X67" s="29">
        <f t="shared" si="28"/>
        <v>0</v>
      </c>
      <c r="Y67" s="30">
        <f t="shared" si="28"/>
        <v>0</v>
      </c>
    </row>
    <row r="68" spans="1:25" ht="12.75">
      <c r="A68" s="28" t="s">
        <v>118</v>
      </c>
      <c r="B68" s="29">
        <f>IF(B36=0,0,B55*100/B36)</f>
        <v>17.240436609387864</v>
      </c>
      <c r="C68" s="29">
        <f aca="true" t="shared" si="29" ref="C68:Y68">IF(C36=0,0,C55*100/C36)</f>
        <v>1.101273163899177</v>
      </c>
      <c r="D68" s="29">
        <f t="shared" si="29"/>
        <v>19.825614100881307</v>
      </c>
      <c r="E68" s="29">
        <f t="shared" si="29"/>
        <v>87.30986968677067</v>
      </c>
      <c r="F68" s="29">
        <f t="shared" si="29"/>
        <v>10.7104143437708</v>
      </c>
      <c r="G68" s="29">
        <f t="shared" si="29"/>
        <v>0</v>
      </c>
      <c r="H68" s="29">
        <f t="shared" si="29"/>
        <v>23.086381801414078</v>
      </c>
      <c r="I68" s="29">
        <f t="shared" si="29"/>
        <v>5.478293276740544</v>
      </c>
      <c r="J68" s="29">
        <f t="shared" si="29"/>
        <v>59.641280818644404</v>
      </c>
      <c r="K68" s="29">
        <f t="shared" si="29"/>
        <v>44.335141740811565</v>
      </c>
      <c r="L68" s="29">
        <f t="shared" si="29"/>
        <v>0</v>
      </c>
      <c r="M68" s="29">
        <f t="shared" si="29"/>
        <v>0</v>
      </c>
      <c r="N68" s="29">
        <f t="shared" si="29"/>
        <v>22.36521452061404</v>
      </c>
      <c r="O68" s="29">
        <f t="shared" si="29"/>
        <v>41.964700375945526</v>
      </c>
      <c r="P68" s="29">
        <f t="shared" si="29"/>
        <v>19.397813780987704</v>
      </c>
      <c r="Q68" s="29">
        <f t="shared" si="29"/>
        <v>14.995025683714697</v>
      </c>
      <c r="R68" s="29">
        <f t="shared" si="29"/>
        <v>23.80080361720954</v>
      </c>
      <c r="S68" s="29">
        <f t="shared" si="29"/>
        <v>67.88653276743642</v>
      </c>
      <c r="T68" s="29">
        <f t="shared" si="29"/>
        <v>0</v>
      </c>
      <c r="U68" s="29">
        <f t="shared" si="29"/>
        <v>0</v>
      </c>
      <c r="V68" s="29">
        <f t="shared" si="29"/>
        <v>20.909735394991472</v>
      </c>
      <c r="W68" s="29">
        <f t="shared" si="29"/>
        <v>29.234764265479928</v>
      </c>
      <c r="X68" s="29">
        <f t="shared" si="29"/>
        <v>0</v>
      </c>
      <c r="Y68" s="30">
        <f t="shared" si="29"/>
        <v>0</v>
      </c>
    </row>
    <row r="69" spans="1:25" ht="12.75">
      <c r="A69" s="28" t="s">
        <v>119</v>
      </c>
      <c r="B69" s="29">
        <f>IF(B36=0,0,B56*100/B36)</f>
        <v>1.6466154504069241</v>
      </c>
      <c r="C69" s="29">
        <f aca="true" t="shared" si="30" ref="C69:Y69">IF(C36=0,0,C56*100/C36)</f>
        <v>3.140512824807539</v>
      </c>
      <c r="D69" s="29">
        <f t="shared" si="30"/>
        <v>0</v>
      </c>
      <c r="E69" s="29">
        <f t="shared" si="30"/>
        <v>0</v>
      </c>
      <c r="F69" s="29">
        <f t="shared" si="30"/>
        <v>0</v>
      </c>
      <c r="G69" s="29">
        <f t="shared" si="30"/>
        <v>0</v>
      </c>
      <c r="H69" s="29">
        <f t="shared" si="30"/>
        <v>2.7930262175574194</v>
      </c>
      <c r="I69" s="29">
        <f t="shared" si="30"/>
        <v>5.752145984832802</v>
      </c>
      <c r="J69" s="29">
        <f t="shared" si="30"/>
        <v>0</v>
      </c>
      <c r="K69" s="29">
        <f t="shared" si="30"/>
        <v>0</v>
      </c>
      <c r="L69" s="29">
        <f t="shared" si="30"/>
        <v>0</v>
      </c>
      <c r="M69" s="29">
        <f t="shared" si="30"/>
        <v>0</v>
      </c>
      <c r="N69" s="29">
        <f t="shared" si="30"/>
        <v>0</v>
      </c>
      <c r="O69" s="29">
        <f t="shared" si="30"/>
        <v>0</v>
      </c>
      <c r="P69" s="29">
        <f t="shared" si="30"/>
        <v>15.613410111262931</v>
      </c>
      <c r="Q69" s="29">
        <f t="shared" si="30"/>
        <v>0</v>
      </c>
      <c r="R69" s="29">
        <f t="shared" si="30"/>
        <v>1.7608870776221799</v>
      </c>
      <c r="S69" s="29">
        <f t="shared" si="30"/>
        <v>0.5347057447448451</v>
      </c>
      <c r="T69" s="29">
        <f t="shared" si="30"/>
        <v>0</v>
      </c>
      <c r="U69" s="29">
        <f t="shared" si="30"/>
        <v>0</v>
      </c>
      <c r="V69" s="29">
        <f t="shared" si="30"/>
        <v>0</v>
      </c>
      <c r="W69" s="29">
        <f t="shared" si="30"/>
        <v>1.380328559530884</v>
      </c>
      <c r="X69" s="29">
        <f t="shared" si="30"/>
        <v>0</v>
      </c>
      <c r="Y69" s="30">
        <f t="shared" si="30"/>
        <v>0</v>
      </c>
    </row>
    <row r="70" spans="1:25" ht="12.75">
      <c r="A70" s="16" t="s">
        <v>108</v>
      </c>
      <c r="B70" s="37">
        <f>IF(B36=0,0,B57*100/B36)</f>
        <v>24.459794895721913</v>
      </c>
      <c r="C70" s="37">
        <f aca="true" t="shared" si="31" ref="C70:Y70">IF(C36=0,0,C57*100/C36)</f>
        <v>37.793287258520735</v>
      </c>
      <c r="D70" s="37">
        <f t="shared" si="31"/>
        <v>25.404087755484717</v>
      </c>
      <c r="E70" s="37">
        <f t="shared" si="31"/>
        <v>3.1754110193424596</v>
      </c>
      <c r="F70" s="37">
        <f t="shared" si="31"/>
        <v>8.891037109226893</v>
      </c>
      <c r="G70" s="37">
        <f t="shared" si="31"/>
        <v>36.910710257759796</v>
      </c>
      <c r="H70" s="37">
        <f t="shared" si="31"/>
        <v>9.920512933116683</v>
      </c>
      <c r="I70" s="37">
        <f t="shared" si="31"/>
        <v>0</v>
      </c>
      <c r="J70" s="37">
        <f t="shared" si="31"/>
        <v>23.61474234629333</v>
      </c>
      <c r="K70" s="37">
        <f t="shared" si="31"/>
        <v>35.78374569842235</v>
      </c>
      <c r="L70" s="37">
        <f t="shared" si="31"/>
        <v>77.07967707967708</v>
      </c>
      <c r="M70" s="37">
        <f t="shared" si="31"/>
        <v>26.748434237995824</v>
      </c>
      <c r="N70" s="37">
        <f t="shared" si="31"/>
        <v>2.086905290958264</v>
      </c>
      <c r="O70" s="37">
        <f t="shared" si="31"/>
        <v>24.750879470958587</v>
      </c>
      <c r="P70" s="37">
        <f t="shared" si="31"/>
        <v>5.17275034159672</v>
      </c>
      <c r="Q70" s="37">
        <f t="shared" si="31"/>
        <v>20.837563194120154</v>
      </c>
      <c r="R70" s="37">
        <f t="shared" si="31"/>
        <v>4.587043923496829</v>
      </c>
      <c r="S70" s="37">
        <f t="shared" si="31"/>
        <v>3.0522100056812485</v>
      </c>
      <c r="T70" s="37">
        <f t="shared" si="31"/>
        <v>0</v>
      </c>
      <c r="U70" s="37">
        <f t="shared" si="31"/>
        <v>0</v>
      </c>
      <c r="V70" s="37">
        <f t="shared" si="31"/>
        <v>0</v>
      </c>
      <c r="W70" s="37">
        <f t="shared" si="31"/>
        <v>2.5887958799712405</v>
      </c>
      <c r="X70" s="37">
        <f t="shared" si="31"/>
        <v>0</v>
      </c>
      <c r="Y70" s="38">
        <f t="shared" si="31"/>
        <v>44.25225853015107</v>
      </c>
    </row>
    <row r="71" spans="1:25" ht="12.75">
      <c r="A71" s="28" t="s">
        <v>120</v>
      </c>
      <c r="B71" s="29">
        <f>IF(B36=0,0,B58*100/B36)</f>
        <v>7.322397935005703</v>
      </c>
      <c r="C71" s="29">
        <f aca="true" t="shared" si="32" ref="C71:Y71">IF(C36=0,0,C58*100/C36)</f>
        <v>0.06281025649615078</v>
      </c>
      <c r="D71" s="29">
        <f t="shared" si="32"/>
        <v>0</v>
      </c>
      <c r="E71" s="29">
        <f t="shared" si="32"/>
        <v>0</v>
      </c>
      <c r="F71" s="29">
        <f t="shared" si="32"/>
        <v>0</v>
      </c>
      <c r="G71" s="29">
        <f t="shared" si="32"/>
        <v>36.910710257759796</v>
      </c>
      <c r="H71" s="29">
        <f t="shared" si="32"/>
        <v>0</v>
      </c>
      <c r="I71" s="29">
        <f t="shared" si="32"/>
        <v>0</v>
      </c>
      <c r="J71" s="29">
        <f t="shared" si="32"/>
        <v>0</v>
      </c>
      <c r="K71" s="29">
        <f t="shared" si="32"/>
        <v>3.321107885411882</v>
      </c>
      <c r="L71" s="29">
        <f t="shared" si="32"/>
        <v>0</v>
      </c>
      <c r="M71" s="29">
        <f t="shared" si="32"/>
        <v>0.6524008350730689</v>
      </c>
      <c r="N71" s="29">
        <f t="shared" si="32"/>
        <v>0</v>
      </c>
      <c r="O71" s="29">
        <f t="shared" si="32"/>
        <v>0</v>
      </c>
      <c r="P71" s="29">
        <f t="shared" si="32"/>
        <v>0</v>
      </c>
      <c r="Q71" s="29">
        <f t="shared" si="32"/>
        <v>5.837207885814062</v>
      </c>
      <c r="R71" s="29">
        <f t="shared" si="32"/>
        <v>0</v>
      </c>
      <c r="S71" s="29">
        <f t="shared" si="32"/>
        <v>0</v>
      </c>
      <c r="T71" s="29">
        <f t="shared" si="32"/>
        <v>0</v>
      </c>
      <c r="U71" s="29">
        <f t="shared" si="32"/>
        <v>0</v>
      </c>
      <c r="V71" s="29">
        <f t="shared" si="32"/>
        <v>0</v>
      </c>
      <c r="W71" s="29">
        <f t="shared" si="32"/>
        <v>0.543864680666227</v>
      </c>
      <c r="X71" s="29">
        <f t="shared" si="32"/>
        <v>0</v>
      </c>
      <c r="Y71" s="30">
        <f t="shared" si="32"/>
        <v>40.519150842437966</v>
      </c>
    </row>
    <row r="72" spans="1:25" ht="12.75">
      <c r="A72" s="28" t="s">
        <v>121</v>
      </c>
      <c r="B72" s="29">
        <f>IF(B36=0,0,B59*100/B36)</f>
        <v>17.13739696071621</v>
      </c>
      <c r="C72" s="29">
        <f aca="true" t="shared" si="33" ref="C72:Y72">IF(C36=0,0,C59*100/C36)</f>
        <v>37.730477002024585</v>
      </c>
      <c r="D72" s="29">
        <f t="shared" si="33"/>
        <v>25.404087755484717</v>
      </c>
      <c r="E72" s="29">
        <f t="shared" si="33"/>
        <v>3.1754110193424596</v>
      </c>
      <c r="F72" s="29">
        <f t="shared" si="33"/>
        <v>8.891037109226893</v>
      </c>
      <c r="G72" s="29">
        <f t="shared" si="33"/>
        <v>0</v>
      </c>
      <c r="H72" s="29">
        <f t="shared" si="33"/>
        <v>9.920512933116683</v>
      </c>
      <c r="I72" s="29">
        <f t="shared" si="33"/>
        <v>0</v>
      </c>
      <c r="J72" s="29">
        <f t="shared" si="33"/>
        <v>23.61474234629333</v>
      </c>
      <c r="K72" s="29">
        <f t="shared" si="33"/>
        <v>32.46263781301047</v>
      </c>
      <c r="L72" s="29">
        <f t="shared" si="33"/>
        <v>77.07967707967708</v>
      </c>
      <c r="M72" s="29">
        <f t="shared" si="33"/>
        <v>0</v>
      </c>
      <c r="N72" s="29">
        <f t="shared" si="33"/>
        <v>2.086905290958264</v>
      </c>
      <c r="O72" s="29">
        <f t="shared" si="33"/>
        <v>24.750879470958587</v>
      </c>
      <c r="P72" s="29">
        <f t="shared" si="33"/>
        <v>5.17275034159672</v>
      </c>
      <c r="Q72" s="29">
        <f t="shared" si="33"/>
        <v>15.000355308306093</v>
      </c>
      <c r="R72" s="29">
        <f t="shared" si="33"/>
        <v>4.587043923496829</v>
      </c>
      <c r="S72" s="29">
        <f t="shared" si="33"/>
        <v>3.0522100056812485</v>
      </c>
      <c r="T72" s="29">
        <f t="shared" si="33"/>
        <v>0</v>
      </c>
      <c r="U72" s="29">
        <f t="shared" si="33"/>
        <v>0</v>
      </c>
      <c r="V72" s="29">
        <f t="shared" si="33"/>
        <v>0</v>
      </c>
      <c r="W72" s="29">
        <f t="shared" si="33"/>
        <v>2.0449311993050134</v>
      </c>
      <c r="X72" s="29">
        <f t="shared" si="33"/>
        <v>0</v>
      </c>
      <c r="Y72" s="30">
        <f t="shared" si="33"/>
        <v>0</v>
      </c>
    </row>
    <row r="73" spans="1:25" ht="12.75">
      <c r="A73" s="28" t="s">
        <v>122</v>
      </c>
      <c r="B73" s="29">
        <f>IF(B36=0,0,B60*100/B36)</f>
        <v>0</v>
      </c>
      <c r="C73" s="29">
        <f aca="true" t="shared" si="34" ref="C73:Y73">IF(C36=0,0,C60*100/C36)</f>
        <v>0</v>
      </c>
      <c r="D73" s="29">
        <f t="shared" si="34"/>
        <v>0</v>
      </c>
      <c r="E73" s="29">
        <f t="shared" si="34"/>
        <v>0</v>
      </c>
      <c r="F73" s="29">
        <f t="shared" si="34"/>
        <v>0</v>
      </c>
      <c r="G73" s="29">
        <f t="shared" si="34"/>
        <v>0</v>
      </c>
      <c r="H73" s="29">
        <f t="shared" si="34"/>
        <v>0</v>
      </c>
      <c r="I73" s="29">
        <f t="shared" si="34"/>
        <v>0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29">
        <f t="shared" si="34"/>
        <v>26.096033402922757</v>
      </c>
      <c r="N73" s="29">
        <f t="shared" si="34"/>
        <v>0</v>
      </c>
      <c r="O73" s="29">
        <f t="shared" si="34"/>
        <v>0</v>
      </c>
      <c r="P73" s="29">
        <f t="shared" si="34"/>
        <v>0</v>
      </c>
      <c r="Q73" s="29">
        <f t="shared" si="34"/>
        <v>0</v>
      </c>
      <c r="R73" s="29">
        <f t="shared" si="34"/>
        <v>0</v>
      </c>
      <c r="S73" s="29">
        <f t="shared" si="34"/>
        <v>0</v>
      </c>
      <c r="T73" s="29">
        <f t="shared" si="34"/>
        <v>0</v>
      </c>
      <c r="U73" s="29">
        <f t="shared" si="34"/>
        <v>0</v>
      </c>
      <c r="V73" s="29">
        <f t="shared" si="34"/>
        <v>0</v>
      </c>
      <c r="W73" s="29">
        <f t="shared" si="34"/>
        <v>0</v>
      </c>
      <c r="X73" s="29">
        <f t="shared" si="34"/>
        <v>0</v>
      </c>
      <c r="Y73" s="30">
        <f t="shared" si="34"/>
        <v>3.7331076877130984</v>
      </c>
    </row>
    <row r="74" spans="1:25" ht="12.75">
      <c r="A74" s="16" t="s">
        <v>112</v>
      </c>
      <c r="B74" s="37">
        <f>IF(B36=0,0,B61*100/B36)</f>
        <v>6.574198961455089</v>
      </c>
      <c r="C74" s="37">
        <f aca="true" t="shared" si="35" ref="C74:Y74">IF(C36=0,0,C61*100/C36)</f>
        <v>1.0601324458941983</v>
      </c>
      <c r="D74" s="37">
        <f t="shared" si="35"/>
        <v>2.7357959872492033</v>
      </c>
      <c r="E74" s="37">
        <f t="shared" si="35"/>
        <v>1.176160893231422</v>
      </c>
      <c r="F74" s="37">
        <f t="shared" si="35"/>
        <v>0</v>
      </c>
      <c r="G74" s="37">
        <f t="shared" si="35"/>
        <v>63.089289742240204</v>
      </c>
      <c r="H74" s="37">
        <f t="shared" si="35"/>
        <v>1.2186553071889685</v>
      </c>
      <c r="I74" s="37">
        <f t="shared" si="35"/>
        <v>0.12474311027585343</v>
      </c>
      <c r="J74" s="37">
        <f t="shared" si="35"/>
        <v>0.8433836552247618</v>
      </c>
      <c r="K74" s="37">
        <f t="shared" si="35"/>
        <v>0.9492041043894623</v>
      </c>
      <c r="L74" s="37">
        <f t="shared" si="35"/>
        <v>4.234895539243365</v>
      </c>
      <c r="M74" s="37">
        <f t="shared" si="35"/>
        <v>73.25156576200418</v>
      </c>
      <c r="N74" s="37">
        <f t="shared" si="35"/>
        <v>0</v>
      </c>
      <c r="O74" s="37">
        <f t="shared" si="35"/>
        <v>8.81015505865656</v>
      </c>
      <c r="P74" s="37">
        <f t="shared" si="35"/>
        <v>2.327737653718524</v>
      </c>
      <c r="Q74" s="37">
        <f t="shared" si="35"/>
        <v>0</v>
      </c>
      <c r="R74" s="37">
        <f t="shared" si="35"/>
        <v>2.329948258798466</v>
      </c>
      <c r="S74" s="37">
        <f t="shared" si="35"/>
        <v>0.7886909734986465</v>
      </c>
      <c r="T74" s="37">
        <f t="shared" si="35"/>
        <v>0</v>
      </c>
      <c r="U74" s="37">
        <f t="shared" si="35"/>
        <v>0</v>
      </c>
      <c r="V74" s="37">
        <f t="shared" si="35"/>
        <v>7.334597919181468</v>
      </c>
      <c r="W74" s="37">
        <f t="shared" si="35"/>
        <v>12.547683335877412</v>
      </c>
      <c r="X74" s="37">
        <f t="shared" si="35"/>
        <v>0</v>
      </c>
      <c r="Y74" s="38">
        <f t="shared" si="35"/>
        <v>14.683556905004853</v>
      </c>
    </row>
    <row r="75" spans="1:25" ht="12.75">
      <c r="A75" s="16" t="s">
        <v>113</v>
      </c>
      <c r="B75" s="37">
        <f>IF(B36=0,0,B62*100/B36)</f>
        <v>7.078721537406076</v>
      </c>
      <c r="C75" s="37">
        <f aca="true" t="shared" si="36" ref="C75:Y75">IF(C36=0,0,C62*100/C36)</f>
        <v>54.44943669668299</v>
      </c>
      <c r="D75" s="37">
        <f t="shared" si="36"/>
        <v>1.4063378961185073</v>
      </c>
      <c r="E75" s="37">
        <f t="shared" si="36"/>
        <v>0</v>
      </c>
      <c r="F75" s="37">
        <f t="shared" si="36"/>
        <v>21.419227820264734</v>
      </c>
      <c r="G75" s="37">
        <f t="shared" si="36"/>
        <v>0</v>
      </c>
      <c r="H75" s="37">
        <f t="shared" si="36"/>
        <v>16.32558956567564</v>
      </c>
      <c r="I75" s="37">
        <f t="shared" si="36"/>
        <v>23.14347448581763</v>
      </c>
      <c r="J75" s="37">
        <f t="shared" si="36"/>
        <v>13.370442214163223</v>
      </c>
      <c r="K75" s="37">
        <f t="shared" si="36"/>
        <v>16.300489513379848</v>
      </c>
      <c r="L75" s="37">
        <f t="shared" si="36"/>
        <v>3.4245425549773376</v>
      </c>
      <c r="M75" s="37">
        <f t="shared" si="36"/>
        <v>0</v>
      </c>
      <c r="N75" s="37">
        <f t="shared" si="36"/>
        <v>19.612224945084247</v>
      </c>
      <c r="O75" s="37">
        <f t="shared" si="36"/>
        <v>17.6800688478553</v>
      </c>
      <c r="P75" s="37">
        <f t="shared" si="36"/>
        <v>0</v>
      </c>
      <c r="Q75" s="37">
        <f t="shared" si="36"/>
        <v>9.378362739325523</v>
      </c>
      <c r="R75" s="37">
        <f t="shared" si="36"/>
        <v>5.743411423823003</v>
      </c>
      <c r="S75" s="37">
        <f t="shared" si="36"/>
        <v>0.735220399024162</v>
      </c>
      <c r="T75" s="37">
        <f t="shared" si="36"/>
        <v>0</v>
      </c>
      <c r="U75" s="37">
        <f t="shared" si="36"/>
        <v>0</v>
      </c>
      <c r="V75" s="37">
        <f t="shared" si="36"/>
        <v>0.862217623728229</v>
      </c>
      <c r="W75" s="37">
        <f t="shared" si="36"/>
        <v>3.9767893057349806</v>
      </c>
      <c r="X75" s="37">
        <f t="shared" si="36"/>
        <v>0</v>
      </c>
      <c r="Y75" s="38">
        <f t="shared" si="36"/>
        <v>41.06418456484408</v>
      </c>
    </row>
    <row r="76" spans="1:25" ht="12.75">
      <c r="A76" s="16" t="s">
        <v>114</v>
      </c>
      <c r="B76" s="37">
        <f>IF(B36=0,0,B63*100/B36)</f>
        <v>0</v>
      </c>
      <c r="C76" s="37">
        <f aca="true" t="shared" si="37" ref="C76:Y76">IF(C36=0,0,C63*100/C36)</f>
        <v>0</v>
      </c>
      <c r="D76" s="37">
        <f t="shared" si="37"/>
        <v>0</v>
      </c>
      <c r="E76" s="37">
        <f t="shared" si="37"/>
        <v>0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0</v>
      </c>
      <c r="J76" s="37">
        <f t="shared" si="37"/>
        <v>0</v>
      </c>
      <c r="K76" s="37">
        <f t="shared" si="37"/>
        <v>0.6081787932774252</v>
      </c>
      <c r="L76" s="37">
        <f t="shared" si="37"/>
        <v>0</v>
      </c>
      <c r="M76" s="37">
        <f t="shared" si="37"/>
        <v>0</v>
      </c>
      <c r="N76" s="37">
        <f t="shared" si="37"/>
        <v>0</v>
      </c>
      <c r="O76" s="37">
        <f t="shared" si="37"/>
        <v>0</v>
      </c>
      <c r="P76" s="37">
        <f t="shared" si="37"/>
        <v>0</v>
      </c>
      <c r="Q76" s="37">
        <f t="shared" si="37"/>
        <v>26.029378921080948</v>
      </c>
      <c r="R76" s="37">
        <f t="shared" si="37"/>
        <v>0</v>
      </c>
      <c r="S76" s="37">
        <f t="shared" si="37"/>
        <v>0</v>
      </c>
      <c r="T76" s="37">
        <f t="shared" si="37"/>
        <v>0</v>
      </c>
      <c r="U76" s="37">
        <f t="shared" si="37"/>
        <v>0</v>
      </c>
      <c r="V76" s="37">
        <f t="shared" si="37"/>
        <v>0</v>
      </c>
      <c r="W76" s="37">
        <f t="shared" si="37"/>
        <v>0</v>
      </c>
      <c r="X76" s="37">
        <f t="shared" si="37"/>
        <v>0</v>
      </c>
      <c r="Y76" s="38">
        <f t="shared" si="37"/>
        <v>0</v>
      </c>
    </row>
    <row r="77" spans="1:25" ht="12.75">
      <c r="A77" s="13" t="s">
        <v>123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</row>
    <row r="78" spans="1:25" ht="12.75">
      <c r="A78" s="28" t="s">
        <v>124</v>
      </c>
      <c r="B78" s="33">
        <v>4813649877</v>
      </c>
      <c r="C78" s="33">
        <v>248322000</v>
      </c>
      <c r="D78" s="33">
        <v>383738000</v>
      </c>
      <c r="E78" s="33">
        <v>39244</v>
      </c>
      <c r="F78" s="33">
        <v>0</v>
      </c>
      <c r="G78" s="33">
        <v>29681686</v>
      </c>
      <c r="H78" s="33">
        <v>134916000</v>
      </c>
      <c r="I78" s="33">
        <v>348450000</v>
      </c>
      <c r="J78" s="33">
        <v>553347000</v>
      </c>
      <c r="K78" s="33">
        <v>782559000</v>
      </c>
      <c r="L78" s="33">
        <v>0</v>
      </c>
      <c r="M78" s="33">
        <v>89724000</v>
      </c>
      <c r="N78" s="33">
        <v>0</v>
      </c>
      <c r="O78" s="33">
        <v>1478524000</v>
      </c>
      <c r="P78" s="33">
        <v>668987823</v>
      </c>
      <c r="Q78" s="33">
        <v>1281176000</v>
      </c>
      <c r="R78" s="33">
        <v>0</v>
      </c>
      <c r="S78" s="33">
        <v>0</v>
      </c>
      <c r="T78" s="33">
        <v>7968009</v>
      </c>
      <c r="U78" s="33">
        <v>919592</v>
      </c>
      <c r="V78" s="33">
        <v>587074580</v>
      </c>
      <c r="W78" s="33">
        <v>918262000</v>
      </c>
      <c r="X78" s="33">
        <v>779331545</v>
      </c>
      <c r="Y78" s="34">
        <v>27033031</v>
      </c>
    </row>
    <row r="79" spans="1:25" ht="12.75">
      <c r="A79" s="28" t="s">
        <v>125</v>
      </c>
      <c r="B79" s="33">
        <v>160705000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70275000</v>
      </c>
      <c r="R79" s="33">
        <v>403551</v>
      </c>
      <c r="S79" s="33">
        <v>0</v>
      </c>
      <c r="T79" s="33">
        <v>0</v>
      </c>
      <c r="U79" s="33">
        <v>0</v>
      </c>
      <c r="V79" s="33">
        <v>0</v>
      </c>
      <c r="W79" s="33">
        <v>1723000</v>
      </c>
      <c r="X79" s="33">
        <v>0</v>
      </c>
      <c r="Y79" s="34">
        <v>0</v>
      </c>
    </row>
    <row r="80" spans="1:25" ht="12.75">
      <c r="A80" s="28" t="s">
        <v>126</v>
      </c>
      <c r="B80" s="33">
        <v>238249929</v>
      </c>
      <c r="C80" s="33">
        <v>0</v>
      </c>
      <c r="D80" s="33">
        <v>0</v>
      </c>
      <c r="E80" s="33">
        <v>0</v>
      </c>
      <c r="F80" s="33">
        <v>0</v>
      </c>
      <c r="G80" s="33">
        <v>1716855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914470</v>
      </c>
      <c r="N80" s="33">
        <v>0</v>
      </c>
      <c r="O80" s="33">
        <v>0</v>
      </c>
      <c r="P80" s="33">
        <v>10110000</v>
      </c>
      <c r="Q80" s="33">
        <v>75498000</v>
      </c>
      <c r="R80" s="33">
        <v>1500000</v>
      </c>
      <c r="S80" s="33">
        <v>0</v>
      </c>
      <c r="T80" s="33">
        <v>0</v>
      </c>
      <c r="U80" s="33">
        <v>0</v>
      </c>
      <c r="V80" s="33">
        <v>0</v>
      </c>
      <c r="W80" s="33">
        <v>53398580</v>
      </c>
      <c r="X80" s="33">
        <v>0</v>
      </c>
      <c r="Y80" s="34">
        <v>0</v>
      </c>
    </row>
    <row r="81" spans="1:25" ht="12.75">
      <c r="A81" s="28" t="s">
        <v>127</v>
      </c>
      <c r="B81" s="29">
        <f>IF(B164=0,0,B79*100/B164)</f>
        <v>80.28935282544955</v>
      </c>
      <c r="C81" s="29">
        <f aca="true" t="shared" si="38" ref="C81:Y81">IF(C164=0,0,C79*100/C164)</f>
        <v>0</v>
      </c>
      <c r="D81" s="29">
        <f t="shared" si="38"/>
        <v>0</v>
      </c>
      <c r="E81" s="29">
        <f t="shared" si="38"/>
        <v>0</v>
      </c>
      <c r="F81" s="29">
        <f t="shared" si="38"/>
        <v>0</v>
      </c>
      <c r="G81" s="29">
        <f t="shared" si="38"/>
        <v>0</v>
      </c>
      <c r="H81" s="29">
        <f t="shared" si="38"/>
        <v>0</v>
      </c>
      <c r="I81" s="29">
        <f t="shared" si="38"/>
        <v>0</v>
      </c>
      <c r="J81" s="29">
        <f t="shared" si="38"/>
        <v>0</v>
      </c>
      <c r="K81" s="29">
        <f t="shared" si="38"/>
        <v>0</v>
      </c>
      <c r="L81" s="29">
        <f t="shared" si="38"/>
        <v>0</v>
      </c>
      <c r="M81" s="29">
        <f t="shared" si="38"/>
        <v>0</v>
      </c>
      <c r="N81" s="29">
        <f t="shared" si="38"/>
        <v>0</v>
      </c>
      <c r="O81" s="29">
        <f t="shared" si="38"/>
        <v>0</v>
      </c>
      <c r="P81" s="29">
        <f t="shared" si="38"/>
        <v>0</v>
      </c>
      <c r="Q81" s="29">
        <f t="shared" si="38"/>
        <v>143.41836734693877</v>
      </c>
      <c r="R81" s="29">
        <f t="shared" si="38"/>
        <v>9.656640344580044</v>
      </c>
      <c r="S81" s="29">
        <f t="shared" si="38"/>
        <v>0</v>
      </c>
      <c r="T81" s="29">
        <f t="shared" si="38"/>
        <v>0</v>
      </c>
      <c r="U81" s="29">
        <f t="shared" si="38"/>
        <v>0</v>
      </c>
      <c r="V81" s="29">
        <f t="shared" si="38"/>
        <v>0</v>
      </c>
      <c r="W81" s="29">
        <f t="shared" si="38"/>
        <v>2.280081024260565</v>
      </c>
      <c r="X81" s="29">
        <f t="shared" si="38"/>
        <v>0</v>
      </c>
      <c r="Y81" s="30">
        <f t="shared" si="38"/>
        <v>0</v>
      </c>
    </row>
    <row r="82" spans="1:25" ht="12.75">
      <c r="A82" s="28" t="s">
        <v>128</v>
      </c>
      <c r="B82" s="29">
        <f>IF(B78=0,0,B80*100/B78)</f>
        <v>4.949465272461485</v>
      </c>
      <c r="C82" s="29">
        <f aca="true" t="shared" si="39" ref="C82:Y82">IF(C78=0,0,C80*100/C78)</f>
        <v>0</v>
      </c>
      <c r="D82" s="29">
        <f t="shared" si="39"/>
        <v>0</v>
      </c>
      <c r="E82" s="29">
        <f t="shared" si="39"/>
        <v>0</v>
      </c>
      <c r="F82" s="29">
        <f t="shared" si="39"/>
        <v>0</v>
      </c>
      <c r="G82" s="29">
        <f t="shared" si="39"/>
        <v>5.7842233086085475</v>
      </c>
      <c r="H82" s="29">
        <f t="shared" si="39"/>
        <v>0</v>
      </c>
      <c r="I82" s="29">
        <f t="shared" si="39"/>
        <v>0</v>
      </c>
      <c r="J82" s="29">
        <f t="shared" si="39"/>
        <v>0</v>
      </c>
      <c r="K82" s="29">
        <f t="shared" si="39"/>
        <v>0</v>
      </c>
      <c r="L82" s="29">
        <f t="shared" si="39"/>
        <v>0</v>
      </c>
      <c r="M82" s="29">
        <f t="shared" si="39"/>
        <v>1.019203334670768</v>
      </c>
      <c r="N82" s="29">
        <f t="shared" si="39"/>
        <v>0</v>
      </c>
      <c r="O82" s="29">
        <f t="shared" si="39"/>
        <v>0</v>
      </c>
      <c r="P82" s="29">
        <f t="shared" si="39"/>
        <v>1.5112382695790862</v>
      </c>
      <c r="Q82" s="29">
        <f t="shared" si="39"/>
        <v>5.892867178279955</v>
      </c>
      <c r="R82" s="29">
        <f t="shared" si="39"/>
        <v>0</v>
      </c>
      <c r="S82" s="29">
        <f t="shared" si="39"/>
        <v>0</v>
      </c>
      <c r="T82" s="29">
        <f t="shared" si="39"/>
        <v>0</v>
      </c>
      <c r="U82" s="29">
        <f t="shared" si="39"/>
        <v>0</v>
      </c>
      <c r="V82" s="29">
        <f t="shared" si="39"/>
        <v>0</v>
      </c>
      <c r="W82" s="29">
        <f t="shared" si="39"/>
        <v>5.815179110101474</v>
      </c>
      <c r="X82" s="29">
        <f t="shared" si="39"/>
        <v>0</v>
      </c>
      <c r="Y82" s="30">
        <f t="shared" si="39"/>
        <v>0</v>
      </c>
    </row>
    <row r="83" spans="1:25" ht="12.75">
      <c r="A83" s="28" t="s">
        <v>129</v>
      </c>
      <c r="B83" s="29">
        <f>IF(B78=0,0,(B80+B79)*100/B78)</f>
        <v>8.287992255237304</v>
      </c>
      <c r="C83" s="29">
        <f aca="true" t="shared" si="40" ref="C83:Y83">IF(C78=0,0,(C80+C79)*100/C78)</f>
        <v>0</v>
      </c>
      <c r="D83" s="29">
        <f t="shared" si="40"/>
        <v>0</v>
      </c>
      <c r="E83" s="29">
        <f t="shared" si="40"/>
        <v>0</v>
      </c>
      <c r="F83" s="29">
        <f t="shared" si="40"/>
        <v>0</v>
      </c>
      <c r="G83" s="29">
        <f t="shared" si="40"/>
        <v>5.7842233086085475</v>
      </c>
      <c r="H83" s="29">
        <f t="shared" si="40"/>
        <v>0</v>
      </c>
      <c r="I83" s="29">
        <f t="shared" si="40"/>
        <v>0</v>
      </c>
      <c r="J83" s="29">
        <f t="shared" si="40"/>
        <v>0</v>
      </c>
      <c r="K83" s="29">
        <f t="shared" si="40"/>
        <v>0</v>
      </c>
      <c r="L83" s="29">
        <f t="shared" si="40"/>
        <v>0</v>
      </c>
      <c r="M83" s="29">
        <f t="shared" si="40"/>
        <v>1.019203334670768</v>
      </c>
      <c r="N83" s="29">
        <f t="shared" si="40"/>
        <v>0</v>
      </c>
      <c r="O83" s="29">
        <f t="shared" si="40"/>
        <v>0</v>
      </c>
      <c r="P83" s="29">
        <f t="shared" si="40"/>
        <v>1.5112382695790862</v>
      </c>
      <c r="Q83" s="29">
        <f t="shared" si="40"/>
        <v>11.378062030509469</v>
      </c>
      <c r="R83" s="29">
        <f t="shared" si="40"/>
        <v>0</v>
      </c>
      <c r="S83" s="29">
        <f t="shared" si="40"/>
        <v>0</v>
      </c>
      <c r="T83" s="29">
        <f t="shared" si="40"/>
        <v>0</v>
      </c>
      <c r="U83" s="29">
        <f t="shared" si="40"/>
        <v>0</v>
      </c>
      <c r="V83" s="29">
        <f t="shared" si="40"/>
        <v>0</v>
      </c>
      <c r="W83" s="29">
        <f t="shared" si="40"/>
        <v>6.002816189714918</v>
      </c>
      <c r="X83" s="29">
        <f t="shared" si="40"/>
        <v>0</v>
      </c>
      <c r="Y83" s="30">
        <f t="shared" si="40"/>
        <v>0</v>
      </c>
    </row>
    <row r="84" spans="1:25" ht="12.75">
      <c r="A84" s="28" t="s">
        <v>130</v>
      </c>
      <c r="B84" s="29">
        <f>IF(B78=0,0,B164*100/B78)</f>
        <v>4.158119184288151</v>
      </c>
      <c r="C84" s="29">
        <f aca="true" t="shared" si="41" ref="C84:Y84">IF(C78=0,0,C164*100/C78)</f>
        <v>0.5227080162047664</v>
      </c>
      <c r="D84" s="29">
        <f t="shared" si="41"/>
        <v>1.8241612767044182</v>
      </c>
      <c r="E84" s="29">
        <f t="shared" si="41"/>
        <v>0</v>
      </c>
      <c r="F84" s="29">
        <f t="shared" si="41"/>
        <v>0</v>
      </c>
      <c r="G84" s="29">
        <f t="shared" si="41"/>
        <v>0</v>
      </c>
      <c r="H84" s="29">
        <f t="shared" si="41"/>
        <v>2.9648077322185658</v>
      </c>
      <c r="I84" s="29">
        <f t="shared" si="41"/>
        <v>1.1901601377529056</v>
      </c>
      <c r="J84" s="29">
        <f t="shared" si="41"/>
        <v>0</v>
      </c>
      <c r="K84" s="29">
        <f t="shared" si="41"/>
        <v>0.575036514818691</v>
      </c>
      <c r="L84" s="29">
        <f t="shared" si="41"/>
        <v>0</v>
      </c>
      <c r="M84" s="29">
        <f t="shared" si="41"/>
        <v>8.743969283580759</v>
      </c>
      <c r="N84" s="29">
        <f t="shared" si="41"/>
        <v>0</v>
      </c>
      <c r="O84" s="29">
        <f t="shared" si="41"/>
        <v>2.071187211029378</v>
      </c>
      <c r="P84" s="29">
        <f t="shared" si="41"/>
        <v>8.86088325706341</v>
      </c>
      <c r="Q84" s="29">
        <f t="shared" si="41"/>
        <v>3.824611138516488</v>
      </c>
      <c r="R84" s="29">
        <f t="shared" si="41"/>
        <v>0</v>
      </c>
      <c r="S84" s="29">
        <f t="shared" si="41"/>
        <v>0</v>
      </c>
      <c r="T84" s="29">
        <f t="shared" si="41"/>
        <v>0</v>
      </c>
      <c r="U84" s="29">
        <f t="shared" si="41"/>
        <v>2972.296409712133</v>
      </c>
      <c r="V84" s="29">
        <f t="shared" si="41"/>
        <v>0.3607718801246683</v>
      </c>
      <c r="W84" s="29">
        <f t="shared" si="41"/>
        <v>8.22940402630186</v>
      </c>
      <c r="X84" s="29">
        <f t="shared" si="41"/>
        <v>0.13344769715436067</v>
      </c>
      <c r="Y84" s="30">
        <f t="shared" si="41"/>
        <v>12.930843751853057</v>
      </c>
    </row>
    <row r="85" spans="1:25" ht="12.75">
      <c r="A85" s="13" t="s">
        <v>131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</row>
    <row r="86" spans="1:25" ht="12.75">
      <c r="A86" s="16" t="s">
        <v>132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</row>
    <row r="87" spans="1:25" ht="12.75">
      <c r="A87" s="25" t="s">
        <v>133</v>
      </c>
      <c r="B87" s="39">
        <v>8.9</v>
      </c>
      <c r="C87" s="39">
        <v>0</v>
      </c>
      <c r="D87" s="39">
        <v>10</v>
      </c>
      <c r="E87" s="39">
        <v>10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8</v>
      </c>
      <c r="L87" s="39">
        <v>26</v>
      </c>
      <c r="M87" s="39">
        <v>0</v>
      </c>
      <c r="N87" s="39">
        <v>0</v>
      </c>
      <c r="O87" s="39">
        <v>6</v>
      </c>
      <c r="P87" s="39">
        <v>0</v>
      </c>
      <c r="Q87" s="39">
        <v>0</v>
      </c>
      <c r="R87" s="39">
        <v>135</v>
      </c>
      <c r="S87" s="39">
        <v>0</v>
      </c>
      <c r="T87" s="39">
        <v>0</v>
      </c>
      <c r="U87" s="39">
        <v>0</v>
      </c>
      <c r="V87" s="39">
        <v>-100</v>
      </c>
      <c r="W87" s="39">
        <v>6</v>
      </c>
      <c r="X87" s="39">
        <v>-30</v>
      </c>
      <c r="Y87" s="40">
        <v>0</v>
      </c>
    </row>
    <row r="88" spans="1:25" ht="12.75">
      <c r="A88" s="28" t="s">
        <v>134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6</v>
      </c>
      <c r="I88" s="41">
        <v>0</v>
      </c>
      <c r="J88" s="41">
        <v>0</v>
      </c>
      <c r="K88" s="41">
        <v>29.6</v>
      </c>
      <c r="L88" s="41">
        <v>56.1</v>
      </c>
      <c r="M88" s="41">
        <v>0</v>
      </c>
      <c r="N88" s="41">
        <v>0</v>
      </c>
      <c r="O88" s="41">
        <v>0</v>
      </c>
      <c r="P88" s="41">
        <v>15</v>
      </c>
      <c r="Q88" s="41">
        <v>11</v>
      </c>
      <c r="R88" s="41">
        <v>11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</row>
    <row r="89" spans="1:25" ht="12.75">
      <c r="A89" s="28" t="s">
        <v>135</v>
      </c>
      <c r="B89" s="41">
        <v>7.9</v>
      </c>
      <c r="C89" s="41">
        <v>0</v>
      </c>
      <c r="D89" s="41">
        <v>10</v>
      </c>
      <c r="E89" s="41">
        <v>0</v>
      </c>
      <c r="F89" s="41">
        <v>0</v>
      </c>
      <c r="G89" s="41">
        <v>0</v>
      </c>
      <c r="H89" s="41">
        <v>6</v>
      </c>
      <c r="I89" s="41">
        <v>0</v>
      </c>
      <c r="J89" s="41">
        <v>0</v>
      </c>
      <c r="K89" s="41">
        <v>29.6</v>
      </c>
      <c r="L89" s="41">
        <v>55.7</v>
      </c>
      <c r="M89" s="41">
        <v>0</v>
      </c>
      <c r="N89" s="41">
        <v>0</v>
      </c>
      <c r="O89" s="41">
        <v>0</v>
      </c>
      <c r="P89" s="41">
        <v>15</v>
      </c>
      <c r="Q89" s="41">
        <v>16.6</v>
      </c>
      <c r="R89" s="41">
        <v>11.9</v>
      </c>
      <c r="S89" s="41">
        <v>-100</v>
      </c>
      <c r="T89" s="41">
        <v>0</v>
      </c>
      <c r="U89" s="41">
        <v>0</v>
      </c>
      <c r="V89" s="41">
        <v>-100</v>
      </c>
      <c r="W89" s="41">
        <v>3.7</v>
      </c>
      <c r="X89" s="41">
        <v>-100</v>
      </c>
      <c r="Y89" s="42">
        <v>0</v>
      </c>
    </row>
    <row r="90" spans="1:25" ht="12.75">
      <c r="A90" s="28" t="s">
        <v>136</v>
      </c>
      <c r="B90" s="41">
        <v>0</v>
      </c>
      <c r="C90" s="41">
        <v>0</v>
      </c>
      <c r="D90" s="41">
        <v>0</v>
      </c>
      <c r="E90" s="41">
        <v>9.2</v>
      </c>
      <c r="F90" s="41">
        <v>-100</v>
      </c>
      <c r="G90" s="41">
        <v>0</v>
      </c>
      <c r="H90" s="41">
        <v>6</v>
      </c>
      <c r="I90" s="41">
        <v>0</v>
      </c>
      <c r="J90" s="41">
        <v>0</v>
      </c>
      <c r="K90" s="41">
        <v>0</v>
      </c>
      <c r="L90" s="41">
        <v>25.9</v>
      </c>
      <c r="M90" s="41">
        <v>0</v>
      </c>
      <c r="N90" s="41">
        <v>5</v>
      </c>
      <c r="O90" s="41">
        <v>0</v>
      </c>
      <c r="P90" s="41">
        <v>5</v>
      </c>
      <c r="Q90" s="41">
        <v>0</v>
      </c>
      <c r="R90" s="41">
        <v>0</v>
      </c>
      <c r="S90" s="41">
        <v>-100</v>
      </c>
      <c r="T90" s="41">
        <v>0</v>
      </c>
      <c r="U90" s="41">
        <v>0</v>
      </c>
      <c r="V90" s="41">
        <v>-100</v>
      </c>
      <c r="W90" s="41">
        <v>0</v>
      </c>
      <c r="X90" s="41">
        <v>7</v>
      </c>
      <c r="Y90" s="42">
        <v>0</v>
      </c>
    </row>
    <row r="91" spans="1:25" ht="12.75">
      <c r="A91" s="28" t="s">
        <v>137</v>
      </c>
      <c r="B91" s="41">
        <v>12.7</v>
      </c>
      <c r="C91" s="41">
        <v>0</v>
      </c>
      <c r="D91" s="41">
        <v>10</v>
      </c>
      <c r="E91" s="41">
        <v>36.1</v>
      </c>
      <c r="F91" s="41">
        <v>0</v>
      </c>
      <c r="G91" s="41">
        <v>0</v>
      </c>
      <c r="H91" s="41">
        <v>6</v>
      </c>
      <c r="I91" s="41">
        <v>0</v>
      </c>
      <c r="J91" s="41">
        <v>0</v>
      </c>
      <c r="K91" s="41">
        <v>8</v>
      </c>
      <c r="L91" s="41">
        <v>25.9</v>
      </c>
      <c r="M91" s="41">
        <v>0</v>
      </c>
      <c r="N91" s="41">
        <v>0</v>
      </c>
      <c r="O91" s="41">
        <v>6</v>
      </c>
      <c r="P91" s="41">
        <v>5</v>
      </c>
      <c r="Q91" s="41">
        <v>11</v>
      </c>
      <c r="R91" s="41">
        <v>5.7</v>
      </c>
      <c r="S91" s="41">
        <v>-100</v>
      </c>
      <c r="T91" s="41">
        <v>0</v>
      </c>
      <c r="U91" s="41">
        <v>0</v>
      </c>
      <c r="V91" s="41">
        <v>-100</v>
      </c>
      <c r="W91" s="41">
        <v>11.7</v>
      </c>
      <c r="X91" s="41">
        <v>8</v>
      </c>
      <c r="Y91" s="42">
        <v>0</v>
      </c>
    </row>
    <row r="92" spans="1:25" ht="12.75">
      <c r="A92" s="28" t="s">
        <v>138</v>
      </c>
      <c r="B92" s="41">
        <v>37.9</v>
      </c>
      <c r="C92" s="41">
        <v>0</v>
      </c>
      <c r="D92" s="41">
        <v>6</v>
      </c>
      <c r="E92" s="41">
        <v>8.9</v>
      </c>
      <c r="F92" s="41">
        <v>0</v>
      </c>
      <c r="G92" s="41">
        <v>0</v>
      </c>
      <c r="H92" s="41">
        <v>6</v>
      </c>
      <c r="I92" s="41">
        <v>0</v>
      </c>
      <c r="J92" s="41">
        <v>0</v>
      </c>
      <c r="K92" s="41">
        <v>8</v>
      </c>
      <c r="L92" s="41">
        <v>25.9</v>
      </c>
      <c r="M92" s="41">
        <v>0</v>
      </c>
      <c r="N92" s="41">
        <v>0</v>
      </c>
      <c r="O92" s="41">
        <v>6</v>
      </c>
      <c r="P92" s="41">
        <v>5</v>
      </c>
      <c r="Q92" s="41">
        <v>5.5</v>
      </c>
      <c r="R92" s="41">
        <v>5.9</v>
      </c>
      <c r="S92" s="41">
        <v>-100</v>
      </c>
      <c r="T92" s="41">
        <v>0</v>
      </c>
      <c r="U92" s="41">
        <v>0</v>
      </c>
      <c r="V92" s="41">
        <v>-100</v>
      </c>
      <c r="W92" s="41">
        <v>5.9</v>
      </c>
      <c r="X92" s="41">
        <v>8</v>
      </c>
      <c r="Y92" s="42">
        <v>0</v>
      </c>
    </row>
    <row r="93" spans="1:25" ht="12.75">
      <c r="A93" s="28" t="s">
        <v>139</v>
      </c>
      <c r="B93" s="41">
        <v>0</v>
      </c>
      <c r="C93" s="41">
        <v>0</v>
      </c>
      <c r="D93" s="41">
        <v>6</v>
      </c>
      <c r="E93" s="41">
        <v>9</v>
      </c>
      <c r="F93" s="41">
        <v>0</v>
      </c>
      <c r="G93" s="41">
        <v>0</v>
      </c>
      <c r="H93" s="41">
        <v>6</v>
      </c>
      <c r="I93" s="41">
        <v>0</v>
      </c>
      <c r="J93" s="41">
        <v>0</v>
      </c>
      <c r="K93" s="41">
        <v>8</v>
      </c>
      <c r="L93" s="41">
        <v>25.9</v>
      </c>
      <c r="M93" s="41">
        <v>0</v>
      </c>
      <c r="N93" s="41">
        <v>0</v>
      </c>
      <c r="O93" s="41">
        <v>6</v>
      </c>
      <c r="P93" s="41">
        <v>5</v>
      </c>
      <c r="Q93" s="41">
        <v>5</v>
      </c>
      <c r="R93" s="41">
        <v>5.8</v>
      </c>
      <c r="S93" s="41">
        <v>-100</v>
      </c>
      <c r="T93" s="41">
        <v>0</v>
      </c>
      <c r="U93" s="41">
        <v>0</v>
      </c>
      <c r="V93" s="41">
        <v>-100</v>
      </c>
      <c r="W93" s="41">
        <v>6</v>
      </c>
      <c r="X93" s="41">
        <v>7.6</v>
      </c>
      <c r="Y93" s="42">
        <v>0</v>
      </c>
    </row>
    <row r="94" spans="1:25" ht="12.75">
      <c r="A94" s="28" t="s">
        <v>114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2">
        <v>0</v>
      </c>
    </row>
    <row r="95" spans="1:25" ht="12.75">
      <c r="A95" s="16" t="s">
        <v>140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4"/>
    </row>
    <row r="96" spans="1:25" ht="12.75">
      <c r="A96" s="25" t="s">
        <v>133</v>
      </c>
      <c r="B96" s="43">
        <v>298.81</v>
      </c>
      <c r="C96" s="43">
        <v>0</v>
      </c>
      <c r="D96" s="43">
        <v>215.89</v>
      </c>
      <c r="E96" s="43">
        <v>353.93</v>
      </c>
      <c r="F96" s="43">
        <v>0</v>
      </c>
      <c r="G96" s="43">
        <v>0</v>
      </c>
      <c r="H96" s="43">
        <v>200</v>
      </c>
      <c r="I96" s="43">
        <v>0</v>
      </c>
      <c r="J96" s="43">
        <v>0</v>
      </c>
      <c r="K96" s="43">
        <v>252.18</v>
      </c>
      <c r="L96" s="43">
        <v>849.33</v>
      </c>
      <c r="M96" s="43">
        <v>0</v>
      </c>
      <c r="N96" s="43">
        <v>0</v>
      </c>
      <c r="O96" s="43">
        <v>15.52</v>
      </c>
      <c r="P96" s="43">
        <v>57.24</v>
      </c>
      <c r="Q96" s="43">
        <v>110540692</v>
      </c>
      <c r="R96" s="43">
        <v>168.65</v>
      </c>
      <c r="S96" s="43">
        <v>0</v>
      </c>
      <c r="T96" s="43">
        <v>0</v>
      </c>
      <c r="U96" s="43">
        <v>0</v>
      </c>
      <c r="V96" s="43">
        <v>0</v>
      </c>
      <c r="W96" s="43">
        <v>270.42</v>
      </c>
      <c r="X96" s="43">
        <v>235.73</v>
      </c>
      <c r="Y96" s="44">
        <v>0</v>
      </c>
    </row>
    <row r="97" spans="1:25" ht="12.75">
      <c r="A97" s="28" t="s">
        <v>134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63.57</v>
      </c>
      <c r="I97" s="45">
        <v>0</v>
      </c>
      <c r="J97" s="45">
        <v>0</v>
      </c>
      <c r="K97" s="45">
        <v>104.99</v>
      </c>
      <c r="L97" s="45">
        <v>100.9</v>
      </c>
      <c r="M97" s="45">
        <v>0</v>
      </c>
      <c r="N97" s="45">
        <v>0</v>
      </c>
      <c r="O97" s="45">
        <v>0</v>
      </c>
      <c r="P97" s="45">
        <v>138.03</v>
      </c>
      <c r="Q97" s="45">
        <v>140.21</v>
      </c>
      <c r="R97" s="45">
        <v>75.51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6">
        <v>0</v>
      </c>
    </row>
    <row r="98" spans="1:25" ht="12.75">
      <c r="A98" s="28" t="s">
        <v>135</v>
      </c>
      <c r="B98" s="45">
        <v>464.5</v>
      </c>
      <c r="C98" s="45">
        <v>0</v>
      </c>
      <c r="D98" s="45">
        <v>594</v>
      </c>
      <c r="E98" s="45">
        <v>0</v>
      </c>
      <c r="F98" s="45">
        <v>0</v>
      </c>
      <c r="G98" s="45">
        <v>0</v>
      </c>
      <c r="H98" s="45">
        <v>567.1</v>
      </c>
      <c r="I98" s="45">
        <v>0</v>
      </c>
      <c r="J98" s="45">
        <v>0</v>
      </c>
      <c r="K98" s="45">
        <v>548.24</v>
      </c>
      <c r="L98" s="45">
        <v>2313.25</v>
      </c>
      <c r="M98" s="45">
        <v>0</v>
      </c>
      <c r="N98" s="45">
        <v>0</v>
      </c>
      <c r="O98" s="45">
        <v>0</v>
      </c>
      <c r="P98" s="45">
        <v>446.82</v>
      </c>
      <c r="Q98" s="45">
        <v>186864.28</v>
      </c>
      <c r="R98" s="45">
        <v>535</v>
      </c>
      <c r="S98" s="45">
        <v>0</v>
      </c>
      <c r="T98" s="45">
        <v>0</v>
      </c>
      <c r="U98" s="45">
        <v>0</v>
      </c>
      <c r="V98" s="45">
        <v>0</v>
      </c>
      <c r="W98" s="45">
        <v>409.22</v>
      </c>
      <c r="X98" s="45">
        <v>0</v>
      </c>
      <c r="Y98" s="46">
        <v>0</v>
      </c>
    </row>
    <row r="99" spans="1:25" ht="12.75">
      <c r="A99" s="28" t="s">
        <v>136</v>
      </c>
      <c r="B99" s="45">
        <v>0</v>
      </c>
      <c r="C99" s="45">
        <v>0</v>
      </c>
      <c r="D99" s="45">
        <v>0</v>
      </c>
      <c r="E99" s="45">
        <v>19.7</v>
      </c>
      <c r="F99" s="45">
        <v>0</v>
      </c>
      <c r="G99" s="45">
        <v>0</v>
      </c>
      <c r="H99" s="45">
        <v>57.2</v>
      </c>
      <c r="I99" s="45">
        <v>0</v>
      </c>
      <c r="J99" s="45">
        <v>0</v>
      </c>
      <c r="K99" s="45">
        <v>0</v>
      </c>
      <c r="L99" s="45">
        <v>115.58</v>
      </c>
      <c r="M99" s="45">
        <v>0</v>
      </c>
      <c r="N99" s="45">
        <v>61.52</v>
      </c>
      <c r="O99" s="45">
        <v>0</v>
      </c>
      <c r="P99" s="45">
        <v>96.35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24.72</v>
      </c>
      <c r="Y99" s="46">
        <v>0</v>
      </c>
    </row>
    <row r="100" spans="1:25" ht="12.75">
      <c r="A100" s="28" t="s">
        <v>137</v>
      </c>
      <c r="B100" s="45">
        <v>260.64</v>
      </c>
      <c r="C100" s="45">
        <v>0</v>
      </c>
      <c r="D100" s="45">
        <v>227.99</v>
      </c>
      <c r="E100" s="45">
        <v>167.9</v>
      </c>
      <c r="F100" s="45">
        <v>0</v>
      </c>
      <c r="G100" s="45">
        <v>0</v>
      </c>
      <c r="H100" s="45">
        <v>133.03</v>
      </c>
      <c r="I100" s="45">
        <v>0</v>
      </c>
      <c r="J100" s="45">
        <v>0</v>
      </c>
      <c r="K100" s="45">
        <v>341.7</v>
      </c>
      <c r="L100" s="45">
        <v>935.52</v>
      </c>
      <c r="M100" s="45">
        <v>0</v>
      </c>
      <c r="N100" s="45">
        <v>0</v>
      </c>
      <c r="O100" s="45">
        <v>121.74</v>
      </c>
      <c r="P100" s="45">
        <v>206.28</v>
      </c>
      <c r="Q100" s="45">
        <v>160702.27</v>
      </c>
      <c r="R100" s="45">
        <v>156</v>
      </c>
      <c r="S100" s="45">
        <v>0</v>
      </c>
      <c r="T100" s="45">
        <v>0</v>
      </c>
      <c r="U100" s="45">
        <v>0</v>
      </c>
      <c r="V100" s="45">
        <v>0</v>
      </c>
      <c r="W100" s="45">
        <v>234.65</v>
      </c>
      <c r="X100" s="45">
        <v>116.96</v>
      </c>
      <c r="Y100" s="46">
        <v>0</v>
      </c>
    </row>
    <row r="101" spans="1:25" ht="12.75">
      <c r="A101" s="28" t="s">
        <v>138</v>
      </c>
      <c r="B101" s="45">
        <v>127.07</v>
      </c>
      <c r="C101" s="45">
        <v>0</v>
      </c>
      <c r="D101" s="45">
        <v>62.51</v>
      </c>
      <c r="E101" s="45">
        <v>75.5</v>
      </c>
      <c r="F101" s="45">
        <v>0</v>
      </c>
      <c r="G101" s="45">
        <v>0</v>
      </c>
      <c r="H101" s="45">
        <v>80.46</v>
      </c>
      <c r="I101" s="45">
        <v>0</v>
      </c>
      <c r="J101" s="45">
        <v>0</v>
      </c>
      <c r="K101" s="45">
        <v>92.56</v>
      </c>
      <c r="L101" s="45">
        <v>69.68</v>
      </c>
      <c r="M101" s="45">
        <v>0</v>
      </c>
      <c r="N101" s="45">
        <v>49.36</v>
      </c>
      <c r="O101" s="45">
        <v>84.08</v>
      </c>
      <c r="P101" s="45">
        <v>84.16</v>
      </c>
      <c r="Q101" s="45">
        <v>1840.98</v>
      </c>
      <c r="R101" s="45">
        <v>68.05</v>
      </c>
      <c r="S101" s="45">
        <v>0</v>
      </c>
      <c r="T101" s="45">
        <v>0</v>
      </c>
      <c r="U101" s="45">
        <v>0</v>
      </c>
      <c r="V101" s="45">
        <v>0</v>
      </c>
      <c r="W101" s="45">
        <v>68.8</v>
      </c>
      <c r="X101" s="45">
        <v>75.6</v>
      </c>
      <c r="Y101" s="46">
        <v>0</v>
      </c>
    </row>
    <row r="102" spans="1:25" ht="12.75">
      <c r="A102" s="28" t="s">
        <v>139</v>
      </c>
      <c r="B102" s="45">
        <v>70</v>
      </c>
      <c r="C102" s="45">
        <v>0</v>
      </c>
      <c r="D102" s="45">
        <v>45.45</v>
      </c>
      <c r="E102" s="45">
        <v>43.2</v>
      </c>
      <c r="F102" s="45">
        <v>0</v>
      </c>
      <c r="G102" s="45">
        <v>0</v>
      </c>
      <c r="H102" s="45">
        <v>50.73</v>
      </c>
      <c r="I102" s="45">
        <v>0</v>
      </c>
      <c r="J102" s="45">
        <v>0</v>
      </c>
      <c r="K102" s="45">
        <v>62.13</v>
      </c>
      <c r="L102" s="45">
        <v>105.01</v>
      </c>
      <c r="M102" s="45">
        <v>0</v>
      </c>
      <c r="N102" s="45">
        <v>60.03</v>
      </c>
      <c r="O102" s="45">
        <v>118.17</v>
      </c>
      <c r="P102" s="45">
        <v>84.16</v>
      </c>
      <c r="Q102" s="45">
        <v>1722</v>
      </c>
      <c r="R102" s="45">
        <v>59.71</v>
      </c>
      <c r="S102" s="45">
        <v>0</v>
      </c>
      <c r="T102" s="45">
        <v>0</v>
      </c>
      <c r="U102" s="45">
        <v>0</v>
      </c>
      <c r="V102" s="45">
        <v>0</v>
      </c>
      <c r="W102" s="45">
        <v>82.32</v>
      </c>
      <c r="X102" s="45">
        <v>70</v>
      </c>
      <c r="Y102" s="46">
        <v>0</v>
      </c>
    </row>
    <row r="103" spans="1:25" ht="12.75">
      <c r="A103" s="28" t="s">
        <v>114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6">
        <v>0</v>
      </c>
    </row>
    <row r="104" spans="1:25" ht="12.75">
      <c r="A104" s="28" t="s">
        <v>141</v>
      </c>
      <c r="B104" s="45">
        <v>1221.02</v>
      </c>
      <c r="C104" s="45">
        <v>0</v>
      </c>
      <c r="D104" s="45">
        <v>1145.83</v>
      </c>
      <c r="E104" s="45">
        <v>660.23</v>
      </c>
      <c r="F104" s="45">
        <v>0</v>
      </c>
      <c r="G104" s="45">
        <v>0</v>
      </c>
      <c r="H104" s="45">
        <v>1152.09</v>
      </c>
      <c r="I104" s="45">
        <v>0</v>
      </c>
      <c r="J104" s="45">
        <v>0</v>
      </c>
      <c r="K104" s="45">
        <v>1401.8</v>
      </c>
      <c r="L104" s="45">
        <v>4489.27</v>
      </c>
      <c r="M104" s="45">
        <v>0</v>
      </c>
      <c r="N104" s="45">
        <v>170.91</v>
      </c>
      <c r="O104" s="45">
        <v>339.5</v>
      </c>
      <c r="P104" s="45">
        <v>1113.04</v>
      </c>
      <c r="Q104" s="45">
        <v>110891961.74</v>
      </c>
      <c r="R104" s="45">
        <v>1062.92</v>
      </c>
      <c r="S104" s="45">
        <v>0</v>
      </c>
      <c r="T104" s="45">
        <v>0</v>
      </c>
      <c r="U104" s="45">
        <v>0</v>
      </c>
      <c r="V104" s="45">
        <v>0</v>
      </c>
      <c r="W104" s="45">
        <v>1065.41</v>
      </c>
      <c r="X104" s="45">
        <v>523.01</v>
      </c>
      <c r="Y104" s="46">
        <v>0</v>
      </c>
    </row>
    <row r="105" spans="1:25" ht="12.75">
      <c r="A105" s="13" t="s">
        <v>142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</row>
    <row r="106" spans="1:25" ht="12.75">
      <c r="A106" s="28" t="s">
        <v>143</v>
      </c>
      <c r="B106" s="47">
        <v>177490</v>
      </c>
      <c r="C106" s="47">
        <v>510</v>
      </c>
      <c r="D106" s="47">
        <v>0</v>
      </c>
      <c r="E106" s="47">
        <v>8196</v>
      </c>
      <c r="F106" s="47">
        <v>11</v>
      </c>
      <c r="G106" s="47">
        <v>0</v>
      </c>
      <c r="H106" s="47">
        <v>0</v>
      </c>
      <c r="I106" s="47">
        <v>0</v>
      </c>
      <c r="J106" s="47">
        <v>0</v>
      </c>
      <c r="K106" s="47">
        <v>131621</v>
      </c>
      <c r="L106" s="47">
        <v>28375</v>
      </c>
      <c r="M106" s="47">
        <v>0</v>
      </c>
      <c r="N106" s="47">
        <v>27000</v>
      </c>
      <c r="O106" s="47">
        <v>55000</v>
      </c>
      <c r="P106" s="47">
        <v>0</v>
      </c>
      <c r="Q106" s="47">
        <v>31488</v>
      </c>
      <c r="R106" s="47">
        <v>0</v>
      </c>
      <c r="S106" s="47">
        <v>13607</v>
      </c>
      <c r="T106" s="47">
        <v>0</v>
      </c>
      <c r="U106" s="47">
        <v>33000</v>
      </c>
      <c r="V106" s="47">
        <v>33702</v>
      </c>
      <c r="W106" s="47">
        <v>29000</v>
      </c>
      <c r="X106" s="47">
        <v>12500</v>
      </c>
      <c r="Y106" s="48">
        <v>0</v>
      </c>
    </row>
    <row r="107" spans="1:25" ht="12.75">
      <c r="A107" s="13" t="s">
        <v>144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</row>
    <row r="108" spans="1:25" ht="12.75">
      <c r="A108" s="25" t="s">
        <v>145</v>
      </c>
      <c r="B108" s="49">
        <v>10</v>
      </c>
      <c r="C108" s="49">
        <v>6</v>
      </c>
      <c r="D108" s="49">
        <v>0</v>
      </c>
      <c r="E108" s="49">
        <v>6</v>
      </c>
      <c r="F108" s="49">
        <v>0</v>
      </c>
      <c r="G108" s="49">
        <v>0</v>
      </c>
      <c r="H108" s="49">
        <v>10</v>
      </c>
      <c r="I108" s="49">
        <v>0</v>
      </c>
      <c r="J108" s="49">
        <v>0</v>
      </c>
      <c r="K108" s="49">
        <v>0</v>
      </c>
      <c r="L108" s="49">
        <v>6</v>
      </c>
      <c r="M108" s="49">
        <v>0</v>
      </c>
      <c r="N108" s="49">
        <v>6</v>
      </c>
      <c r="O108" s="49">
        <v>6</v>
      </c>
      <c r="P108" s="49">
        <v>6</v>
      </c>
      <c r="Q108" s="49">
        <v>6</v>
      </c>
      <c r="R108" s="49">
        <v>6</v>
      </c>
      <c r="S108" s="49">
        <v>6</v>
      </c>
      <c r="T108" s="49">
        <v>0</v>
      </c>
      <c r="U108" s="49">
        <v>0</v>
      </c>
      <c r="V108" s="49">
        <v>6</v>
      </c>
      <c r="W108" s="49">
        <v>10</v>
      </c>
      <c r="X108" s="49">
        <v>6</v>
      </c>
      <c r="Y108" s="50">
        <v>0</v>
      </c>
    </row>
    <row r="109" spans="1:25" ht="12.75">
      <c r="A109" s="28" t="s">
        <v>146</v>
      </c>
      <c r="B109" s="47">
        <v>50</v>
      </c>
      <c r="C109" s="47">
        <v>50</v>
      </c>
      <c r="D109" s="47">
        <v>0</v>
      </c>
      <c r="E109" s="47">
        <v>50</v>
      </c>
      <c r="F109" s="47">
        <v>0</v>
      </c>
      <c r="G109" s="47">
        <v>0</v>
      </c>
      <c r="H109" s="47">
        <v>53</v>
      </c>
      <c r="I109" s="47">
        <v>0</v>
      </c>
      <c r="J109" s="47">
        <v>0</v>
      </c>
      <c r="K109" s="47">
        <v>0</v>
      </c>
      <c r="L109" s="47">
        <v>50</v>
      </c>
      <c r="M109" s="47">
        <v>0</v>
      </c>
      <c r="N109" s="47">
        <v>50</v>
      </c>
      <c r="O109" s="47">
        <v>50</v>
      </c>
      <c r="P109" s="47">
        <v>50</v>
      </c>
      <c r="Q109" s="47">
        <v>50</v>
      </c>
      <c r="R109" s="47">
        <v>50</v>
      </c>
      <c r="S109" s="47">
        <v>50</v>
      </c>
      <c r="T109" s="47">
        <v>0</v>
      </c>
      <c r="U109" s="47">
        <v>0</v>
      </c>
      <c r="V109" s="47">
        <v>60</v>
      </c>
      <c r="W109" s="47">
        <v>50</v>
      </c>
      <c r="X109" s="47">
        <v>0</v>
      </c>
      <c r="Y109" s="48">
        <v>0</v>
      </c>
    </row>
    <row r="110" spans="1:25" ht="25.5">
      <c r="A110" s="16" t="s">
        <v>147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4"/>
    </row>
    <row r="111" spans="1:25" ht="12.75">
      <c r="A111" s="25" t="s">
        <v>148</v>
      </c>
      <c r="B111" s="49">
        <v>40000</v>
      </c>
      <c r="C111" s="49">
        <v>10</v>
      </c>
      <c r="D111" s="49">
        <v>0</v>
      </c>
      <c r="E111" s="49">
        <v>8098</v>
      </c>
      <c r="F111" s="49">
        <v>7</v>
      </c>
      <c r="G111" s="49">
        <v>0</v>
      </c>
      <c r="H111" s="49">
        <v>4615</v>
      </c>
      <c r="I111" s="49">
        <v>0</v>
      </c>
      <c r="J111" s="49">
        <v>0</v>
      </c>
      <c r="K111" s="49">
        <v>111000</v>
      </c>
      <c r="L111" s="49">
        <v>114094</v>
      </c>
      <c r="M111" s="49">
        <v>0</v>
      </c>
      <c r="N111" s="49">
        <v>27000</v>
      </c>
      <c r="O111" s="49">
        <v>31836</v>
      </c>
      <c r="P111" s="49">
        <v>12979</v>
      </c>
      <c r="Q111" s="49">
        <v>13200</v>
      </c>
      <c r="R111" s="49">
        <v>36825</v>
      </c>
      <c r="S111" s="49">
        <v>5119</v>
      </c>
      <c r="T111" s="49">
        <v>0</v>
      </c>
      <c r="U111" s="49">
        <v>33000</v>
      </c>
      <c r="V111" s="49">
        <v>18000</v>
      </c>
      <c r="W111" s="49">
        <v>29000</v>
      </c>
      <c r="X111" s="49">
        <v>5620</v>
      </c>
      <c r="Y111" s="50">
        <v>0</v>
      </c>
    </row>
    <row r="112" spans="1:25" ht="12.75">
      <c r="A112" s="28" t="s">
        <v>149</v>
      </c>
      <c r="B112" s="47">
        <v>40000</v>
      </c>
      <c r="C112" s="47">
        <v>6</v>
      </c>
      <c r="D112" s="47">
        <v>0</v>
      </c>
      <c r="E112" s="47">
        <v>3423</v>
      </c>
      <c r="F112" s="47">
        <v>7</v>
      </c>
      <c r="G112" s="47">
        <v>0</v>
      </c>
      <c r="H112" s="47">
        <v>4615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8000</v>
      </c>
      <c r="O112" s="47">
        <v>6000</v>
      </c>
      <c r="P112" s="47">
        <v>3740</v>
      </c>
      <c r="Q112" s="47">
        <v>6000</v>
      </c>
      <c r="R112" s="47">
        <v>0</v>
      </c>
      <c r="S112" s="47">
        <v>5119</v>
      </c>
      <c r="T112" s="47">
        <v>0</v>
      </c>
      <c r="U112" s="47">
        <v>14000</v>
      </c>
      <c r="V112" s="47">
        <v>19000</v>
      </c>
      <c r="W112" s="47">
        <v>20000</v>
      </c>
      <c r="X112" s="47">
        <v>5620</v>
      </c>
      <c r="Y112" s="48">
        <v>0</v>
      </c>
    </row>
    <row r="113" spans="1:25" ht="25.5">
      <c r="A113" s="28" t="s">
        <v>150</v>
      </c>
      <c r="B113" s="47">
        <v>40000</v>
      </c>
      <c r="C113" s="47">
        <v>10</v>
      </c>
      <c r="D113" s="47">
        <v>0</v>
      </c>
      <c r="E113" s="47">
        <v>3423</v>
      </c>
      <c r="F113" s="47">
        <v>7</v>
      </c>
      <c r="G113" s="47">
        <v>0</v>
      </c>
      <c r="H113" s="47">
        <v>4615</v>
      </c>
      <c r="I113" s="47">
        <v>0</v>
      </c>
      <c r="J113" s="47">
        <v>0</v>
      </c>
      <c r="K113" s="47">
        <v>21000</v>
      </c>
      <c r="L113" s="47">
        <v>1593000</v>
      </c>
      <c r="M113" s="47">
        <v>0</v>
      </c>
      <c r="N113" s="47">
        <v>8000</v>
      </c>
      <c r="O113" s="47">
        <v>6000</v>
      </c>
      <c r="P113" s="47">
        <v>9333</v>
      </c>
      <c r="Q113" s="47">
        <v>98361</v>
      </c>
      <c r="R113" s="47">
        <v>1498</v>
      </c>
      <c r="S113" s="47">
        <v>5119</v>
      </c>
      <c r="T113" s="47">
        <v>0</v>
      </c>
      <c r="U113" s="47">
        <v>14000</v>
      </c>
      <c r="V113" s="47">
        <v>18000</v>
      </c>
      <c r="W113" s="47">
        <v>34000</v>
      </c>
      <c r="X113" s="47">
        <v>5620</v>
      </c>
      <c r="Y113" s="48">
        <v>0</v>
      </c>
    </row>
    <row r="114" spans="1:25" ht="12.75">
      <c r="A114" s="28" t="s">
        <v>151</v>
      </c>
      <c r="B114" s="47">
        <v>40000</v>
      </c>
      <c r="C114" s="47">
        <v>10</v>
      </c>
      <c r="D114" s="47">
        <v>0</v>
      </c>
      <c r="E114" s="47">
        <v>3423</v>
      </c>
      <c r="F114" s="47">
        <v>7</v>
      </c>
      <c r="G114" s="47">
        <v>0</v>
      </c>
      <c r="H114" s="47">
        <v>4615</v>
      </c>
      <c r="I114" s="47">
        <v>0</v>
      </c>
      <c r="J114" s="47">
        <v>0</v>
      </c>
      <c r="K114" s="47">
        <v>0</v>
      </c>
      <c r="L114" s="47">
        <v>19519</v>
      </c>
      <c r="M114" s="47">
        <v>0</v>
      </c>
      <c r="N114" s="47">
        <v>8000</v>
      </c>
      <c r="O114" s="47">
        <v>6000</v>
      </c>
      <c r="P114" s="47">
        <v>3740</v>
      </c>
      <c r="Q114" s="47">
        <v>6000</v>
      </c>
      <c r="R114" s="47">
        <v>0</v>
      </c>
      <c r="S114" s="47">
        <v>5119</v>
      </c>
      <c r="T114" s="47">
        <v>0</v>
      </c>
      <c r="U114" s="47">
        <v>14000</v>
      </c>
      <c r="V114" s="47">
        <v>19000</v>
      </c>
      <c r="W114" s="47">
        <v>12000</v>
      </c>
      <c r="X114" s="47">
        <v>5620</v>
      </c>
      <c r="Y114" s="48">
        <v>0</v>
      </c>
    </row>
    <row r="115" spans="1:25" ht="12.75">
      <c r="A115" s="16" t="s">
        <v>152</v>
      </c>
      <c r="B115" s="51">
        <v>172225698</v>
      </c>
      <c r="C115" s="51">
        <v>3404040</v>
      </c>
      <c r="D115" s="51">
        <v>0</v>
      </c>
      <c r="E115" s="51">
        <v>6639030</v>
      </c>
      <c r="F115" s="51">
        <v>22908000</v>
      </c>
      <c r="G115" s="51">
        <v>0</v>
      </c>
      <c r="H115" s="51">
        <v>10068918</v>
      </c>
      <c r="I115" s="51">
        <v>0</v>
      </c>
      <c r="J115" s="51">
        <v>0</v>
      </c>
      <c r="K115" s="51">
        <v>0</v>
      </c>
      <c r="L115" s="51">
        <v>2602540</v>
      </c>
      <c r="M115" s="51">
        <v>0</v>
      </c>
      <c r="N115" s="51">
        <v>18744000</v>
      </c>
      <c r="O115" s="51">
        <v>22537898</v>
      </c>
      <c r="P115" s="51">
        <v>12734986</v>
      </c>
      <c r="Q115" s="51">
        <v>5478434</v>
      </c>
      <c r="R115" s="51">
        <v>287567</v>
      </c>
      <c r="S115" s="51">
        <v>13492046</v>
      </c>
      <c r="T115" s="51">
        <v>0</v>
      </c>
      <c r="U115" s="51">
        <v>0</v>
      </c>
      <c r="V115" s="51">
        <v>60700000</v>
      </c>
      <c r="W115" s="51">
        <v>45079680</v>
      </c>
      <c r="X115" s="51">
        <v>1568541</v>
      </c>
      <c r="Y115" s="52">
        <v>0</v>
      </c>
    </row>
    <row r="116" spans="1:25" ht="12.75">
      <c r="A116" s="25" t="s">
        <v>148</v>
      </c>
      <c r="B116" s="31">
        <v>53804203</v>
      </c>
      <c r="C116" s="31">
        <v>2446327</v>
      </c>
      <c r="D116" s="31">
        <v>0</v>
      </c>
      <c r="E116" s="31">
        <v>1555200</v>
      </c>
      <c r="F116" s="31">
        <v>5727000</v>
      </c>
      <c r="G116" s="31">
        <v>0</v>
      </c>
      <c r="H116" s="31">
        <v>4228339</v>
      </c>
      <c r="I116" s="31">
        <v>0</v>
      </c>
      <c r="J116" s="31">
        <v>0</v>
      </c>
      <c r="K116" s="31">
        <v>0</v>
      </c>
      <c r="L116" s="31">
        <v>1360000</v>
      </c>
      <c r="M116" s="31">
        <v>0</v>
      </c>
      <c r="N116" s="31">
        <v>5054400</v>
      </c>
      <c r="O116" s="31">
        <v>5446364</v>
      </c>
      <c r="P116" s="31">
        <v>2221560</v>
      </c>
      <c r="Q116" s="31">
        <v>543652</v>
      </c>
      <c r="R116" s="31">
        <v>115333</v>
      </c>
      <c r="S116" s="31">
        <v>2919059</v>
      </c>
      <c r="T116" s="31">
        <v>0</v>
      </c>
      <c r="U116" s="31">
        <v>0</v>
      </c>
      <c r="V116" s="31">
        <v>15200000</v>
      </c>
      <c r="W116" s="31">
        <v>18043200</v>
      </c>
      <c r="X116" s="31">
        <v>460615</v>
      </c>
      <c r="Y116" s="32">
        <v>0</v>
      </c>
    </row>
    <row r="117" spans="1:25" ht="12.75">
      <c r="A117" s="28" t="s">
        <v>149</v>
      </c>
      <c r="B117" s="33">
        <v>47077919</v>
      </c>
      <c r="C117" s="33">
        <v>388825</v>
      </c>
      <c r="D117" s="33">
        <v>0</v>
      </c>
      <c r="E117" s="33">
        <v>1871430</v>
      </c>
      <c r="F117" s="33">
        <v>5727000</v>
      </c>
      <c r="G117" s="33">
        <v>0</v>
      </c>
      <c r="H117" s="33">
        <v>3255455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5404800</v>
      </c>
      <c r="O117" s="33">
        <v>6192000</v>
      </c>
      <c r="P117" s="33">
        <v>1985940</v>
      </c>
      <c r="Q117" s="33">
        <v>367315</v>
      </c>
      <c r="R117" s="33">
        <v>41983</v>
      </c>
      <c r="S117" s="33">
        <v>3243398</v>
      </c>
      <c r="T117" s="33">
        <v>0</v>
      </c>
      <c r="U117" s="33">
        <v>0</v>
      </c>
      <c r="V117" s="33">
        <v>14100000</v>
      </c>
      <c r="W117" s="33">
        <v>5292890</v>
      </c>
      <c r="X117" s="33">
        <v>509846</v>
      </c>
      <c r="Y117" s="34">
        <v>0</v>
      </c>
    </row>
    <row r="118" spans="1:25" ht="25.5">
      <c r="A118" s="28" t="s">
        <v>150</v>
      </c>
      <c r="B118" s="33">
        <v>13232576</v>
      </c>
      <c r="C118" s="33">
        <v>180063</v>
      </c>
      <c r="D118" s="33">
        <v>0</v>
      </c>
      <c r="E118" s="33">
        <v>1800000</v>
      </c>
      <c r="F118" s="33">
        <v>0</v>
      </c>
      <c r="G118" s="33">
        <v>0</v>
      </c>
      <c r="H118" s="33">
        <v>2491606</v>
      </c>
      <c r="I118" s="33">
        <v>0</v>
      </c>
      <c r="J118" s="33">
        <v>0</v>
      </c>
      <c r="K118" s="33">
        <v>0</v>
      </c>
      <c r="L118" s="33">
        <v>1242540</v>
      </c>
      <c r="M118" s="33">
        <v>0</v>
      </c>
      <c r="N118" s="33">
        <v>2880000</v>
      </c>
      <c r="O118" s="33">
        <v>2180880</v>
      </c>
      <c r="P118" s="33">
        <v>4031856</v>
      </c>
      <c r="Q118" s="33">
        <v>4200000</v>
      </c>
      <c r="R118" s="33">
        <v>105250</v>
      </c>
      <c r="S118" s="33">
        <v>2948544</v>
      </c>
      <c r="T118" s="33">
        <v>0</v>
      </c>
      <c r="U118" s="33">
        <v>0</v>
      </c>
      <c r="V118" s="33">
        <v>18600000</v>
      </c>
      <c r="W118" s="33">
        <v>10159510</v>
      </c>
      <c r="X118" s="33">
        <v>126000</v>
      </c>
      <c r="Y118" s="34">
        <v>0</v>
      </c>
    </row>
    <row r="119" spans="1:25" ht="12.75">
      <c r="A119" s="28" t="s">
        <v>151</v>
      </c>
      <c r="B119" s="33">
        <v>58111000</v>
      </c>
      <c r="C119" s="33">
        <v>388825</v>
      </c>
      <c r="D119" s="33">
        <v>0</v>
      </c>
      <c r="E119" s="33">
        <v>1412400</v>
      </c>
      <c r="F119" s="33">
        <v>5727000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5404800</v>
      </c>
      <c r="O119" s="33">
        <v>8712000</v>
      </c>
      <c r="P119" s="33">
        <v>4495630</v>
      </c>
      <c r="Q119" s="33">
        <v>367467</v>
      </c>
      <c r="R119" s="33">
        <v>25000</v>
      </c>
      <c r="S119" s="33">
        <v>4381045</v>
      </c>
      <c r="T119" s="33">
        <v>0</v>
      </c>
      <c r="U119" s="33">
        <v>0</v>
      </c>
      <c r="V119" s="33">
        <v>12800000</v>
      </c>
      <c r="W119" s="33">
        <v>11584080</v>
      </c>
      <c r="X119" s="33">
        <v>472080</v>
      </c>
      <c r="Y119" s="34">
        <v>0</v>
      </c>
    </row>
    <row r="120" spans="1:25" ht="12.75">
      <c r="A120" s="16" t="s">
        <v>153</v>
      </c>
      <c r="B120" s="53">
        <f>SUM(B121:B124)</f>
        <v>4305.642449999999</v>
      </c>
      <c r="C120" s="53">
        <f aca="true" t="shared" si="42" ref="C120:Y120">SUM(C121:C124)</f>
        <v>366325.6666666667</v>
      </c>
      <c r="D120" s="53">
        <f t="shared" si="42"/>
        <v>0</v>
      </c>
      <c r="E120" s="53">
        <f t="shared" si="42"/>
        <v>1677.2446145584254</v>
      </c>
      <c r="F120" s="53">
        <f t="shared" si="42"/>
        <v>2454428.5714285714</v>
      </c>
      <c r="G120" s="53">
        <f t="shared" si="42"/>
        <v>0</v>
      </c>
      <c r="H120" s="53">
        <f t="shared" si="42"/>
        <v>2161.5167930660887</v>
      </c>
      <c r="I120" s="53">
        <f t="shared" si="42"/>
        <v>0</v>
      </c>
      <c r="J120" s="53">
        <f t="shared" si="42"/>
        <v>0</v>
      </c>
      <c r="K120" s="53">
        <f t="shared" si="42"/>
        <v>0</v>
      </c>
      <c r="L120" s="53">
        <f t="shared" si="42"/>
        <v>12.69999579294266</v>
      </c>
      <c r="M120" s="53">
        <f t="shared" si="42"/>
        <v>0</v>
      </c>
      <c r="N120" s="53">
        <f t="shared" si="42"/>
        <v>1898.4</v>
      </c>
      <c r="O120" s="53">
        <f t="shared" si="42"/>
        <v>3018.55563764292</v>
      </c>
      <c r="P120" s="53">
        <f t="shared" si="42"/>
        <v>2336.205836206822</v>
      </c>
      <c r="Q120" s="53">
        <f t="shared" si="42"/>
        <v>206.3492747929473</v>
      </c>
      <c r="R120" s="53">
        <f t="shared" si="42"/>
        <v>73.39226837865739</v>
      </c>
      <c r="S120" s="53">
        <f t="shared" si="42"/>
        <v>2635.6800156280524</v>
      </c>
      <c r="T120" s="53">
        <f t="shared" si="42"/>
        <v>0</v>
      </c>
      <c r="U120" s="53">
        <f t="shared" si="42"/>
        <v>0</v>
      </c>
      <c r="V120" s="53">
        <f t="shared" si="42"/>
        <v>3293.5672514619882</v>
      </c>
      <c r="W120" s="53">
        <f t="shared" si="42"/>
        <v>2150.9729279918865</v>
      </c>
      <c r="X120" s="53">
        <f t="shared" si="42"/>
        <v>279.0998220640569</v>
      </c>
      <c r="Y120" s="54">
        <f t="shared" si="42"/>
        <v>0</v>
      </c>
    </row>
    <row r="121" spans="1:25" ht="12.75">
      <c r="A121" s="25" t="s">
        <v>148</v>
      </c>
      <c r="B121" s="55">
        <f>IF(B111=0,0,B116/B111)</f>
        <v>1345.105075</v>
      </c>
      <c r="C121" s="55">
        <f aca="true" t="shared" si="43" ref="C121:Y124">IF(C111=0,0,C116/C111)</f>
        <v>244632.7</v>
      </c>
      <c r="D121" s="55">
        <f t="shared" si="43"/>
        <v>0</v>
      </c>
      <c r="E121" s="55">
        <f t="shared" si="43"/>
        <v>192.04741911583108</v>
      </c>
      <c r="F121" s="55">
        <f t="shared" si="43"/>
        <v>818142.8571428572</v>
      </c>
      <c r="G121" s="55">
        <f t="shared" si="43"/>
        <v>0</v>
      </c>
      <c r="H121" s="55">
        <f t="shared" si="43"/>
        <v>916.2164680390033</v>
      </c>
      <c r="I121" s="55">
        <f t="shared" si="43"/>
        <v>0</v>
      </c>
      <c r="J121" s="55">
        <f t="shared" si="43"/>
        <v>0</v>
      </c>
      <c r="K121" s="55">
        <f t="shared" si="43"/>
        <v>0</v>
      </c>
      <c r="L121" s="55">
        <f t="shared" si="43"/>
        <v>11.919995792942661</v>
      </c>
      <c r="M121" s="55">
        <f t="shared" si="43"/>
        <v>0</v>
      </c>
      <c r="N121" s="55">
        <f t="shared" si="43"/>
        <v>187.2</v>
      </c>
      <c r="O121" s="55">
        <f t="shared" si="43"/>
        <v>171.07563764291996</v>
      </c>
      <c r="P121" s="55">
        <f t="shared" si="43"/>
        <v>171.1657292549503</v>
      </c>
      <c r="Q121" s="55">
        <f t="shared" si="43"/>
        <v>41.18575757575758</v>
      </c>
      <c r="R121" s="55">
        <f t="shared" si="43"/>
        <v>3.1319212491513917</v>
      </c>
      <c r="S121" s="55">
        <f t="shared" si="43"/>
        <v>570.2400859542879</v>
      </c>
      <c r="T121" s="55">
        <f t="shared" si="43"/>
        <v>0</v>
      </c>
      <c r="U121" s="55">
        <f t="shared" si="43"/>
        <v>0</v>
      </c>
      <c r="V121" s="55">
        <f t="shared" si="43"/>
        <v>844.4444444444445</v>
      </c>
      <c r="W121" s="55">
        <f t="shared" si="43"/>
        <v>622.1793103448276</v>
      </c>
      <c r="X121" s="55">
        <f t="shared" si="43"/>
        <v>81.95996441281139</v>
      </c>
      <c r="Y121" s="56">
        <f t="shared" si="43"/>
        <v>0</v>
      </c>
    </row>
    <row r="122" spans="1:25" ht="12.75">
      <c r="A122" s="28" t="s">
        <v>149</v>
      </c>
      <c r="B122" s="57">
        <f>IF(B112=0,0,B117/B112)</f>
        <v>1176.947975</v>
      </c>
      <c r="C122" s="57">
        <f t="shared" si="43"/>
        <v>64804.166666666664</v>
      </c>
      <c r="D122" s="57">
        <f t="shared" si="43"/>
        <v>0</v>
      </c>
      <c r="E122" s="57">
        <f t="shared" si="43"/>
        <v>546.7221735319895</v>
      </c>
      <c r="F122" s="57">
        <f t="shared" si="43"/>
        <v>818142.8571428572</v>
      </c>
      <c r="G122" s="57">
        <f t="shared" si="43"/>
        <v>0</v>
      </c>
      <c r="H122" s="57">
        <f t="shared" si="43"/>
        <v>705.4073672806068</v>
      </c>
      <c r="I122" s="57">
        <f t="shared" si="43"/>
        <v>0</v>
      </c>
      <c r="J122" s="57">
        <f t="shared" si="43"/>
        <v>0</v>
      </c>
      <c r="K122" s="57">
        <f t="shared" si="43"/>
        <v>0</v>
      </c>
      <c r="L122" s="57">
        <f t="shared" si="43"/>
        <v>0</v>
      </c>
      <c r="M122" s="57">
        <f t="shared" si="43"/>
        <v>0</v>
      </c>
      <c r="N122" s="57">
        <f t="shared" si="43"/>
        <v>675.6</v>
      </c>
      <c r="O122" s="57">
        <f t="shared" si="43"/>
        <v>1032</v>
      </c>
      <c r="P122" s="57">
        <f t="shared" si="43"/>
        <v>531</v>
      </c>
      <c r="Q122" s="57">
        <f t="shared" si="43"/>
        <v>61.219166666666666</v>
      </c>
      <c r="R122" s="57">
        <f t="shared" si="43"/>
        <v>0</v>
      </c>
      <c r="S122" s="57">
        <f t="shared" si="43"/>
        <v>633.5999218597382</v>
      </c>
      <c r="T122" s="57">
        <f t="shared" si="43"/>
        <v>0</v>
      </c>
      <c r="U122" s="57">
        <f t="shared" si="43"/>
        <v>0</v>
      </c>
      <c r="V122" s="57">
        <f t="shared" si="43"/>
        <v>742.1052631578947</v>
      </c>
      <c r="W122" s="57">
        <f t="shared" si="43"/>
        <v>264.6445</v>
      </c>
      <c r="X122" s="57">
        <f t="shared" si="43"/>
        <v>90.71992882562277</v>
      </c>
      <c r="Y122" s="58">
        <f t="shared" si="43"/>
        <v>0</v>
      </c>
    </row>
    <row r="123" spans="1:25" ht="25.5">
      <c r="A123" s="28" t="s">
        <v>150</v>
      </c>
      <c r="B123" s="57">
        <f>IF(B113=0,0,B118/B113)</f>
        <v>330.8144</v>
      </c>
      <c r="C123" s="57">
        <f t="shared" si="43"/>
        <v>18006.3</v>
      </c>
      <c r="D123" s="57">
        <f t="shared" si="43"/>
        <v>0</v>
      </c>
      <c r="E123" s="57">
        <f t="shared" si="43"/>
        <v>525.854513584575</v>
      </c>
      <c r="F123" s="57">
        <f t="shared" si="43"/>
        <v>0</v>
      </c>
      <c r="G123" s="57">
        <f t="shared" si="43"/>
        <v>0</v>
      </c>
      <c r="H123" s="57">
        <f t="shared" si="43"/>
        <v>539.8929577464788</v>
      </c>
      <c r="I123" s="57">
        <f t="shared" si="43"/>
        <v>0</v>
      </c>
      <c r="J123" s="57">
        <f t="shared" si="43"/>
        <v>0</v>
      </c>
      <c r="K123" s="57">
        <f t="shared" si="43"/>
        <v>0</v>
      </c>
      <c r="L123" s="57">
        <f t="shared" si="43"/>
        <v>0.78</v>
      </c>
      <c r="M123" s="57">
        <f t="shared" si="43"/>
        <v>0</v>
      </c>
      <c r="N123" s="57">
        <f t="shared" si="43"/>
        <v>360</v>
      </c>
      <c r="O123" s="57">
        <f t="shared" si="43"/>
        <v>363.48</v>
      </c>
      <c r="P123" s="57">
        <f t="shared" si="43"/>
        <v>432</v>
      </c>
      <c r="Q123" s="57">
        <f t="shared" si="43"/>
        <v>42.699850550523074</v>
      </c>
      <c r="R123" s="57">
        <f t="shared" si="43"/>
        <v>70.260347129506</v>
      </c>
      <c r="S123" s="57">
        <f t="shared" si="43"/>
        <v>576</v>
      </c>
      <c r="T123" s="57">
        <f t="shared" si="43"/>
        <v>0</v>
      </c>
      <c r="U123" s="57">
        <f t="shared" si="43"/>
        <v>0</v>
      </c>
      <c r="V123" s="57">
        <f t="shared" si="43"/>
        <v>1033.3333333333333</v>
      </c>
      <c r="W123" s="57">
        <f t="shared" si="43"/>
        <v>298.8091176470588</v>
      </c>
      <c r="X123" s="57">
        <f t="shared" si="43"/>
        <v>22.419928825622776</v>
      </c>
      <c r="Y123" s="58">
        <f t="shared" si="43"/>
        <v>0</v>
      </c>
    </row>
    <row r="124" spans="1:25" ht="12.75">
      <c r="A124" s="28" t="s">
        <v>151</v>
      </c>
      <c r="B124" s="57">
        <f>IF(B114=0,0,B119/B114)</f>
        <v>1452.775</v>
      </c>
      <c r="C124" s="57">
        <f t="shared" si="43"/>
        <v>38882.5</v>
      </c>
      <c r="D124" s="57">
        <f t="shared" si="43"/>
        <v>0</v>
      </c>
      <c r="E124" s="57">
        <f t="shared" si="43"/>
        <v>412.6205083260298</v>
      </c>
      <c r="F124" s="57">
        <f t="shared" si="43"/>
        <v>818142.8571428572</v>
      </c>
      <c r="G124" s="57">
        <f t="shared" si="43"/>
        <v>0</v>
      </c>
      <c r="H124" s="57">
        <f t="shared" si="43"/>
        <v>0</v>
      </c>
      <c r="I124" s="57">
        <f t="shared" si="43"/>
        <v>0</v>
      </c>
      <c r="J124" s="57">
        <f t="shared" si="43"/>
        <v>0</v>
      </c>
      <c r="K124" s="57">
        <f t="shared" si="43"/>
        <v>0</v>
      </c>
      <c r="L124" s="57">
        <f t="shared" si="43"/>
        <v>0</v>
      </c>
      <c r="M124" s="57">
        <f t="shared" si="43"/>
        <v>0</v>
      </c>
      <c r="N124" s="57">
        <f t="shared" si="43"/>
        <v>675.6</v>
      </c>
      <c r="O124" s="57">
        <f t="shared" si="43"/>
        <v>1452</v>
      </c>
      <c r="P124" s="57">
        <f t="shared" si="43"/>
        <v>1202.0401069518716</v>
      </c>
      <c r="Q124" s="57">
        <f t="shared" si="43"/>
        <v>61.2445</v>
      </c>
      <c r="R124" s="57">
        <f t="shared" si="43"/>
        <v>0</v>
      </c>
      <c r="S124" s="57">
        <f t="shared" si="43"/>
        <v>855.8400078140262</v>
      </c>
      <c r="T124" s="57">
        <f t="shared" si="43"/>
        <v>0</v>
      </c>
      <c r="U124" s="57">
        <f t="shared" si="43"/>
        <v>0</v>
      </c>
      <c r="V124" s="57">
        <f t="shared" si="43"/>
        <v>673.6842105263158</v>
      </c>
      <c r="W124" s="57">
        <f t="shared" si="43"/>
        <v>965.34</v>
      </c>
      <c r="X124" s="57">
        <f t="shared" si="43"/>
        <v>84</v>
      </c>
      <c r="Y124" s="58">
        <f t="shared" si="43"/>
        <v>0</v>
      </c>
    </row>
    <row r="125" spans="1:25" ht="25.5">
      <c r="A125" s="16" t="s">
        <v>154</v>
      </c>
      <c r="B125" s="59">
        <f>+B120*B111</f>
        <v>172225697.99999997</v>
      </c>
      <c r="C125" s="59">
        <f aca="true" t="shared" si="44" ref="C125:Y125">+C120*C111</f>
        <v>3663256.666666667</v>
      </c>
      <c r="D125" s="59">
        <f t="shared" si="44"/>
        <v>0</v>
      </c>
      <c r="E125" s="59">
        <f t="shared" si="44"/>
        <v>13582326.888694128</v>
      </c>
      <c r="F125" s="59">
        <f t="shared" si="44"/>
        <v>17181000</v>
      </c>
      <c r="G125" s="59">
        <f t="shared" si="44"/>
        <v>0</v>
      </c>
      <c r="H125" s="59">
        <f t="shared" si="44"/>
        <v>9975400</v>
      </c>
      <c r="I125" s="59">
        <f t="shared" si="44"/>
        <v>0</v>
      </c>
      <c r="J125" s="59">
        <f t="shared" si="44"/>
        <v>0</v>
      </c>
      <c r="K125" s="59">
        <f t="shared" si="44"/>
        <v>0</v>
      </c>
      <c r="L125" s="59">
        <f t="shared" si="44"/>
        <v>1448993.3199999998</v>
      </c>
      <c r="M125" s="59">
        <f t="shared" si="44"/>
        <v>0</v>
      </c>
      <c r="N125" s="59">
        <f t="shared" si="44"/>
        <v>51256800</v>
      </c>
      <c r="O125" s="59">
        <f t="shared" si="44"/>
        <v>96098737.28</v>
      </c>
      <c r="P125" s="59">
        <f t="shared" si="44"/>
        <v>30321615.54812834</v>
      </c>
      <c r="Q125" s="59">
        <f t="shared" si="44"/>
        <v>2723810.4272669046</v>
      </c>
      <c r="R125" s="59">
        <f t="shared" si="44"/>
        <v>2702670.2830440584</v>
      </c>
      <c r="S125" s="59">
        <f t="shared" si="44"/>
        <v>13492046</v>
      </c>
      <c r="T125" s="59">
        <f t="shared" si="44"/>
        <v>0</v>
      </c>
      <c r="U125" s="59">
        <f t="shared" si="44"/>
        <v>0</v>
      </c>
      <c r="V125" s="59">
        <f t="shared" si="44"/>
        <v>59284210.526315786</v>
      </c>
      <c r="W125" s="59">
        <f t="shared" si="44"/>
        <v>62378214.91176471</v>
      </c>
      <c r="X125" s="59">
        <f t="shared" si="44"/>
        <v>1568541</v>
      </c>
      <c r="Y125" s="60">
        <f t="shared" si="44"/>
        <v>0</v>
      </c>
    </row>
    <row r="126" spans="1:25" ht="25.5">
      <c r="A126" s="13" t="s">
        <v>155</v>
      </c>
      <c r="B126" s="61">
        <v>172225698</v>
      </c>
      <c r="C126" s="61">
        <v>35832011</v>
      </c>
      <c r="D126" s="61">
        <v>0</v>
      </c>
      <c r="E126" s="61">
        <v>6639030</v>
      </c>
      <c r="F126" s="61">
        <v>0</v>
      </c>
      <c r="G126" s="61">
        <v>0</v>
      </c>
      <c r="H126" s="61">
        <v>11213809</v>
      </c>
      <c r="I126" s="61">
        <v>0</v>
      </c>
      <c r="J126" s="61">
        <v>0</v>
      </c>
      <c r="K126" s="61">
        <v>0</v>
      </c>
      <c r="L126" s="61">
        <v>1726613</v>
      </c>
      <c r="M126" s="61">
        <v>0</v>
      </c>
      <c r="N126" s="61">
        <v>18744000</v>
      </c>
      <c r="O126" s="61">
        <v>8349644</v>
      </c>
      <c r="P126" s="61">
        <v>12734986</v>
      </c>
      <c r="Q126" s="61">
        <v>5860000</v>
      </c>
      <c r="R126" s="61">
        <v>3450800</v>
      </c>
      <c r="S126" s="61">
        <v>20427881</v>
      </c>
      <c r="T126" s="61">
        <v>0</v>
      </c>
      <c r="U126" s="61">
        <v>0</v>
      </c>
      <c r="V126" s="61">
        <v>60700000</v>
      </c>
      <c r="W126" s="61">
        <v>45946040</v>
      </c>
      <c r="X126" s="61">
        <v>14162230</v>
      </c>
      <c r="Y126" s="62">
        <v>0</v>
      </c>
    </row>
    <row r="127" spans="1:25" ht="12.75">
      <c r="A127" s="25" t="s">
        <v>156</v>
      </c>
      <c r="B127" s="31">
        <v>608634000</v>
      </c>
      <c r="C127" s="31">
        <v>50533000</v>
      </c>
      <c r="D127" s="31">
        <v>88546000</v>
      </c>
      <c r="E127" s="31">
        <v>51002000</v>
      </c>
      <c r="F127" s="31">
        <v>37182000</v>
      </c>
      <c r="G127" s="31">
        <v>22802000</v>
      </c>
      <c r="H127" s="31">
        <v>81091000</v>
      </c>
      <c r="I127" s="31">
        <v>43058000</v>
      </c>
      <c r="J127" s="31">
        <v>62058000</v>
      </c>
      <c r="K127" s="31">
        <v>432357000</v>
      </c>
      <c r="L127" s="31">
        <v>134966000</v>
      </c>
      <c r="M127" s="31">
        <v>97137000</v>
      </c>
      <c r="N127" s="31">
        <v>165468000</v>
      </c>
      <c r="O127" s="31">
        <v>129367000</v>
      </c>
      <c r="P127" s="31">
        <v>77933000</v>
      </c>
      <c r="Q127" s="31">
        <v>338076000</v>
      </c>
      <c r="R127" s="31">
        <v>56039000</v>
      </c>
      <c r="S127" s="31">
        <v>66714000</v>
      </c>
      <c r="T127" s="31">
        <v>76578000</v>
      </c>
      <c r="U127" s="31">
        <v>163244000</v>
      </c>
      <c r="V127" s="31">
        <v>153983000</v>
      </c>
      <c r="W127" s="31">
        <v>97653000</v>
      </c>
      <c r="X127" s="31">
        <v>75102000</v>
      </c>
      <c r="Y127" s="32">
        <v>131146000</v>
      </c>
    </row>
    <row r="128" spans="1:25" ht="12.75">
      <c r="A128" s="63" t="s">
        <v>157</v>
      </c>
      <c r="B128" s="64" t="str">
        <f>IF(B11&gt;0,"Funded","Unfunded")</f>
        <v>Funded</v>
      </c>
      <c r="C128" s="64" t="str">
        <f aca="true" t="shared" si="45" ref="C128:Y128">IF(C11&gt;0,"Funded","Unfunded")</f>
        <v>Funded</v>
      </c>
      <c r="D128" s="64" t="str">
        <f t="shared" si="45"/>
        <v>Funded</v>
      </c>
      <c r="E128" s="64" t="str">
        <f t="shared" si="45"/>
        <v>Funded</v>
      </c>
      <c r="F128" s="64" t="str">
        <f t="shared" si="45"/>
        <v>Unfunded</v>
      </c>
      <c r="G128" s="64" t="str">
        <f t="shared" si="45"/>
        <v>Funded</v>
      </c>
      <c r="H128" s="64" t="str">
        <f t="shared" si="45"/>
        <v>Funded</v>
      </c>
      <c r="I128" s="64" t="str">
        <f t="shared" si="45"/>
        <v>Funded</v>
      </c>
      <c r="J128" s="64" t="str">
        <f t="shared" si="45"/>
        <v>Funded</v>
      </c>
      <c r="K128" s="64" t="str">
        <f t="shared" si="45"/>
        <v>Unfunded</v>
      </c>
      <c r="L128" s="64" t="str">
        <f t="shared" si="45"/>
        <v>Unfunded</v>
      </c>
      <c r="M128" s="64" t="str">
        <f t="shared" si="45"/>
        <v>Funded</v>
      </c>
      <c r="N128" s="64" t="str">
        <f t="shared" si="45"/>
        <v>Unfunded</v>
      </c>
      <c r="O128" s="64" t="str">
        <f t="shared" si="45"/>
        <v>Funded</v>
      </c>
      <c r="P128" s="64" t="str">
        <f t="shared" si="45"/>
        <v>Funded</v>
      </c>
      <c r="Q128" s="64" t="str">
        <f t="shared" si="45"/>
        <v>Funded</v>
      </c>
      <c r="R128" s="64" t="str">
        <f t="shared" si="45"/>
        <v>Unfunded</v>
      </c>
      <c r="S128" s="64" t="str">
        <f t="shared" si="45"/>
        <v>Unfunded</v>
      </c>
      <c r="T128" s="64" t="str">
        <f t="shared" si="45"/>
        <v>Unfunded</v>
      </c>
      <c r="U128" s="64" t="str">
        <f t="shared" si="45"/>
        <v>Unfunded</v>
      </c>
      <c r="V128" s="64" t="str">
        <f t="shared" si="45"/>
        <v>Funded</v>
      </c>
      <c r="W128" s="64" t="str">
        <f t="shared" si="45"/>
        <v>Funded</v>
      </c>
      <c r="X128" s="64" t="str">
        <f t="shared" si="45"/>
        <v>Unfunded</v>
      </c>
      <c r="Y128" s="65" t="str">
        <f t="shared" si="45"/>
        <v>Funded</v>
      </c>
    </row>
    <row r="129" spans="1:25" ht="12.75" hidden="1">
      <c r="A129" s="66" t="s">
        <v>158</v>
      </c>
      <c r="B129" s="33">
        <v>3215958820</v>
      </c>
      <c r="C129" s="33">
        <v>47468048</v>
      </c>
      <c r="D129" s="33">
        <v>98192000</v>
      </c>
      <c r="E129" s="33">
        <v>30601256</v>
      </c>
      <c r="F129" s="33">
        <v>40417000</v>
      </c>
      <c r="G129" s="33">
        <v>505340</v>
      </c>
      <c r="H129" s="33">
        <v>38557305</v>
      </c>
      <c r="I129" s="33">
        <v>18778441</v>
      </c>
      <c r="J129" s="33">
        <v>35178000</v>
      </c>
      <c r="K129" s="33">
        <v>1138517952</v>
      </c>
      <c r="L129" s="33">
        <v>258144</v>
      </c>
      <c r="M129" s="33">
        <v>40000</v>
      </c>
      <c r="N129" s="33">
        <v>67104596</v>
      </c>
      <c r="O129" s="33">
        <v>359134000</v>
      </c>
      <c r="P129" s="33">
        <v>109439000</v>
      </c>
      <c r="Q129" s="33">
        <v>564606000</v>
      </c>
      <c r="R129" s="33">
        <v>33899908</v>
      </c>
      <c r="S129" s="33">
        <v>83962137</v>
      </c>
      <c r="T129" s="33">
        <v>2392883</v>
      </c>
      <c r="U129" s="33">
        <v>349320</v>
      </c>
      <c r="V129" s="33">
        <v>247726751</v>
      </c>
      <c r="W129" s="33">
        <v>509428000</v>
      </c>
      <c r="X129" s="33">
        <v>52902183</v>
      </c>
      <c r="Y129" s="33">
        <v>310000</v>
      </c>
    </row>
    <row r="130" spans="1:25" ht="12.75" hidden="1">
      <c r="A130" s="66" t="s">
        <v>159</v>
      </c>
      <c r="B130" s="33">
        <v>2918826448</v>
      </c>
      <c r="C130" s="33">
        <v>47141369</v>
      </c>
      <c r="D130" s="33">
        <v>85908161</v>
      </c>
      <c r="E130" s="33">
        <v>26800408</v>
      </c>
      <c r="F130" s="33">
        <v>35258604</v>
      </c>
      <c r="G130" s="33">
        <v>419078</v>
      </c>
      <c r="H130" s="33">
        <v>66702554</v>
      </c>
      <c r="I130" s="33">
        <v>21459013</v>
      </c>
      <c r="J130" s="33">
        <v>34226700</v>
      </c>
      <c r="K130" s="33">
        <v>1081183095</v>
      </c>
      <c r="L130" s="33">
        <v>220870</v>
      </c>
      <c r="M130" s="33">
        <v>0</v>
      </c>
      <c r="N130" s="33">
        <v>132036576</v>
      </c>
      <c r="O130" s="33">
        <v>344511000</v>
      </c>
      <c r="P130" s="33">
        <v>103725000</v>
      </c>
      <c r="Q130" s="33">
        <v>699392908</v>
      </c>
      <c r="R130" s="33">
        <v>36234747</v>
      </c>
      <c r="S130" s="33">
        <v>92420723</v>
      </c>
      <c r="T130" s="33">
        <v>0</v>
      </c>
      <c r="U130" s="33">
        <v>342604000</v>
      </c>
      <c r="V130" s="33">
        <v>240831107</v>
      </c>
      <c r="W130" s="33">
        <v>521211080</v>
      </c>
      <c r="X130" s="33">
        <v>43882463</v>
      </c>
      <c r="Y130" s="33">
        <v>0</v>
      </c>
    </row>
    <row r="131" spans="1:25" ht="12.75" hidden="1">
      <c r="A131" s="66" t="s">
        <v>160</v>
      </c>
      <c r="B131" s="33">
        <v>772631519</v>
      </c>
      <c r="C131" s="33">
        <v>327419</v>
      </c>
      <c r="D131" s="33">
        <v>15293674</v>
      </c>
      <c r="E131" s="33">
        <v>9681570</v>
      </c>
      <c r="F131" s="33">
        <v>658944</v>
      </c>
      <c r="G131" s="33">
        <v>93696</v>
      </c>
      <c r="H131" s="33">
        <v>11799994</v>
      </c>
      <c r="I131" s="33">
        <v>613195</v>
      </c>
      <c r="J131" s="33">
        <v>751312</v>
      </c>
      <c r="K131" s="33">
        <v>101557089</v>
      </c>
      <c r="L131" s="33">
        <v>35110</v>
      </c>
      <c r="M131" s="33">
        <v>685260</v>
      </c>
      <c r="N131" s="33">
        <v>33342838</v>
      </c>
      <c r="O131" s="33">
        <v>36072000</v>
      </c>
      <c r="P131" s="33">
        <v>16739000</v>
      </c>
      <c r="Q131" s="33">
        <v>26189199</v>
      </c>
      <c r="R131" s="33">
        <v>6296000</v>
      </c>
      <c r="S131" s="33">
        <v>14433620</v>
      </c>
      <c r="T131" s="33">
        <v>2392883</v>
      </c>
      <c r="U131" s="33">
        <v>11708000</v>
      </c>
      <c r="V131" s="33">
        <v>16867742</v>
      </c>
      <c r="W131" s="33">
        <v>42306650</v>
      </c>
      <c r="X131" s="33">
        <v>11802220</v>
      </c>
      <c r="Y131" s="33">
        <v>310000</v>
      </c>
    </row>
    <row r="132" spans="1:25" ht="12.75" hidden="1">
      <c r="A132" s="66" t="s">
        <v>161</v>
      </c>
      <c r="B132" s="33">
        <v>305147900</v>
      </c>
      <c r="C132" s="33">
        <v>47429000</v>
      </c>
      <c r="D132" s="33">
        <v>6213000</v>
      </c>
      <c r="E132" s="33">
        <v>26240</v>
      </c>
      <c r="F132" s="33">
        <v>0</v>
      </c>
      <c r="G132" s="33">
        <v>12000000</v>
      </c>
      <c r="H132" s="33">
        <v>10648000</v>
      </c>
      <c r="I132" s="33">
        <v>8692000</v>
      </c>
      <c r="J132" s="33">
        <v>8037000</v>
      </c>
      <c r="K132" s="33">
        <v>16088000</v>
      </c>
      <c r="L132" s="33">
        <v>0</v>
      </c>
      <c r="M132" s="33">
        <v>21604525</v>
      </c>
      <c r="N132" s="33">
        <v>0</v>
      </c>
      <c r="O132" s="33">
        <v>-29147000</v>
      </c>
      <c r="P132" s="33">
        <v>14877900</v>
      </c>
      <c r="Q132" s="33">
        <v>2000000</v>
      </c>
      <c r="R132" s="33">
        <v>0</v>
      </c>
      <c r="S132" s="33">
        <v>0</v>
      </c>
      <c r="T132" s="33">
        <v>5852262</v>
      </c>
      <c r="U132" s="33">
        <v>3672</v>
      </c>
      <c r="V132" s="33">
        <v>27079573</v>
      </c>
      <c r="W132" s="33">
        <v>33192000</v>
      </c>
      <c r="X132" s="33">
        <v>-2794348</v>
      </c>
      <c r="Y132" s="33">
        <v>120950720</v>
      </c>
    </row>
    <row r="133" spans="1:25" ht="12.75" hidden="1">
      <c r="A133" s="66" t="s">
        <v>162</v>
      </c>
      <c r="B133" s="33">
        <v>727888915</v>
      </c>
      <c r="C133" s="33">
        <v>500000</v>
      </c>
      <c r="D133" s="33">
        <v>16784000</v>
      </c>
      <c r="E133" s="33">
        <v>57725</v>
      </c>
      <c r="F133" s="33">
        <v>0</v>
      </c>
      <c r="G133" s="33">
        <v>12500000</v>
      </c>
      <c r="H133" s="33">
        <v>57233000</v>
      </c>
      <c r="I133" s="33">
        <v>2000000</v>
      </c>
      <c r="J133" s="33">
        <v>19103000</v>
      </c>
      <c r="K133" s="33">
        <v>449218000</v>
      </c>
      <c r="L133" s="33">
        <v>0</v>
      </c>
      <c r="M133" s="33">
        <v>6848240</v>
      </c>
      <c r="N133" s="33">
        <v>0</v>
      </c>
      <c r="O133" s="33">
        <v>43000000</v>
      </c>
      <c r="P133" s="33">
        <v>33825000</v>
      </c>
      <c r="Q133" s="33">
        <v>122819115</v>
      </c>
      <c r="R133" s="33">
        <v>0</v>
      </c>
      <c r="S133" s="33">
        <v>0</v>
      </c>
      <c r="T133" s="33">
        <v>17303926</v>
      </c>
      <c r="U133" s="33">
        <v>75000</v>
      </c>
      <c r="V133" s="33">
        <v>81792253</v>
      </c>
      <c r="W133" s="33">
        <v>105046000</v>
      </c>
      <c r="X133" s="33">
        <v>150369457</v>
      </c>
      <c r="Y133" s="33">
        <v>16556788</v>
      </c>
    </row>
    <row r="134" spans="1:25" ht="12.75" hidden="1">
      <c r="A134" s="66" t="s">
        <v>163</v>
      </c>
      <c r="B134" s="33">
        <v>354285980</v>
      </c>
      <c r="C134" s="33">
        <v>0</v>
      </c>
      <c r="D134" s="33">
        <v>45341000</v>
      </c>
      <c r="E134" s="33">
        <v>41553</v>
      </c>
      <c r="F134" s="33">
        <v>0</v>
      </c>
      <c r="G134" s="33">
        <v>974828</v>
      </c>
      <c r="H134" s="33">
        <v>17003000</v>
      </c>
      <c r="I134" s="33">
        <v>10828000</v>
      </c>
      <c r="J134" s="33">
        <v>19763000</v>
      </c>
      <c r="K134" s="33">
        <v>180007000</v>
      </c>
      <c r="L134" s="33">
        <v>0</v>
      </c>
      <c r="M134" s="33">
        <v>5930422</v>
      </c>
      <c r="N134" s="33">
        <v>0</v>
      </c>
      <c r="O134" s="33">
        <v>336998000</v>
      </c>
      <c r="P134" s="33">
        <v>47699000</v>
      </c>
      <c r="Q134" s="33">
        <v>214031416</v>
      </c>
      <c r="R134" s="33">
        <v>0</v>
      </c>
      <c r="S134" s="33">
        <v>0</v>
      </c>
      <c r="T134" s="33">
        <v>0</v>
      </c>
      <c r="U134" s="33">
        <v>52815</v>
      </c>
      <c r="V134" s="33">
        <v>302830778</v>
      </c>
      <c r="W134" s="33">
        <v>92388000</v>
      </c>
      <c r="X134" s="33">
        <v>53851081</v>
      </c>
      <c r="Y134" s="33">
        <v>0</v>
      </c>
    </row>
    <row r="135" spans="1:25" ht="12.75" hidden="1">
      <c r="A135" s="66" t="s">
        <v>164</v>
      </c>
      <c r="B135" s="33">
        <v>129002602</v>
      </c>
      <c r="C135" s="33">
        <v>3099000</v>
      </c>
      <c r="D135" s="33">
        <v>2568000</v>
      </c>
      <c r="E135" s="33">
        <v>6180</v>
      </c>
      <c r="F135" s="33">
        <v>0</v>
      </c>
      <c r="G135" s="33">
        <v>0</v>
      </c>
      <c r="H135" s="33">
        <v>0</v>
      </c>
      <c r="I135" s="33">
        <v>1300000</v>
      </c>
      <c r="J135" s="33">
        <v>4276000</v>
      </c>
      <c r="K135" s="33">
        <v>0</v>
      </c>
      <c r="L135" s="33">
        <v>0</v>
      </c>
      <c r="M135" s="33">
        <v>3023862</v>
      </c>
      <c r="N135" s="33">
        <v>0</v>
      </c>
      <c r="O135" s="33">
        <v>3500000</v>
      </c>
      <c r="P135" s="33">
        <v>0</v>
      </c>
      <c r="Q135" s="33">
        <v>52319000</v>
      </c>
      <c r="R135" s="33">
        <v>0</v>
      </c>
      <c r="S135" s="33">
        <v>0</v>
      </c>
      <c r="T135" s="33">
        <v>0</v>
      </c>
      <c r="U135" s="33">
        <v>0</v>
      </c>
      <c r="V135" s="33">
        <v>5000</v>
      </c>
      <c r="W135" s="33">
        <v>14000000</v>
      </c>
      <c r="X135" s="33">
        <v>16522190</v>
      </c>
      <c r="Y135" s="33">
        <v>0</v>
      </c>
    </row>
    <row r="136" spans="1:25" ht="12.75" hidden="1">
      <c r="A136" s="66" t="s">
        <v>165</v>
      </c>
      <c r="B136" s="33">
        <v>2254808</v>
      </c>
      <c r="C136" s="33">
        <v>0</v>
      </c>
      <c r="D136" s="33">
        <v>0</v>
      </c>
      <c r="E136" s="33">
        <v>0</v>
      </c>
      <c r="F136" s="33">
        <v>0</v>
      </c>
      <c r="G136" s="33">
        <v>517023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12550000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7000000</v>
      </c>
      <c r="X136" s="33">
        <v>0</v>
      </c>
      <c r="Y136" s="33">
        <v>0</v>
      </c>
    </row>
    <row r="137" spans="1:25" ht="12.75" hidden="1">
      <c r="A137" s="66" t="s">
        <v>166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-40619000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75026168</v>
      </c>
    </row>
    <row r="138" spans="1:25" ht="25.5" hidden="1">
      <c r="A138" s="66" t="s">
        <v>167</v>
      </c>
      <c r="B138" s="33">
        <v>2865922000</v>
      </c>
      <c r="C138" s="33">
        <v>58422992</v>
      </c>
      <c r="D138" s="33">
        <v>125005564</v>
      </c>
      <c r="E138" s="33">
        <v>99012388</v>
      </c>
      <c r="F138" s="33">
        <v>50012928</v>
      </c>
      <c r="G138" s="33">
        <v>35190480</v>
      </c>
      <c r="H138" s="33">
        <v>90520636</v>
      </c>
      <c r="I138" s="33">
        <v>54301095</v>
      </c>
      <c r="J138" s="33">
        <v>63656960</v>
      </c>
      <c r="K138" s="33">
        <v>946704359</v>
      </c>
      <c r="L138" s="33">
        <v>254799</v>
      </c>
      <c r="M138" s="33">
        <v>64713702</v>
      </c>
      <c r="N138" s="33">
        <v>184355809</v>
      </c>
      <c r="O138" s="33">
        <v>283022000</v>
      </c>
      <c r="P138" s="33">
        <v>92501999</v>
      </c>
      <c r="Q138" s="33">
        <v>778602008</v>
      </c>
      <c r="R138" s="33">
        <v>56187500</v>
      </c>
      <c r="S138" s="33">
        <v>112873805</v>
      </c>
      <c r="T138" s="33">
        <v>53972159</v>
      </c>
      <c r="U138" s="33">
        <v>356639000</v>
      </c>
      <c r="V138" s="33">
        <v>145022851</v>
      </c>
      <c r="W138" s="33">
        <v>465031050</v>
      </c>
      <c r="X138" s="33">
        <v>83096730</v>
      </c>
      <c r="Y138" s="33">
        <v>102052302</v>
      </c>
    </row>
    <row r="139" spans="1:25" ht="12.75" hidden="1">
      <c r="A139" s="66" t="s">
        <v>168</v>
      </c>
      <c r="B139" s="33">
        <v>142989312</v>
      </c>
      <c r="C139" s="33">
        <v>10607999</v>
      </c>
      <c r="D139" s="33">
        <v>0</v>
      </c>
      <c r="E139" s="33">
        <v>6178420</v>
      </c>
      <c r="F139" s="33">
        <v>12199003</v>
      </c>
      <c r="G139" s="33">
        <v>0</v>
      </c>
      <c r="H139" s="33">
        <v>31353994</v>
      </c>
      <c r="I139" s="33">
        <v>2827506</v>
      </c>
      <c r="J139" s="33">
        <v>2500500</v>
      </c>
      <c r="K139" s="33">
        <v>325122239</v>
      </c>
      <c r="L139" s="33">
        <v>44315</v>
      </c>
      <c r="M139" s="33">
        <v>0</v>
      </c>
      <c r="N139" s="33">
        <v>54196701</v>
      </c>
      <c r="O139" s="33">
        <v>23002000</v>
      </c>
      <c r="P139" s="33">
        <v>10000000</v>
      </c>
      <c r="Q139" s="33">
        <v>66594084</v>
      </c>
      <c r="R139" s="33">
        <v>0</v>
      </c>
      <c r="S139" s="33">
        <v>16001000</v>
      </c>
      <c r="T139" s="33">
        <v>0</v>
      </c>
      <c r="U139" s="33">
        <v>35206000</v>
      </c>
      <c r="V139" s="33">
        <v>0</v>
      </c>
      <c r="W139" s="33">
        <v>47124870</v>
      </c>
      <c r="X139" s="33">
        <v>5500000</v>
      </c>
      <c r="Y139" s="33">
        <v>0</v>
      </c>
    </row>
    <row r="140" spans="1:25" ht="12.75" hidden="1">
      <c r="A140" s="66" t="s">
        <v>169</v>
      </c>
      <c r="B140" s="33">
        <v>967246206</v>
      </c>
      <c r="C140" s="33">
        <v>31427010</v>
      </c>
      <c r="D140" s="33">
        <v>68349011</v>
      </c>
      <c r="E140" s="33">
        <v>19358210</v>
      </c>
      <c r="F140" s="33">
        <v>16901248</v>
      </c>
      <c r="G140" s="33">
        <v>24511287</v>
      </c>
      <c r="H140" s="33">
        <v>35019369</v>
      </c>
      <c r="I140" s="33">
        <v>9258534</v>
      </c>
      <c r="J140" s="33">
        <v>41496077</v>
      </c>
      <c r="K140" s="33">
        <v>144100850</v>
      </c>
      <c r="L140" s="33">
        <v>67474</v>
      </c>
      <c r="M140" s="33">
        <v>29314973</v>
      </c>
      <c r="N140" s="33">
        <v>77541350</v>
      </c>
      <c r="O140" s="33">
        <v>161102000</v>
      </c>
      <c r="P140" s="33">
        <v>30847928</v>
      </c>
      <c r="Q140" s="33">
        <v>258951496</v>
      </c>
      <c r="R140" s="33">
        <v>42964113</v>
      </c>
      <c r="S140" s="33">
        <v>33166736</v>
      </c>
      <c r="T140" s="33">
        <v>30519298</v>
      </c>
      <c r="U140" s="33">
        <v>99583000</v>
      </c>
      <c r="V140" s="33">
        <v>276902706</v>
      </c>
      <c r="W140" s="33">
        <v>200291640</v>
      </c>
      <c r="X140" s="33">
        <v>33970882</v>
      </c>
      <c r="Y140" s="33">
        <v>56643016</v>
      </c>
    </row>
    <row r="141" spans="1:25" ht="12.75" hidden="1">
      <c r="A141" s="66" t="s">
        <v>170</v>
      </c>
      <c r="B141" s="33">
        <v>0</v>
      </c>
      <c r="C141" s="33">
        <v>40</v>
      </c>
      <c r="D141" s="33">
        <v>40</v>
      </c>
      <c r="E141" s="33">
        <v>40</v>
      </c>
      <c r="F141" s="33">
        <v>40</v>
      </c>
      <c r="G141" s="33">
        <v>40</v>
      </c>
      <c r="H141" s="33">
        <v>40</v>
      </c>
      <c r="I141" s="33">
        <v>40</v>
      </c>
      <c r="J141" s="33">
        <v>40</v>
      </c>
      <c r="K141" s="33">
        <v>40</v>
      </c>
      <c r="L141" s="33">
        <v>40</v>
      </c>
      <c r="M141" s="33">
        <v>40</v>
      </c>
      <c r="N141" s="33">
        <v>40</v>
      </c>
      <c r="O141" s="33">
        <v>40</v>
      </c>
      <c r="P141" s="33">
        <v>40</v>
      </c>
      <c r="Q141" s="33">
        <v>40</v>
      </c>
      <c r="R141" s="33">
        <v>60</v>
      </c>
      <c r="S141" s="33">
        <v>40</v>
      </c>
      <c r="T141" s="33">
        <v>40</v>
      </c>
      <c r="U141" s="33">
        <v>40</v>
      </c>
      <c r="V141" s="33">
        <v>40</v>
      </c>
      <c r="W141" s="33">
        <v>40</v>
      </c>
      <c r="X141" s="33">
        <v>40</v>
      </c>
      <c r="Y141" s="33">
        <v>40</v>
      </c>
    </row>
    <row r="142" spans="1:25" ht="12.75" hidden="1">
      <c r="A142" s="66" t="s">
        <v>171</v>
      </c>
      <c r="B142" s="33">
        <v>3866705673</v>
      </c>
      <c r="C142" s="33">
        <v>88876818</v>
      </c>
      <c r="D142" s="33">
        <v>165055218</v>
      </c>
      <c r="E142" s="33">
        <v>60980361</v>
      </c>
      <c r="F142" s="33">
        <v>48789755</v>
      </c>
      <c r="G142" s="33">
        <v>54192882</v>
      </c>
      <c r="H142" s="33">
        <v>155580456</v>
      </c>
      <c r="I142" s="33">
        <v>66464000</v>
      </c>
      <c r="J142" s="33">
        <v>91719629</v>
      </c>
      <c r="K142" s="33">
        <v>1491936000</v>
      </c>
      <c r="L142" s="33">
        <v>259170000</v>
      </c>
      <c r="M142" s="33">
        <v>98590000</v>
      </c>
      <c r="N142" s="33">
        <v>294253270</v>
      </c>
      <c r="O142" s="33">
        <v>465428000</v>
      </c>
      <c r="P142" s="33">
        <v>147468000</v>
      </c>
      <c r="Q142" s="33">
        <v>1112226033</v>
      </c>
      <c r="R142" s="33">
        <v>107767000</v>
      </c>
      <c r="S142" s="33">
        <v>166390406</v>
      </c>
      <c r="T142" s="33">
        <v>79180050</v>
      </c>
      <c r="U142" s="33">
        <v>467336675</v>
      </c>
      <c r="V142" s="33">
        <v>426835796</v>
      </c>
      <c r="W142" s="33">
        <v>623230460</v>
      </c>
      <c r="X142" s="33">
        <v>164896383</v>
      </c>
      <c r="Y142" s="33">
        <v>218830870</v>
      </c>
    </row>
    <row r="143" spans="1:25" ht="12.75" hidden="1">
      <c r="A143" s="66" t="s">
        <v>172</v>
      </c>
      <c r="B143" s="33">
        <v>506433192</v>
      </c>
      <c r="C143" s="33">
        <v>6381783</v>
      </c>
      <c r="D143" s="33">
        <v>16703078</v>
      </c>
      <c r="E143" s="33">
        <v>7325370</v>
      </c>
      <c r="F143" s="33">
        <v>5932725</v>
      </c>
      <c r="G143" s="33">
        <v>0</v>
      </c>
      <c r="H143" s="33">
        <v>10358915</v>
      </c>
      <c r="I143" s="33">
        <v>2871479</v>
      </c>
      <c r="J143" s="33">
        <v>5179000</v>
      </c>
      <c r="K143" s="33">
        <v>148379657</v>
      </c>
      <c r="L143" s="33">
        <v>17442</v>
      </c>
      <c r="M143" s="33">
        <v>0</v>
      </c>
      <c r="N143" s="33">
        <v>24371857</v>
      </c>
      <c r="O143" s="33">
        <v>64649000</v>
      </c>
      <c r="P143" s="33">
        <v>13636000</v>
      </c>
      <c r="Q143" s="33">
        <v>731889959</v>
      </c>
      <c r="R143" s="33">
        <v>20409500</v>
      </c>
      <c r="S143" s="33">
        <v>11259593</v>
      </c>
      <c r="T143" s="33">
        <v>0</v>
      </c>
      <c r="U143" s="33">
        <v>39947000</v>
      </c>
      <c r="V143" s="33">
        <v>41149507</v>
      </c>
      <c r="W143" s="33">
        <v>99459130</v>
      </c>
      <c r="X143" s="33">
        <v>8280000</v>
      </c>
      <c r="Y143" s="33">
        <v>0</v>
      </c>
    </row>
    <row r="144" spans="1:25" ht="12.75" hidden="1">
      <c r="A144" s="66" t="s">
        <v>173</v>
      </c>
      <c r="B144" s="33">
        <v>445408848</v>
      </c>
      <c r="C144" s="33">
        <v>5106056</v>
      </c>
      <c r="D144" s="33">
        <v>15184616</v>
      </c>
      <c r="E144" s="33">
        <v>6846000</v>
      </c>
      <c r="F144" s="33">
        <v>2546579</v>
      </c>
      <c r="G144" s="33">
        <v>0</v>
      </c>
      <c r="H144" s="33">
        <v>14455369</v>
      </c>
      <c r="I144" s="33">
        <v>1624000</v>
      </c>
      <c r="J144" s="33">
        <v>20809249</v>
      </c>
      <c r="K144" s="33">
        <v>136325000</v>
      </c>
      <c r="L144" s="33">
        <v>12830000</v>
      </c>
      <c r="M144" s="33">
        <v>0</v>
      </c>
      <c r="N144" s="33">
        <v>24673828</v>
      </c>
      <c r="O144" s="33">
        <v>63212000</v>
      </c>
      <c r="P144" s="33">
        <v>8189000</v>
      </c>
      <c r="Q144" s="33">
        <v>721740913</v>
      </c>
      <c r="R144" s="33">
        <v>7248000</v>
      </c>
      <c r="S144" s="33">
        <v>10919038</v>
      </c>
      <c r="T144" s="33">
        <v>0</v>
      </c>
      <c r="U144" s="33">
        <v>32104709</v>
      </c>
      <c r="V144" s="33">
        <v>39390030</v>
      </c>
      <c r="W144" s="33">
        <v>88537120</v>
      </c>
      <c r="X144" s="33">
        <v>8695220</v>
      </c>
      <c r="Y144" s="33">
        <v>0</v>
      </c>
    </row>
    <row r="145" spans="1:25" ht="12.75" hidden="1">
      <c r="A145" s="66" t="s">
        <v>174</v>
      </c>
      <c r="B145" s="33">
        <v>1690562734</v>
      </c>
      <c r="C145" s="33">
        <v>20452650</v>
      </c>
      <c r="D145" s="33">
        <v>44338107</v>
      </c>
      <c r="E145" s="33">
        <v>0</v>
      </c>
      <c r="F145" s="33">
        <v>19171016</v>
      </c>
      <c r="G145" s="33">
        <v>0</v>
      </c>
      <c r="H145" s="33">
        <v>24826287</v>
      </c>
      <c r="I145" s="33">
        <v>11860064</v>
      </c>
      <c r="J145" s="33">
        <v>17074400</v>
      </c>
      <c r="K145" s="33">
        <v>575954206</v>
      </c>
      <c r="L145" s="33">
        <v>0</v>
      </c>
      <c r="M145" s="33">
        <v>0</v>
      </c>
      <c r="N145" s="33">
        <v>55293550</v>
      </c>
      <c r="O145" s="33">
        <v>152738000</v>
      </c>
      <c r="P145" s="33">
        <v>30548000</v>
      </c>
      <c r="Q145" s="33">
        <v>366000000</v>
      </c>
      <c r="R145" s="33">
        <v>6626669</v>
      </c>
      <c r="S145" s="33">
        <v>31563437</v>
      </c>
      <c r="T145" s="33">
        <v>0</v>
      </c>
      <c r="U145" s="33">
        <v>214080000</v>
      </c>
      <c r="V145" s="33">
        <v>133490261</v>
      </c>
      <c r="W145" s="33">
        <v>205117180</v>
      </c>
      <c r="X145" s="33">
        <v>0</v>
      </c>
      <c r="Y145" s="33">
        <v>0</v>
      </c>
    </row>
    <row r="146" spans="1:25" ht="12.75" hidden="1">
      <c r="A146" s="66" t="s">
        <v>175</v>
      </c>
      <c r="B146" s="33">
        <v>1409096455</v>
      </c>
      <c r="C146" s="33">
        <v>15123450</v>
      </c>
      <c r="D146" s="33">
        <v>35108550</v>
      </c>
      <c r="E146" s="33">
        <v>-362000</v>
      </c>
      <c r="F146" s="33">
        <v>0</v>
      </c>
      <c r="G146" s="33">
        <v>0</v>
      </c>
      <c r="H146" s="33">
        <v>25247258</v>
      </c>
      <c r="I146" s="33">
        <v>9900000</v>
      </c>
      <c r="J146" s="33">
        <v>15384587</v>
      </c>
      <c r="K146" s="33">
        <v>518737000</v>
      </c>
      <c r="L146" s="33">
        <v>55062000</v>
      </c>
      <c r="M146" s="33">
        <v>0</v>
      </c>
      <c r="N146" s="33">
        <v>49758516</v>
      </c>
      <c r="O146" s="33">
        <v>136879000</v>
      </c>
      <c r="P146" s="33">
        <v>20304000</v>
      </c>
      <c r="Q146" s="33">
        <v>280762500</v>
      </c>
      <c r="R146" s="33">
        <v>5521000</v>
      </c>
      <c r="S146" s="33">
        <v>27972106</v>
      </c>
      <c r="T146" s="33">
        <v>0</v>
      </c>
      <c r="U146" s="33">
        <v>186503805</v>
      </c>
      <c r="V146" s="33">
        <v>0</v>
      </c>
      <c r="W146" s="33">
        <v>173593480</v>
      </c>
      <c r="X146" s="33">
        <v>0</v>
      </c>
      <c r="Y146" s="33">
        <v>0</v>
      </c>
    </row>
    <row r="147" spans="1:25" ht="12.75" hidden="1">
      <c r="A147" s="66" t="s">
        <v>176</v>
      </c>
      <c r="B147" s="33">
        <v>543286244</v>
      </c>
      <c r="C147" s="33">
        <v>7905000</v>
      </c>
      <c r="D147" s="33">
        <v>9747161</v>
      </c>
      <c r="E147" s="33">
        <v>7099505</v>
      </c>
      <c r="F147" s="33">
        <v>3867623</v>
      </c>
      <c r="G147" s="33">
        <v>0</v>
      </c>
      <c r="H147" s="33">
        <v>12559627</v>
      </c>
      <c r="I147" s="33">
        <v>1191375</v>
      </c>
      <c r="J147" s="33">
        <v>4266000</v>
      </c>
      <c r="K147" s="33">
        <v>183016590</v>
      </c>
      <c r="L147" s="33">
        <v>0</v>
      </c>
      <c r="M147" s="33">
        <v>0</v>
      </c>
      <c r="N147" s="33">
        <v>22857381</v>
      </c>
      <c r="O147" s="33">
        <v>46867000</v>
      </c>
      <c r="P147" s="33">
        <v>30278000</v>
      </c>
      <c r="Q147" s="33">
        <v>45850000</v>
      </c>
      <c r="R147" s="33">
        <v>-1459000</v>
      </c>
      <c r="S147" s="33">
        <v>23418173</v>
      </c>
      <c r="T147" s="33">
        <v>0</v>
      </c>
      <c r="U147" s="33">
        <v>55150000</v>
      </c>
      <c r="V147" s="33">
        <v>17663000</v>
      </c>
      <c r="W147" s="33">
        <v>151716210</v>
      </c>
      <c r="X147" s="33">
        <v>14232872</v>
      </c>
      <c r="Y147" s="33">
        <v>0</v>
      </c>
    </row>
    <row r="148" spans="1:25" ht="12.75" hidden="1">
      <c r="A148" s="66" t="s">
        <v>177</v>
      </c>
      <c r="B148" s="33">
        <v>445979406</v>
      </c>
      <c r="C148" s="33">
        <v>7500000</v>
      </c>
      <c r="D148" s="33">
        <v>8861055</v>
      </c>
      <c r="E148" s="33">
        <v>1120000</v>
      </c>
      <c r="F148" s="33">
        <v>3229853</v>
      </c>
      <c r="G148" s="33">
        <v>0</v>
      </c>
      <c r="H148" s="33">
        <v>14905503</v>
      </c>
      <c r="I148" s="33">
        <v>450000</v>
      </c>
      <c r="J148" s="33">
        <v>4272200</v>
      </c>
      <c r="K148" s="33">
        <v>183017000</v>
      </c>
      <c r="L148" s="33">
        <v>31093000</v>
      </c>
      <c r="M148" s="33">
        <v>0</v>
      </c>
      <c r="N148" s="33">
        <v>20278568</v>
      </c>
      <c r="O148" s="33">
        <v>44214000</v>
      </c>
      <c r="P148" s="33">
        <v>21357000</v>
      </c>
      <c r="Q148" s="33">
        <v>34256000</v>
      </c>
      <c r="R148" s="33">
        <v>5897000</v>
      </c>
      <c r="S148" s="33">
        <v>22677975</v>
      </c>
      <c r="T148" s="33">
        <v>0</v>
      </c>
      <c r="U148" s="33">
        <v>54197134</v>
      </c>
      <c r="V148" s="33">
        <v>0</v>
      </c>
      <c r="W148" s="33">
        <v>146016440</v>
      </c>
      <c r="X148" s="33">
        <v>0</v>
      </c>
      <c r="Y148" s="33">
        <v>0</v>
      </c>
    </row>
    <row r="149" spans="1:25" ht="12.75" hidden="1">
      <c r="A149" s="66" t="s">
        <v>178</v>
      </c>
      <c r="B149" s="33">
        <v>2894033497</v>
      </c>
      <c r="C149" s="33">
        <v>46787963</v>
      </c>
      <c r="D149" s="33">
        <v>85908161</v>
      </c>
      <c r="E149" s="33">
        <v>26249558</v>
      </c>
      <c r="F149" s="33">
        <v>35011604</v>
      </c>
      <c r="G149" s="33">
        <v>0</v>
      </c>
      <c r="H149" s="33">
        <v>66702554</v>
      </c>
      <c r="I149" s="33">
        <v>21208013</v>
      </c>
      <c r="J149" s="33">
        <v>33588700</v>
      </c>
      <c r="K149" s="33">
        <v>1069303095</v>
      </c>
      <c r="L149" s="33">
        <v>220870</v>
      </c>
      <c r="M149" s="33">
        <v>0</v>
      </c>
      <c r="N149" s="33">
        <v>131357348</v>
      </c>
      <c r="O149" s="33">
        <v>340433000</v>
      </c>
      <c r="P149" s="33">
        <v>103168000</v>
      </c>
      <c r="Q149" s="33">
        <v>698192908</v>
      </c>
      <c r="R149" s="33">
        <v>34465147</v>
      </c>
      <c r="S149" s="33">
        <v>91436123</v>
      </c>
      <c r="T149" s="33">
        <v>0</v>
      </c>
      <c r="U149" s="33">
        <v>338033000</v>
      </c>
      <c r="V149" s="33">
        <v>239457457</v>
      </c>
      <c r="W149" s="33">
        <v>516708120</v>
      </c>
      <c r="X149" s="33">
        <v>43333383</v>
      </c>
      <c r="Y149" s="33">
        <v>0</v>
      </c>
    </row>
    <row r="150" spans="1:25" ht="12.75" hidden="1">
      <c r="A150" s="66" t="s">
        <v>179</v>
      </c>
      <c r="B150" s="33">
        <v>2468817178</v>
      </c>
      <c r="C150" s="33">
        <v>39160749</v>
      </c>
      <c r="D150" s="33">
        <v>70056387</v>
      </c>
      <c r="E150" s="33">
        <v>10373984</v>
      </c>
      <c r="F150" s="33">
        <v>11379858</v>
      </c>
      <c r="G150" s="33">
        <v>0</v>
      </c>
      <c r="H150" s="33">
        <v>77737758</v>
      </c>
      <c r="I150" s="33">
        <v>13509000</v>
      </c>
      <c r="J150" s="33">
        <v>31317029</v>
      </c>
      <c r="K150" s="33">
        <v>991589000</v>
      </c>
      <c r="L150" s="33">
        <v>132095000</v>
      </c>
      <c r="M150" s="33">
        <v>0</v>
      </c>
      <c r="N150" s="33">
        <v>122152612</v>
      </c>
      <c r="O150" s="33">
        <v>314371000</v>
      </c>
      <c r="P150" s="33">
        <v>71976000</v>
      </c>
      <c r="Q150" s="33">
        <v>636209642</v>
      </c>
      <c r="R150" s="33">
        <v>28406000</v>
      </c>
      <c r="S150" s="33">
        <v>90160665</v>
      </c>
      <c r="T150" s="33">
        <v>0</v>
      </c>
      <c r="U150" s="33">
        <v>298671691</v>
      </c>
      <c r="V150" s="33">
        <v>277001480</v>
      </c>
      <c r="W150" s="33">
        <v>442546060</v>
      </c>
      <c r="X150" s="33">
        <v>91040159</v>
      </c>
      <c r="Y150" s="33">
        <v>0</v>
      </c>
    </row>
    <row r="151" spans="1:25" ht="12.75" hidden="1">
      <c r="A151" s="66" t="s">
        <v>180</v>
      </c>
      <c r="B151" s="33">
        <v>651134000</v>
      </c>
      <c r="C151" s="33">
        <v>53833000</v>
      </c>
      <c r="D151" s="33">
        <v>91846000</v>
      </c>
      <c r="E151" s="33">
        <v>53302000</v>
      </c>
      <c r="F151" s="33">
        <v>40368059</v>
      </c>
      <c r="G151" s="33">
        <v>65875443</v>
      </c>
      <c r="H151" s="33">
        <v>83332500</v>
      </c>
      <c r="I151" s="33">
        <v>48384900</v>
      </c>
      <c r="J151" s="33">
        <v>69316170</v>
      </c>
      <c r="K151" s="33">
        <v>434657000</v>
      </c>
      <c r="L151" s="33">
        <v>132811</v>
      </c>
      <c r="M151" s="33">
        <v>100387000</v>
      </c>
      <c r="N151" s="33">
        <v>172658000</v>
      </c>
      <c r="O151" s="33">
        <v>131667000</v>
      </c>
      <c r="P151" s="33">
        <v>81223000</v>
      </c>
      <c r="Q151" s="33">
        <v>425760300</v>
      </c>
      <c r="R151" s="33">
        <v>60433000</v>
      </c>
      <c r="S151" s="33">
        <v>71395250</v>
      </c>
      <c r="T151" s="33">
        <v>80565001</v>
      </c>
      <c r="U151" s="33">
        <v>165544000</v>
      </c>
      <c r="V151" s="33">
        <v>157276000</v>
      </c>
      <c r="W151" s="33">
        <v>107206400</v>
      </c>
      <c r="X151" s="33">
        <v>77402000</v>
      </c>
      <c r="Y151" s="33">
        <v>134396000</v>
      </c>
    </row>
    <row r="152" spans="1:25" ht="12.75" hidden="1">
      <c r="A152" s="66" t="s">
        <v>181</v>
      </c>
      <c r="B152" s="33">
        <v>560857000</v>
      </c>
      <c r="C152" s="33">
        <v>48234500</v>
      </c>
      <c r="D152" s="33">
        <v>81574000</v>
      </c>
      <c r="E152" s="33">
        <v>48549273</v>
      </c>
      <c r="F152" s="33">
        <v>35527670</v>
      </c>
      <c r="G152" s="33">
        <v>53205001</v>
      </c>
      <c r="H152" s="33">
        <v>74392000</v>
      </c>
      <c r="I152" s="33">
        <v>49042000</v>
      </c>
      <c r="J152" s="33">
        <v>56871000</v>
      </c>
      <c r="K152" s="33">
        <v>392899000</v>
      </c>
      <c r="L152" s="33">
        <v>127075000</v>
      </c>
      <c r="M152" s="33">
        <v>95775000</v>
      </c>
      <c r="N152" s="33">
        <v>147070000</v>
      </c>
      <c r="O152" s="33">
        <v>117091000</v>
      </c>
      <c r="P152" s="33">
        <v>71807000</v>
      </c>
      <c r="Q152" s="33">
        <v>389742000</v>
      </c>
      <c r="R152" s="33">
        <v>73072000</v>
      </c>
      <c r="S152" s="33">
        <v>64987561</v>
      </c>
      <c r="T152" s="33">
        <v>0</v>
      </c>
      <c r="U152" s="33">
        <v>147421000</v>
      </c>
      <c r="V152" s="33">
        <v>141013000</v>
      </c>
      <c r="W152" s="33">
        <v>95398300</v>
      </c>
      <c r="X152" s="33">
        <v>69316000</v>
      </c>
      <c r="Y152" s="33">
        <v>185621000</v>
      </c>
    </row>
    <row r="153" spans="1:25" ht="12.75" hidden="1">
      <c r="A153" s="66" t="s">
        <v>182</v>
      </c>
      <c r="B153" s="33">
        <v>513967000</v>
      </c>
      <c r="C153" s="33">
        <v>0</v>
      </c>
      <c r="D153" s="33">
        <v>0</v>
      </c>
      <c r="E153" s="33">
        <v>34840000</v>
      </c>
      <c r="F153" s="33">
        <v>860150</v>
      </c>
      <c r="G153" s="33">
        <v>0</v>
      </c>
      <c r="H153" s="33">
        <v>0</v>
      </c>
      <c r="I153" s="33">
        <v>57575100</v>
      </c>
      <c r="J153" s="33">
        <v>30415000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273524000</v>
      </c>
      <c r="R153" s="33">
        <v>0</v>
      </c>
      <c r="S153" s="33">
        <v>35043749</v>
      </c>
      <c r="T153" s="33">
        <v>0</v>
      </c>
      <c r="U153" s="33">
        <v>0</v>
      </c>
      <c r="V153" s="33">
        <v>50441000</v>
      </c>
      <c r="W153" s="33">
        <v>59768060</v>
      </c>
      <c r="X153" s="33">
        <v>0</v>
      </c>
      <c r="Y153" s="33">
        <v>0</v>
      </c>
    </row>
    <row r="154" spans="1:25" ht="12.75" hidden="1">
      <c r="A154" s="66" t="s">
        <v>183</v>
      </c>
      <c r="B154" s="33">
        <v>571744533</v>
      </c>
      <c r="C154" s="33">
        <v>0</v>
      </c>
      <c r="D154" s="33">
        <v>0</v>
      </c>
      <c r="E154" s="33">
        <v>15917447</v>
      </c>
      <c r="F154" s="33">
        <v>0</v>
      </c>
      <c r="G154" s="33">
        <v>0</v>
      </c>
      <c r="H154" s="33">
        <v>30322000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42647000</v>
      </c>
      <c r="P154" s="33">
        <v>0</v>
      </c>
      <c r="Q154" s="33">
        <v>635275000</v>
      </c>
      <c r="R154" s="33">
        <v>3000000</v>
      </c>
      <c r="S154" s="33">
        <v>0</v>
      </c>
      <c r="T154" s="33">
        <v>0</v>
      </c>
      <c r="U154" s="33">
        <v>0</v>
      </c>
      <c r="V154" s="33">
        <v>0</v>
      </c>
      <c r="W154" s="33">
        <v>38900900</v>
      </c>
      <c r="X154" s="33">
        <v>0</v>
      </c>
      <c r="Y154" s="33">
        <v>0</v>
      </c>
    </row>
    <row r="155" spans="1:25" ht="12.75" hidden="1">
      <c r="A155" s="66" t="s">
        <v>184</v>
      </c>
      <c r="B155" s="33">
        <v>3691529790</v>
      </c>
      <c r="C155" s="33">
        <v>88603675</v>
      </c>
      <c r="D155" s="33">
        <v>172055217</v>
      </c>
      <c r="E155" s="33">
        <v>72614275</v>
      </c>
      <c r="F155" s="33">
        <v>48769259</v>
      </c>
      <c r="G155" s="33">
        <v>50351322</v>
      </c>
      <c r="H155" s="33">
        <v>155053880</v>
      </c>
      <c r="I155" s="33">
        <v>66465000</v>
      </c>
      <c r="J155" s="33">
        <v>93403859</v>
      </c>
      <c r="K155" s="33">
        <v>1339583000</v>
      </c>
      <c r="L155" s="33">
        <v>259170000</v>
      </c>
      <c r="M155" s="33">
        <v>99916000</v>
      </c>
      <c r="N155" s="33">
        <v>294251348</v>
      </c>
      <c r="O155" s="33">
        <v>465428000</v>
      </c>
      <c r="P155" s="33">
        <v>120336000</v>
      </c>
      <c r="Q155" s="33">
        <v>1096901449</v>
      </c>
      <c r="R155" s="33">
        <v>107269000</v>
      </c>
      <c r="S155" s="33">
        <v>111892442</v>
      </c>
      <c r="T155" s="33">
        <v>66180051</v>
      </c>
      <c r="U155" s="33">
        <v>439462347</v>
      </c>
      <c r="V155" s="33">
        <v>417854860</v>
      </c>
      <c r="W155" s="33">
        <v>662131220</v>
      </c>
      <c r="X155" s="33">
        <v>162344434</v>
      </c>
      <c r="Y155" s="33">
        <v>212395830</v>
      </c>
    </row>
    <row r="156" spans="1:25" ht="12.75" hidden="1">
      <c r="A156" s="66" t="s">
        <v>185</v>
      </c>
      <c r="B156" s="33">
        <v>954589118</v>
      </c>
      <c r="C156" s="33">
        <v>33257000</v>
      </c>
      <c r="D156" s="33">
        <v>69522598</v>
      </c>
      <c r="E156" s="33">
        <v>42203780</v>
      </c>
      <c r="F156" s="33">
        <v>26543233</v>
      </c>
      <c r="G156" s="33">
        <v>32006766</v>
      </c>
      <c r="H156" s="33">
        <v>51933651</v>
      </c>
      <c r="I156" s="33">
        <v>24319922</v>
      </c>
      <c r="J156" s="33">
        <v>36379000</v>
      </c>
      <c r="K156" s="33">
        <v>458293434</v>
      </c>
      <c r="L156" s="33">
        <v>72410</v>
      </c>
      <c r="M156" s="33">
        <v>49514856</v>
      </c>
      <c r="N156" s="33">
        <v>94216616</v>
      </c>
      <c r="O156" s="33">
        <v>149975000</v>
      </c>
      <c r="P156" s="33">
        <v>57708999</v>
      </c>
      <c r="Q156" s="33">
        <v>275099999</v>
      </c>
      <c r="R156" s="33">
        <v>33978600</v>
      </c>
      <c r="S156" s="33">
        <v>50134840</v>
      </c>
      <c r="T156" s="33">
        <v>39042685</v>
      </c>
      <c r="U156" s="33">
        <v>170532000</v>
      </c>
      <c r="V156" s="33">
        <v>125700041</v>
      </c>
      <c r="W156" s="33">
        <v>182964110</v>
      </c>
      <c r="X156" s="33">
        <v>52627708</v>
      </c>
      <c r="Y156" s="33">
        <v>70694502</v>
      </c>
    </row>
    <row r="157" spans="1:25" ht="12.75" hidden="1">
      <c r="A157" s="66" t="s">
        <v>186</v>
      </c>
      <c r="B157" s="33">
        <v>886815836</v>
      </c>
      <c r="C157" s="33">
        <v>23692955</v>
      </c>
      <c r="D157" s="33">
        <v>50253652</v>
      </c>
      <c r="E157" s="33">
        <v>39715330</v>
      </c>
      <c r="F157" s="33">
        <v>25177192</v>
      </c>
      <c r="G157" s="33">
        <v>27861268</v>
      </c>
      <c r="H157" s="33">
        <v>44923774</v>
      </c>
      <c r="I157" s="33">
        <v>22948000</v>
      </c>
      <c r="J157" s="33">
        <v>34146461</v>
      </c>
      <c r="K157" s="33">
        <v>414909000</v>
      </c>
      <c r="L157" s="33">
        <v>65565000</v>
      </c>
      <c r="M157" s="33">
        <v>44664000</v>
      </c>
      <c r="N157" s="33">
        <v>88448691</v>
      </c>
      <c r="O157" s="33">
        <v>136602000</v>
      </c>
      <c r="P157" s="33">
        <v>36136368</v>
      </c>
      <c r="Q157" s="33">
        <v>240207002</v>
      </c>
      <c r="R157" s="33">
        <v>28400000</v>
      </c>
      <c r="S157" s="33">
        <v>49801242</v>
      </c>
      <c r="T157" s="33">
        <v>27684081</v>
      </c>
      <c r="U157" s="33">
        <v>161949000</v>
      </c>
      <c r="V157" s="33">
        <v>115407600</v>
      </c>
      <c r="W157" s="33">
        <v>177756700</v>
      </c>
      <c r="X157" s="33">
        <v>50960570</v>
      </c>
      <c r="Y157" s="33">
        <v>66456010</v>
      </c>
    </row>
    <row r="158" spans="1:25" ht="12.75" hidden="1">
      <c r="A158" s="66" t="s">
        <v>187</v>
      </c>
      <c r="B158" s="33">
        <v>43994950</v>
      </c>
      <c r="C158" s="33">
        <v>918000</v>
      </c>
      <c r="D158" s="33">
        <v>1749000</v>
      </c>
      <c r="E158" s="33">
        <v>1469160</v>
      </c>
      <c r="F158" s="33">
        <v>588264</v>
      </c>
      <c r="G158" s="33">
        <v>0</v>
      </c>
      <c r="H158" s="33">
        <v>2236794</v>
      </c>
      <c r="I158" s="33">
        <v>393806</v>
      </c>
      <c r="J158" s="33">
        <v>456600</v>
      </c>
      <c r="K158" s="33">
        <v>48089278</v>
      </c>
      <c r="L158" s="33">
        <v>2064941</v>
      </c>
      <c r="M158" s="33">
        <v>0</v>
      </c>
      <c r="N158" s="33">
        <v>3515522</v>
      </c>
      <c r="O158" s="33">
        <v>8823000</v>
      </c>
      <c r="P158" s="33">
        <v>2169744</v>
      </c>
      <c r="Q158" s="33">
        <v>11084433</v>
      </c>
      <c r="R158" s="33">
        <v>1134824</v>
      </c>
      <c r="S158" s="33">
        <v>0</v>
      </c>
      <c r="T158" s="33">
        <v>0</v>
      </c>
      <c r="U158" s="33">
        <v>6381534</v>
      </c>
      <c r="V158" s="33">
        <v>5831509</v>
      </c>
      <c r="W158" s="33">
        <v>18837890</v>
      </c>
      <c r="X158" s="33">
        <v>598906</v>
      </c>
      <c r="Y158" s="33">
        <v>1261300</v>
      </c>
    </row>
    <row r="159" spans="1:25" ht="12.75" hidden="1">
      <c r="A159" s="66" t="s">
        <v>188</v>
      </c>
      <c r="B159" s="33">
        <v>1149420213</v>
      </c>
      <c r="C159" s="33">
        <v>20400000</v>
      </c>
      <c r="D159" s="33">
        <v>32608843</v>
      </c>
      <c r="E159" s="33">
        <v>1680000</v>
      </c>
      <c r="F159" s="33">
        <v>14453639</v>
      </c>
      <c r="G159" s="33">
        <v>0</v>
      </c>
      <c r="H159" s="33">
        <v>27936387</v>
      </c>
      <c r="I159" s="33">
        <v>11766177</v>
      </c>
      <c r="J159" s="33">
        <v>18020260</v>
      </c>
      <c r="K159" s="33">
        <v>260487588</v>
      </c>
      <c r="L159" s="33">
        <v>0</v>
      </c>
      <c r="M159" s="33">
        <v>0</v>
      </c>
      <c r="N159" s="33">
        <v>49770513</v>
      </c>
      <c r="O159" s="33">
        <v>0</v>
      </c>
      <c r="P159" s="33">
        <v>23037000</v>
      </c>
      <c r="Q159" s="33">
        <v>300000000</v>
      </c>
      <c r="R159" s="33">
        <v>14327500</v>
      </c>
      <c r="S159" s="33">
        <v>27500000</v>
      </c>
      <c r="T159" s="33">
        <v>0</v>
      </c>
      <c r="U159" s="33">
        <v>0</v>
      </c>
      <c r="V159" s="33">
        <v>0</v>
      </c>
      <c r="W159" s="33">
        <v>154594090</v>
      </c>
      <c r="X159" s="33">
        <v>4560000</v>
      </c>
      <c r="Y159" s="33">
        <v>0</v>
      </c>
    </row>
    <row r="160" spans="1:25" ht="12.75" hidden="1">
      <c r="A160" s="66" t="s">
        <v>189</v>
      </c>
      <c r="B160" s="33">
        <v>982180519</v>
      </c>
      <c r="C160" s="33">
        <v>14415945</v>
      </c>
      <c r="D160" s="33">
        <v>27796707</v>
      </c>
      <c r="E160" s="33">
        <v>0</v>
      </c>
      <c r="F160" s="33">
        <v>0</v>
      </c>
      <c r="G160" s="33">
        <v>0</v>
      </c>
      <c r="H160" s="33">
        <v>19829644</v>
      </c>
      <c r="I160" s="33">
        <v>10000000</v>
      </c>
      <c r="J160" s="33">
        <v>15392400</v>
      </c>
      <c r="K160" s="33">
        <v>234674000</v>
      </c>
      <c r="L160" s="33">
        <v>39312000</v>
      </c>
      <c r="M160" s="33">
        <v>0</v>
      </c>
      <c r="N160" s="33">
        <v>40729913</v>
      </c>
      <c r="O160" s="33">
        <v>0</v>
      </c>
      <c r="P160" s="33">
        <v>20832294</v>
      </c>
      <c r="Q160" s="33">
        <v>245000000</v>
      </c>
      <c r="R160" s="33">
        <v>11250000</v>
      </c>
      <c r="S160" s="33">
        <v>25000000</v>
      </c>
      <c r="T160" s="33">
        <v>0</v>
      </c>
      <c r="U160" s="33">
        <v>0</v>
      </c>
      <c r="V160" s="33">
        <v>0</v>
      </c>
      <c r="W160" s="33">
        <v>119210510</v>
      </c>
      <c r="X160" s="33">
        <v>0</v>
      </c>
      <c r="Y160" s="33">
        <v>0</v>
      </c>
    </row>
    <row r="161" spans="1:25" ht="12.75" hidden="1">
      <c r="A161" s="66" t="s">
        <v>190</v>
      </c>
      <c r="B161" s="33">
        <v>329314971</v>
      </c>
      <c r="C161" s="33">
        <v>2100000</v>
      </c>
      <c r="D161" s="33">
        <v>15984123</v>
      </c>
      <c r="E161" s="33">
        <v>40000</v>
      </c>
      <c r="F161" s="33">
        <v>6000000</v>
      </c>
      <c r="G161" s="33">
        <v>0</v>
      </c>
      <c r="H161" s="33">
        <v>2800000</v>
      </c>
      <c r="I161" s="33">
        <v>1135000</v>
      </c>
      <c r="J161" s="33">
        <v>2035000</v>
      </c>
      <c r="K161" s="33">
        <v>214304158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10920000</v>
      </c>
      <c r="R161" s="33">
        <v>451500</v>
      </c>
      <c r="S161" s="33">
        <v>850000</v>
      </c>
      <c r="T161" s="33">
        <v>0</v>
      </c>
      <c r="U161" s="33">
        <v>0</v>
      </c>
      <c r="V161" s="33">
        <v>0</v>
      </c>
      <c r="W161" s="33">
        <v>98518220</v>
      </c>
      <c r="X161" s="33">
        <v>6839250</v>
      </c>
      <c r="Y161" s="33">
        <v>0</v>
      </c>
    </row>
    <row r="162" spans="1:25" ht="12.75" hidden="1">
      <c r="A162" s="66" t="s">
        <v>191</v>
      </c>
      <c r="B162" s="33">
        <v>278184791</v>
      </c>
      <c r="C162" s="33">
        <v>1980000</v>
      </c>
      <c r="D162" s="33">
        <v>14531021</v>
      </c>
      <c r="E162" s="33">
        <v>0</v>
      </c>
      <c r="F162" s="33">
        <v>0</v>
      </c>
      <c r="G162" s="33">
        <v>0</v>
      </c>
      <c r="H162" s="33">
        <v>3745000</v>
      </c>
      <c r="I162" s="33">
        <v>700000</v>
      </c>
      <c r="J162" s="33">
        <v>1850000</v>
      </c>
      <c r="K162" s="33">
        <v>198430000</v>
      </c>
      <c r="L162" s="33">
        <v>22000000</v>
      </c>
      <c r="M162" s="33">
        <v>0</v>
      </c>
      <c r="N162" s="33">
        <v>0</v>
      </c>
      <c r="O162" s="33">
        <v>115026000</v>
      </c>
      <c r="P162" s="33">
        <v>1260000</v>
      </c>
      <c r="Q162" s="33">
        <v>11195000</v>
      </c>
      <c r="R162" s="33">
        <v>700000</v>
      </c>
      <c r="S162" s="33">
        <v>720000</v>
      </c>
      <c r="T162" s="33">
        <v>0</v>
      </c>
      <c r="U162" s="33">
        <v>0</v>
      </c>
      <c r="V162" s="33">
        <v>0</v>
      </c>
      <c r="W162" s="33">
        <v>86630840</v>
      </c>
      <c r="X162" s="33">
        <v>0</v>
      </c>
      <c r="Y162" s="33">
        <v>0</v>
      </c>
    </row>
    <row r="163" spans="1:25" ht="12.75" hidden="1">
      <c r="A163" s="66" t="s">
        <v>192</v>
      </c>
      <c r="B163" s="33">
        <v>46206994</v>
      </c>
      <c r="C163" s="33">
        <v>2599992</v>
      </c>
      <c r="D163" s="33">
        <v>6890000</v>
      </c>
      <c r="E163" s="33">
        <v>2625720</v>
      </c>
      <c r="F163" s="33">
        <v>1816056</v>
      </c>
      <c r="G163" s="33">
        <v>3113647</v>
      </c>
      <c r="H163" s="33">
        <v>0</v>
      </c>
      <c r="I163" s="33">
        <v>1991070</v>
      </c>
      <c r="J163" s="33">
        <v>4877000</v>
      </c>
      <c r="K163" s="33">
        <v>13619179</v>
      </c>
      <c r="L163" s="33">
        <v>9971</v>
      </c>
      <c r="M163" s="33">
        <v>7908779</v>
      </c>
      <c r="N163" s="33">
        <v>9783339</v>
      </c>
      <c r="O163" s="33">
        <v>11421000</v>
      </c>
      <c r="P163" s="33">
        <v>0</v>
      </c>
      <c r="Q163" s="33">
        <v>24073709</v>
      </c>
      <c r="R163" s="33">
        <v>4283600</v>
      </c>
      <c r="S163" s="33">
        <v>4246298</v>
      </c>
      <c r="T163" s="33">
        <v>7743348</v>
      </c>
      <c r="U163" s="33">
        <v>14955000</v>
      </c>
      <c r="V163" s="33">
        <v>9738126</v>
      </c>
      <c r="W163" s="33">
        <v>12863370</v>
      </c>
      <c r="X163" s="33">
        <v>4914833</v>
      </c>
      <c r="Y163" s="33">
        <v>6047800</v>
      </c>
    </row>
    <row r="164" spans="1:25" ht="12.75" hidden="1">
      <c r="A164" s="66" t="s">
        <v>193</v>
      </c>
      <c r="B164" s="33">
        <v>200157299</v>
      </c>
      <c r="C164" s="33">
        <v>1297999</v>
      </c>
      <c r="D164" s="33">
        <v>7000000</v>
      </c>
      <c r="E164" s="33">
        <v>0</v>
      </c>
      <c r="F164" s="33">
        <v>1700000</v>
      </c>
      <c r="G164" s="33">
        <v>0</v>
      </c>
      <c r="H164" s="33">
        <v>4000000</v>
      </c>
      <c r="I164" s="33">
        <v>4147113</v>
      </c>
      <c r="J164" s="33">
        <v>0</v>
      </c>
      <c r="K164" s="33">
        <v>4500000</v>
      </c>
      <c r="L164" s="33">
        <v>46423</v>
      </c>
      <c r="M164" s="33">
        <v>7845439</v>
      </c>
      <c r="N164" s="33">
        <v>23726212</v>
      </c>
      <c r="O164" s="33">
        <v>30623000</v>
      </c>
      <c r="P164" s="33">
        <v>59278230</v>
      </c>
      <c r="Q164" s="33">
        <v>49000000</v>
      </c>
      <c r="R164" s="33">
        <v>4179000</v>
      </c>
      <c r="S164" s="33">
        <v>13998900</v>
      </c>
      <c r="T164" s="33">
        <v>0</v>
      </c>
      <c r="U164" s="33">
        <v>27333000</v>
      </c>
      <c r="V164" s="33">
        <v>2118000</v>
      </c>
      <c r="W164" s="33">
        <v>75567490</v>
      </c>
      <c r="X164" s="33">
        <v>1040000</v>
      </c>
      <c r="Y164" s="33">
        <v>3495599</v>
      </c>
    </row>
    <row r="165" spans="1:25" ht="12.75" hidden="1">
      <c r="A165" s="66" t="s">
        <v>194</v>
      </c>
      <c r="B165" s="33">
        <v>180437802</v>
      </c>
      <c r="C165" s="33">
        <v>0</v>
      </c>
      <c r="D165" s="33">
        <v>0</v>
      </c>
      <c r="E165" s="33">
        <v>7024040</v>
      </c>
      <c r="F165" s="33">
        <v>0</v>
      </c>
      <c r="G165" s="33">
        <v>0</v>
      </c>
      <c r="H165" s="33">
        <v>7350000</v>
      </c>
      <c r="I165" s="33">
        <v>13996682</v>
      </c>
      <c r="J165" s="33">
        <v>0</v>
      </c>
      <c r="K165" s="33">
        <v>0</v>
      </c>
      <c r="L165" s="33">
        <v>9479</v>
      </c>
      <c r="M165" s="33">
        <v>0</v>
      </c>
      <c r="N165" s="33">
        <v>0</v>
      </c>
      <c r="O165" s="33">
        <v>0</v>
      </c>
      <c r="P165" s="33">
        <v>9227000</v>
      </c>
      <c r="Q165" s="33">
        <v>74785000</v>
      </c>
      <c r="R165" s="33">
        <v>1971000</v>
      </c>
      <c r="S165" s="33">
        <v>8835185</v>
      </c>
      <c r="T165" s="33">
        <v>1750000</v>
      </c>
      <c r="U165" s="33">
        <v>10061000</v>
      </c>
      <c r="V165" s="33">
        <v>5878184</v>
      </c>
      <c r="W165" s="33">
        <v>16091260</v>
      </c>
      <c r="X165" s="33">
        <v>2720000</v>
      </c>
      <c r="Y165" s="33">
        <v>8210000</v>
      </c>
    </row>
    <row r="166" ht="12.75">
      <c r="A166" s="67" t="s">
        <v>195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2012-11-09T08:30:08Z</dcterms:created>
  <dcterms:modified xsi:type="dcterms:W3CDTF">2012-11-09T08:30:35Z</dcterms:modified>
  <cp:category/>
  <cp:version/>
  <cp:contentType/>
  <cp:contentStatus/>
</cp:coreProperties>
</file>