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860" activeTab="0"/>
  </bookViews>
  <sheets>
    <sheet name="GT" sheetId="1" r:id="rId1"/>
  </sheets>
  <externalReferences>
    <externalReference r:id="rId4"/>
  </externalReferences>
  <definedNames>
    <definedName name="_xlnm.Print_Titles" localSheetId="0">'GT'!$A:$A,'GT'!$1:$1</definedName>
  </definedNames>
  <calcPr fullCalcOnLoad="1"/>
</workbook>
</file>

<file path=xl/sharedStrings.xml><?xml version="1.0" encoding="utf-8"?>
<sst xmlns="http://schemas.openxmlformats.org/spreadsheetml/2006/main" count="200" uniqueCount="172">
  <si>
    <t xml:space="preserve">Summarised Outcome: Municipal Budget and Benchmarking Engagement - 2012/13 Budget vs Original Budget 2011/12 </t>
  </si>
  <si>
    <t>Gauteng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</si>
  <si>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</si>
  <si>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</si>
  <si>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</si>
  <si>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</si>
  <si>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</si>
  <si>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</si>
  <si>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</si>
  <si>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</si>
  <si>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</si>
  <si>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</si>
  <si>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</si>
  <si>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</si>
  <si>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Ekurhuleni</t>
  </si>
  <si>
    <t>City Of</t>
  </si>
  <si>
    <t>Emfuleni</t>
  </si>
  <si>
    <t>Midvaal</t>
  </si>
  <si>
    <t>Lesedi</t>
  </si>
  <si>
    <t>Sedibeng</t>
  </si>
  <si>
    <t>Mogale</t>
  </si>
  <si>
    <t>Randfontein</t>
  </si>
  <si>
    <t>Westonaria</t>
  </si>
  <si>
    <t>Merafong</t>
  </si>
  <si>
    <t>West</t>
  </si>
  <si>
    <t>Metro (H)</t>
  </si>
  <si>
    <t>Johannesburg (H)</t>
  </si>
  <si>
    <t>Tshwane (H)</t>
  </si>
  <si>
    <t>(H)</t>
  </si>
  <si>
    <t>(M)</t>
  </si>
  <si>
    <t>City (H)</t>
  </si>
  <si>
    <t>Rand (M)</t>
  </si>
  <si>
    <t>R thousands</t>
  </si>
  <si>
    <t>Total Operating Revenue</t>
  </si>
  <si>
    <t>Total Operating Expenditure</t>
  </si>
  <si>
    <t>Operating Performance Surplus / (Deficit)</t>
  </si>
  <si>
    <t>Cash and Cash Equivalents at the Year End</t>
  </si>
  <si>
    <t>Net Increase / (Decrease) in Cash held for the Year</t>
  </si>
  <si>
    <t>Cash Backing / Surplus (Deficit) Reconciliation</t>
  </si>
  <si>
    <t>Cash Coverage Ratio</t>
  </si>
  <si>
    <t>STATEMENT OF OPERATING PERFORMANCE</t>
  </si>
  <si>
    <t>Revenue</t>
  </si>
  <si>
    <t>% Increase in Total Operating Revenue</t>
  </si>
  <si>
    <t>% Increase in Property Rates Revenue</t>
  </si>
  <si>
    <t>% Increase in Electricity Revenue</t>
  </si>
  <si>
    <t>% Increase in Water Revenue</t>
  </si>
  <si>
    <t>% Increase in Property Rates &amp; Service Charges</t>
  </si>
  <si>
    <t>% Increase in Operating Grant Revenue</t>
  </si>
  <si>
    <t>% Increase in Capital Grant Revenue</t>
  </si>
  <si>
    <t>Collection Rate Including Other Revenue</t>
  </si>
  <si>
    <t>Expenditure</t>
  </si>
  <si>
    <t>% Increase in Total Operating Expenditure</t>
  </si>
  <si>
    <t>% Increase in Employee Costs</t>
  </si>
  <si>
    <t>% Overtime measured against Employee Related Costs</t>
  </si>
  <si>
    <t>% Increase in Electricity Bulk Purchases</t>
  </si>
  <si>
    <t>% Increase in Water Bulk Purchases</t>
  </si>
  <si>
    <t>Remuneration % of Oper Exp (excl debt impairm and deprec)</t>
  </si>
  <si>
    <t>Contracted Services % of Oper Exp (excl debt impairm and deprec)</t>
  </si>
  <si>
    <t>Debt Impairment % of Billable Revenue</t>
  </si>
  <si>
    <t>% Electricity Distribution Losses</t>
  </si>
  <si>
    <t>% Water Distribution Losses</t>
  </si>
  <si>
    <t>INFRASTRUCTURE DEVELOPMENT &amp; ASSET MANAGEMENT</t>
  </si>
  <si>
    <t>Capital Funding</t>
  </si>
  <si>
    <t>Total Capital Budget</t>
  </si>
  <si>
    <t>Internally Funded and Other</t>
  </si>
  <si>
    <t>Grant Funding and Other</t>
  </si>
  <si>
    <t>Internally Generated Funds % of Non Grant Funding</t>
  </si>
  <si>
    <t>Borrowing % of Non Grant Funding</t>
  </si>
  <si>
    <t>Grant Funding % of Total Funding</t>
  </si>
  <si>
    <t>Borrowing</t>
  </si>
  <si>
    <t>Total Borrowing Liability</t>
  </si>
  <si>
    <t>Borrowing for the Financial Year</t>
  </si>
  <si>
    <t>Cost of Borrowing for the Financial Year</t>
  </si>
  <si>
    <t>Total Cost of Debt as a % of Total Borrowing Liability</t>
  </si>
  <si>
    <t>Financing Cost % of Asset Base</t>
  </si>
  <si>
    <t>Capital Charges % of Operating Expenditure</t>
  </si>
  <si>
    <t>Borrowing % of Total Assets</t>
  </si>
  <si>
    <t>Capital Programme</t>
  </si>
  <si>
    <t>Capital Appropriations</t>
  </si>
  <si>
    <t>Trading Services</t>
  </si>
  <si>
    <t>Total Appropriation - Electricity Infrastructure</t>
  </si>
  <si>
    <t>Total Appropriation - Water Infrastructure</t>
  </si>
  <si>
    <t>Total Appropriation - Waste Water Management</t>
  </si>
  <si>
    <t>Total Appropriation - Waste Management</t>
  </si>
  <si>
    <t>Economic and Environmental</t>
  </si>
  <si>
    <t>Total Appropriation - Planning and Development</t>
  </si>
  <si>
    <t>Total Appropriation - Road Transport</t>
  </si>
  <si>
    <t>Total Appropriation - Environmental Protection</t>
  </si>
  <si>
    <t>Governance and Administration</t>
  </si>
  <si>
    <t>Community and Public Safety</t>
  </si>
  <si>
    <t>Other</t>
  </si>
  <si>
    <t>% Capital Appropriations measured against Total Capital</t>
  </si>
  <si>
    <t>% of Capital Budget - Electricity Infrastructure</t>
  </si>
  <si>
    <t>% of Capital Budget - Water Infrastructure</t>
  </si>
  <si>
    <t>% of Capital Budget - Waste Water Management</t>
  </si>
  <si>
    <t>% of Capital Budget - Waste Management</t>
  </si>
  <si>
    <t>% of Capital Budget - Planning and Development</t>
  </si>
  <si>
    <t>% of Capital Budget - Road Transport</t>
  </si>
  <si>
    <t>% of Capital Budget - Environmental Protection</t>
  </si>
  <si>
    <t>Asset Management</t>
  </si>
  <si>
    <t>Total Value of PPE</t>
  </si>
  <si>
    <t>Capital Asset Renewal</t>
  </si>
  <si>
    <t>Operational Repairs &amp; Maintenance</t>
  </si>
  <si>
    <t>Asset Renewal % of Depreciation</t>
  </si>
  <si>
    <t>R&amp;M % of PPE</t>
  </si>
  <si>
    <t>Asset Renewal and R&amp;M as a % of PPE</t>
  </si>
  <si>
    <t>Depreciation as % of Asset Base</t>
  </si>
  <si>
    <t>AVERAGE HOUSEHOLD BILLS</t>
  </si>
  <si>
    <t>Percentage Increases</t>
  </si>
  <si>
    <t>Property rates</t>
  </si>
  <si>
    <t>Electricity: Basic levy</t>
  </si>
  <si>
    <t>Electricity: Consumption</t>
  </si>
  <si>
    <t>Water: Basic levy</t>
  </si>
  <si>
    <t>Water: Consumption</t>
  </si>
  <si>
    <t>Sanitation</t>
  </si>
  <si>
    <t>Refuse removal</t>
  </si>
  <si>
    <t>Monthly Bill (Rand/cent)</t>
  </si>
  <si>
    <t>Total Monthly Bill (excluding VAT)</t>
  </si>
  <si>
    <t>SOCIAL PACKAGE</t>
  </si>
  <si>
    <t>Total Number of Households</t>
  </si>
  <si>
    <t>Highest level of free service provided</t>
  </si>
  <si>
    <t>Water (kilolitres per household per month)</t>
  </si>
  <si>
    <t>Electricity (kwh per household per month)</t>
  </si>
  <si>
    <t>Number of Households receiving Free Basic Services</t>
  </si>
  <si>
    <t>Water (6 kilolitres per household per month)</t>
  </si>
  <si>
    <t>Sanitation (free minimum level service)</t>
  </si>
  <si>
    <t>Electricity/Other energy (50kwh per household per month)</t>
  </si>
  <si>
    <t>Refuse(removed at least once a week)</t>
  </si>
  <si>
    <t>Cost of Free Basic Services provided</t>
  </si>
  <si>
    <t>Average Cost per Household Per Annum</t>
  </si>
  <si>
    <t>Cost of Free Basic Services Provided to "Registered Indigent"</t>
  </si>
  <si>
    <t>Revenue cost of free services provided (excl property rates and other)</t>
  </si>
  <si>
    <t>Local Government Equitable Share</t>
  </si>
  <si>
    <t>MTREF Funded / Unfunded</t>
  </si>
  <si>
    <t>Cash Receipts and Ratepayers</t>
  </si>
  <si>
    <t>Total Billable Revenue</t>
  </si>
  <si>
    <t>Other Revenue</t>
  </si>
  <si>
    <t>BS 1800 2200 -2700 1400 (A6_6_7_30_16)</t>
  </si>
  <si>
    <t>BS 2600 and 2610 (A6_32)</t>
  </si>
  <si>
    <t>BS 2000 (A6_8)</t>
  </si>
  <si>
    <t>BS 2010 (A6_9)</t>
  </si>
  <si>
    <t>BS 1500 (A6_15)</t>
  </si>
  <si>
    <t>A8 lines 11 tot 17 (excl 14)</t>
  </si>
  <si>
    <t>OSA 3000 TO 3400 AND 3900 TO 4300 (excl 4110)</t>
  </si>
  <si>
    <t>Debt Impairment</t>
  </si>
  <si>
    <t>OSA 4110 3600 4400 4550</t>
  </si>
  <si>
    <t>SA8 line 42</t>
  </si>
  <si>
    <t>Total Operating Revenue 2011/12</t>
  </si>
  <si>
    <t>Property Rates Revenue</t>
  </si>
  <si>
    <t>Property Rates Revenue 2011/12</t>
  </si>
  <si>
    <t>Electricity Revenue</t>
  </si>
  <si>
    <t>Electricity Revenue 2011/12</t>
  </si>
  <si>
    <t>Water Revenue</t>
  </si>
  <si>
    <t>Water Revenue 2011/12</t>
  </si>
  <si>
    <t>Property Rates &amp; Service Charges</t>
  </si>
  <si>
    <t>Property Rates &amp; Service Charges 2011/12</t>
  </si>
  <si>
    <t>Operating Grant Revenue</t>
  </si>
  <si>
    <t>Operating Grant Revenue 2011/12</t>
  </si>
  <si>
    <t>Capital Grant Revenue</t>
  </si>
  <si>
    <t>Capital Grant Revenue 2011/12</t>
  </si>
  <si>
    <t>Total Operating Expenditure 2011/12</t>
  </si>
  <si>
    <t>Employee Costs</t>
  </si>
  <si>
    <t>Employee Costs 2011/12</t>
  </si>
  <si>
    <t>Overtime Costs</t>
  </si>
  <si>
    <t>Electricity Bulk Purchases</t>
  </si>
  <si>
    <t>Electricity Bulk Purchases 2011/12</t>
  </si>
  <si>
    <t>Water Bulk Purchases</t>
  </si>
  <si>
    <t>Water Bulk Purchases 2011/12</t>
  </si>
  <si>
    <t>Remuneration</t>
  </si>
  <si>
    <t>Depreciation</t>
  </si>
  <si>
    <t>Contracted Services</t>
  </si>
  <si>
    <t>Source: National Treasury Local Government Database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</si>
</sst>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,_);_(* \(#,##0,\);_(* &quot;- &quot;?_);_(@_)"/>
    <numFmt numFmtId="165" formatCode="#,###.0_);\(#,###.0\);.0_)"/>
    <numFmt numFmtId="166" formatCode="#,###.0\%_);\(#,###.0\%\);.0\%_)"/>
    <numFmt numFmtId="167" formatCode="#,###.00_);\(#,###.00\);.00_)"/>
    <numFmt numFmtId="168" formatCode="##,##0_);\(##,##0\);0_)"/>
    <numFmt numFmtId="169" formatCode="_(* #,##0,_);_(* \(#,##0,\);_(* &quot;&quot;\-\ &quot;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 NARROW"/>
      <family val="0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b/>
      <sz val="10"/>
      <color rgb="FF000000"/>
      <name val="ARIAL NARROW"/>
      <family val="0"/>
    </font>
    <font>
      <b/>
      <sz val="11"/>
      <color rgb="FF000000"/>
      <name val="ARIAL NARROW"/>
      <family val="0"/>
    </font>
    <font>
      <b/>
      <sz val="10"/>
      <color rgb="FF000000"/>
      <name val="Arial Narrow"/>
      <family val="2"/>
    </font>
    <font>
      <sz val="10"/>
      <color rgb="FF000000"/>
      <name val="ARIAL NARROW"/>
      <family val="0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10" xfId="0" applyFont="1" applyBorder="1" applyAlignment="1">
      <alignment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horizontal="right" wrapText="1"/>
    </xf>
    <xf numFmtId="0" fontId="47" fillId="0" borderId="15" xfId="0" applyFont="1" applyBorder="1" applyAlignment="1">
      <alignment horizontal="right" wrapText="1"/>
    </xf>
    <xf numFmtId="0" fontId="46" fillId="0" borderId="16" xfId="0" applyFont="1" applyBorder="1" applyAlignment="1">
      <alignment wrapText="1"/>
    </xf>
    <xf numFmtId="164" fontId="48" fillId="0" borderId="17" xfId="0" applyNumberFormat="1" applyFont="1" applyBorder="1" applyAlignment="1">
      <alignment horizontal="right" wrapText="1"/>
    </xf>
    <xf numFmtId="164" fontId="48" fillId="0" borderId="18" xfId="0" applyNumberFormat="1" applyFont="1" applyBorder="1" applyAlignment="1">
      <alignment horizontal="right" wrapText="1"/>
    </xf>
    <xf numFmtId="0" fontId="46" fillId="0" borderId="13" xfId="0" applyFont="1" applyBorder="1" applyAlignment="1">
      <alignment wrapText="1"/>
    </xf>
    <xf numFmtId="164" fontId="48" fillId="0" borderId="14" xfId="0" applyNumberFormat="1" applyFont="1" applyBorder="1" applyAlignment="1">
      <alignment horizontal="right" wrapText="1"/>
    </xf>
    <xf numFmtId="164" fontId="48" fillId="0" borderId="15" xfId="0" applyNumberFormat="1" applyFont="1" applyBorder="1" applyAlignment="1">
      <alignment horizontal="right" wrapText="1"/>
    </xf>
    <xf numFmtId="165" fontId="23" fillId="0" borderId="14" xfId="0" applyNumberFormat="1" applyFont="1" applyBorder="1" applyAlignment="1">
      <alignment horizontal="right" wrapText="1"/>
    </xf>
    <xf numFmtId="165" fontId="23" fillId="0" borderId="15" xfId="0" applyNumberFormat="1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9" fillId="0" borderId="16" xfId="0" applyFont="1" applyBorder="1" applyAlignment="1">
      <alignment wrapText="1"/>
    </xf>
    <xf numFmtId="166" fontId="25" fillId="0" borderId="17" xfId="0" applyNumberFormat="1" applyFont="1" applyBorder="1" applyAlignment="1">
      <alignment horizontal="right" wrapText="1"/>
    </xf>
    <xf numFmtId="166" fontId="25" fillId="0" borderId="18" xfId="0" applyNumberFormat="1" applyFont="1" applyBorder="1" applyAlignment="1">
      <alignment horizontal="right" wrapText="1"/>
    </xf>
    <xf numFmtId="0" fontId="49" fillId="0" borderId="13" xfId="0" applyFont="1" applyBorder="1" applyAlignment="1">
      <alignment wrapText="1"/>
    </xf>
    <xf numFmtId="166" fontId="25" fillId="0" borderId="14" xfId="0" applyNumberFormat="1" applyFont="1" applyBorder="1" applyAlignment="1">
      <alignment horizontal="right" wrapText="1"/>
    </xf>
    <xf numFmtId="166" fontId="25" fillId="0" borderId="15" xfId="0" applyNumberFormat="1" applyFont="1" applyBorder="1" applyAlignment="1">
      <alignment horizontal="right" wrapText="1"/>
    </xf>
    <xf numFmtId="164" fontId="50" fillId="0" borderId="17" xfId="0" applyNumberFormat="1" applyFont="1" applyBorder="1" applyAlignment="1">
      <alignment horizontal="right" wrapText="1"/>
    </xf>
    <xf numFmtId="164" fontId="50" fillId="0" borderId="18" xfId="0" applyNumberFormat="1" applyFont="1" applyBorder="1" applyAlignment="1">
      <alignment horizontal="right" wrapText="1"/>
    </xf>
    <xf numFmtId="164" fontId="50" fillId="0" borderId="14" xfId="0" applyNumberFormat="1" applyFont="1" applyBorder="1" applyAlignment="1">
      <alignment horizontal="right" wrapText="1"/>
    </xf>
    <xf numFmtId="164" fontId="50" fillId="0" borderId="15" xfId="0" applyNumberFormat="1" applyFont="1" applyBorder="1" applyAlignment="1">
      <alignment horizontal="right" wrapText="1"/>
    </xf>
    <xf numFmtId="166" fontId="23" fillId="0" borderId="17" xfId="0" applyNumberFormat="1" applyFont="1" applyBorder="1" applyAlignment="1">
      <alignment horizontal="right" wrapText="1"/>
    </xf>
    <xf numFmtId="166" fontId="23" fillId="0" borderId="18" xfId="0" applyNumberFormat="1" applyFont="1" applyBorder="1" applyAlignment="1">
      <alignment horizontal="right" wrapText="1"/>
    </xf>
    <xf numFmtId="166" fontId="23" fillId="0" borderId="14" xfId="0" applyNumberFormat="1" applyFont="1" applyBorder="1" applyAlignment="1">
      <alignment horizontal="right" wrapText="1"/>
    </xf>
    <xf numFmtId="166" fontId="23" fillId="0" borderId="15" xfId="0" applyNumberFormat="1" applyFont="1" applyBorder="1" applyAlignment="1">
      <alignment horizontal="right" wrapText="1"/>
    </xf>
    <xf numFmtId="166" fontId="50" fillId="0" borderId="17" xfId="0" applyNumberFormat="1" applyFont="1" applyBorder="1" applyAlignment="1">
      <alignment horizontal="right" wrapText="1"/>
    </xf>
    <xf numFmtId="166" fontId="50" fillId="0" borderId="18" xfId="0" applyNumberFormat="1" applyFont="1" applyBorder="1" applyAlignment="1">
      <alignment horizontal="right" wrapText="1"/>
    </xf>
    <xf numFmtId="166" fontId="50" fillId="0" borderId="14" xfId="0" applyNumberFormat="1" applyFont="1" applyBorder="1" applyAlignment="1">
      <alignment horizontal="right" wrapText="1"/>
    </xf>
    <xf numFmtId="166" fontId="50" fillId="0" borderId="15" xfId="0" applyNumberFormat="1" applyFont="1" applyBorder="1" applyAlignment="1">
      <alignment horizontal="right" wrapText="1"/>
    </xf>
    <xf numFmtId="167" fontId="50" fillId="0" borderId="17" xfId="0" applyNumberFormat="1" applyFont="1" applyBorder="1" applyAlignment="1">
      <alignment horizontal="right" wrapText="1"/>
    </xf>
    <xf numFmtId="167" fontId="50" fillId="0" borderId="18" xfId="0" applyNumberFormat="1" applyFont="1" applyBorder="1" applyAlignment="1">
      <alignment horizontal="right" wrapText="1"/>
    </xf>
    <xf numFmtId="167" fontId="50" fillId="0" borderId="14" xfId="0" applyNumberFormat="1" applyFont="1" applyBorder="1" applyAlignment="1">
      <alignment horizontal="right" wrapText="1"/>
    </xf>
    <xf numFmtId="167" fontId="50" fillId="0" borderId="15" xfId="0" applyNumberFormat="1" applyFont="1" applyBorder="1" applyAlignment="1">
      <alignment horizontal="right" wrapText="1"/>
    </xf>
    <xf numFmtId="168" fontId="50" fillId="0" borderId="14" xfId="0" applyNumberFormat="1" applyFont="1" applyBorder="1" applyAlignment="1">
      <alignment horizontal="right" wrapText="1"/>
    </xf>
    <xf numFmtId="168" fontId="50" fillId="0" borderId="15" xfId="0" applyNumberFormat="1" applyFont="1" applyBorder="1" applyAlignment="1">
      <alignment horizontal="right" wrapText="1"/>
    </xf>
    <xf numFmtId="168" fontId="50" fillId="0" borderId="17" xfId="0" applyNumberFormat="1" applyFont="1" applyBorder="1" applyAlignment="1">
      <alignment horizontal="right" wrapText="1"/>
    </xf>
    <xf numFmtId="168" fontId="50" fillId="0" borderId="18" xfId="0" applyNumberFormat="1" applyFont="1" applyBorder="1" applyAlignment="1">
      <alignment horizontal="right" wrapText="1"/>
    </xf>
    <xf numFmtId="169" fontId="48" fillId="0" borderId="14" xfId="0" applyNumberFormat="1" applyFont="1" applyBorder="1" applyAlignment="1">
      <alignment horizontal="right" wrapText="1"/>
    </xf>
    <xf numFmtId="169" fontId="48" fillId="0" borderId="15" xfId="0" applyNumberFormat="1" applyFont="1" applyBorder="1" applyAlignment="1">
      <alignment horizontal="right" wrapText="1"/>
    </xf>
    <xf numFmtId="167" fontId="23" fillId="0" borderId="14" xfId="0" applyNumberFormat="1" applyFont="1" applyBorder="1" applyAlignment="1">
      <alignment horizontal="right" wrapText="1"/>
    </xf>
    <xf numFmtId="167" fontId="23" fillId="0" borderId="15" xfId="0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wrapText="1"/>
    </xf>
    <xf numFmtId="167" fontId="25" fillId="0" borderId="18" xfId="0" applyNumberFormat="1" applyFont="1" applyBorder="1" applyAlignment="1">
      <alignment horizontal="right" wrapText="1"/>
    </xf>
    <xf numFmtId="167" fontId="25" fillId="0" borderId="14" xfId="0" applyNumberFormat="1" applyFont="1" applyBorder="1" applyAlignment="1">
      <alignment horizontal="right" wrapText="1"/>
    </xf>
    <xf numFmtId="167" fontId="25" fillId="0" borderId="15" xfId="0" applyNumberFormat="1" applyFont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68" fontId="23" fillId="0" borderId="15" xfId="0" applyNumberFormat="1" applyFont="1" applyBorder="1" applyAlignment="1">
      <alignment horizontal="right" wrapText="1"/>
    </xf>
    <xf numFmtId="169" fontId="48" fillId="0" borderId="17" xfId="0" applyNumberFormat="1" applyFont="1" applyBorder="1" applyAlignment="1">
      <alignment horizontal="right" wrapText="1"/>
    </xf>
    <xf numFmtId="169" fontId="48" fillId="0" borderId="18" xfId="0" applyNumberFormat="1" applyFont="1" applyBorder="1" applyAlignment="1">
      <alignment horizontal="right" wrapText="1"/>
    </xf>
    <xf numFmtId="0" fontId="46" fillId="0" borderId="19" xfId="0" applyFont="1" applyBorder="1" applyAlignment="1">
      <alignment wrapText="1"/>
    </xf>
    <xf numFmtId="168" fontId="48" fillId="0" borderId="20" xfId="0" applyNumberFormat="1" applyFont="1" applyBorder="1" applyAlignment="1">
      <alignment horizontal="right" wrapText="1"/>
    </xf>
    <xf numFmtId="168" fontId="48" fillId="0" borderId="21" xfId="0" applyNumberFormat="1" applyFont="1" applyBorder="1" applyAlignment="1">
      <alignment horizontal="right" wrapText="1"/>
    </xf>
    <xf numFmtId="0" fontId="49" fillId="0" borderId="0" xfId="0" applyFont="1" applyAlignment="1">
      <alignment wrapText="1"/>
    </xf>
    <xf numFmtId="0" fontId="2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%20Consolidated%20Benchmark%202012%20MTREF%20-%209%20No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6.57421875" style="3" bestFit="1" customWidth="1"/>
    <col min="2" max="2" width="12.140625" style="3" bestFit="1" customWidth="1"/>
    <col min="3" max="3" width="14.8515625" style="3" bestFit="1" customWidth="1"/>
    <col min="4" max="4" width="12.140625" style="3" bestFit="1" customWidth="1"/>
    <col min="5" max="6" width="11.28125" style="3" bestFit="1" customWidth="1"/>
    <col min="7" max="8" width="10.00390625" style="3" bestFit="1" customWidth="1"/>
    <col min="9" max="12" width="11.28125" style="3" bestFit="1" customWidth="1"/>
    <col min="13" max="13" width="10.00390625" style="3" bestFit="1" customWidth="1"/>
    <col min="14" max="16384" width="9.140625" style="3" customWidth="1"/>
  </cols>
  <sheetData>
    <row r="1" spans="1:62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1:13" ht="12.7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6" t="s">
        <v>13</v>
      </c>
    </row>
    <row r="3" spans="1:13" ht="12.75">
      <c r="A3" s="7"/>
      <c r="B3" s="8" t="s">
        <v>14</v>
      </c>
      <c r="C3" s="8" t="s">
        <v>15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  <c r="M3" s="9" t="s">
        <v>24</v>
      </c>
    </row>
    <row r="4" spans="1:13" ht="12.75">
      <c r="A4" s="7"/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29</v>
      </c>
      <c r="H4" s="8" t="s">
        <v>29</v>
      </c>
      <c r="I4" s="8" t="s">
        <v>30</v>
      </c>
      <c r="J4" s="8" t="s">
        <v>28</v>
      </c>
      <c r="K4" s="8" t="s">
        <v>29</v>
      </c>
      <c r="L4" s="8" t="s">
        <v>30</v>
      </c>
      <c r="M4" s="9" t="s">
        <v>31</v>
      </c>
    </row>
    <row r="5" spans="1:13" ht="16.5">
      <c r="A5" s="10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12.75">
      <c r="A6" s="13" t="s">
        <v>33</v>
      </c>
      <c r="B6" s="14">
        <v>22368169184</v>
      </c>
      <c r="C6" s="14">
        <v>33414387000</v>
      </c>
      <c r="D6" s="14">
        <v>20795034547</v>
      </c>
      <c r="E6" s="14">
        <v>3619271231</v>
      </c>
      <c r="F6" s="14">
        <v>609637440</v>
      </c>
      <c r="G6" s="14">
        <v>510817597</v>
      </c>
      <c r="H6" s="14">
        <v>379325566</v>
      </c>
      <c r="I6" s="14">
        <v>1762640488</v>
      </c>
      <c r="J6" s="14">
        <v>794943298</v>
      </c>
      <c r="K6" s="14">
        <v>416430000</v>
      </c>
      <c r="L6" s="14">
        <v>1170373742</v>
      </c>
      <c r="M6" s="15">
        <v>261899400</v>
      </c>
    </row>
    <row r="7" spans="1:13" ht="12.75">
      <c r="A7" s="16" t="s">
        <v>34</v>
      </c>
      <c r="B7" s="17">
        <v>22365359559</v>
      </c>
      <c r="C7" s="17">
        <v>31894083674</v>
      </c>
      <c r="D7" s="17">
        <v>21084256331</v>
      </c>
      <c r="E7" s="17">
        <v>4152968107</v>
      </c>
      <c r="F7" s="17">
        <v>679546311</v>
      </c>
      <c r="G7" s="17">
        <v>521339225</v>
      </c>
      <c r="H7" s="17">
        <v>367548653</v>
      </c>
      <c r="I7" s="17">
        <v>1887290899</v>
      </c>
      <c r="J7" s="17">
        <v>858433658</v>
      </c>
      <c r="K7" s="17">
        <v>414958000</v>
      </c>
      <c r="L7" s="17">
        <v>1198218667</v>
      </c>
      <c r="M7" s="18">
        <v>261899400</v>
      </c>
    </row>
    <row r="8" spans="1:13" ht="12.75">
      <c r="A8" s="16" t="s">
        <v>35</v>
      </c>
      <c r="B8" s="17">
        <f>+B6-B7</f>
        <v>2809625</v>
      </c>
      <c r="C8" s="17">
        <f aca="true" t="shared" si="0" ref="C8:M8">+C6-C7</f>
        <v>1520303326</v>
      </c>
      <c r="D8" s="17">
        <f t="shared" si="0"/>
        <v>-289221784</v>
      </c>
      <c r="E8" s="17">
        <f t="shared" si="0"/>
        <v>-533696876</v>
      </c>
      <c r="F8" s="17">
        <f t="shared" si="0"/>
        <v>-69908871</v>
      </c>
      <c r="G8" s="17">
        <f t="shared" si="0"/>
        <v>-10521628</v>
      </c>
      <c r="H8" s="17">
        <f t="shared" si="0"/>
        <v>11776913</v>
      </c>
      <c r="I8" s="17">
        <f t="shared" si="0"/>
        <v>-124650411</v>
      </c>
      <c r="J8" s="17">
        <f t="shared" si="0"/>
        <v>-63490360</v>
      </c>
      <c r="K8" s="17">
        <f t="shared" si="0"/>
        <v>1472000</v>
      </c>
      <c r="L8" s="17">
        <f t="shared" si="0"/>
        <v>-27844925</v>
      </c>
      <c r="M8" s="18">
        <f t="shared" si="0"/>
        <v>0</v>
      </c>
    </row>
    <row r="9" spans="1:13" ht="12.75">
      <c r="A9" s="16" t="s">
        <v>36</v>
      </c>
      <c r="B9" s="17">
        <v>2889414340</v>
      </c>
      <c r="C9" s="17">
        <v>2942587923</v>
      </c>
      <c r="D9" s="17">
        <v>1563522846</v>
      </c>
      <c r="E9" s="17">
        <v>373069758</v>
      </c>
      <c r="F9" s="17">
        <v>5632804</v>
      </c>
      <c r="G9" s="17">
        <v>-19600127</v>
      </c>
      <c r="H9" s="17">
        <v>31457938</v>
      </c>
      <c r="I9" s="17">
        <v>3415467</v>
      </c>
      <c r="J9" s="17">
        <v>3499994</v>
      </c>
      <c r="K9" s="17">
        <v>32065632</v>
      </c>
      <c r="L9" s="17">
        <v>157250646</v>
      </c>
      <c r="M9" s="18">
        <v>57383489</v>
      </c>
    </row>
    <row r="10" spans="1:13" ht="25.5">
      <c r="A10" s="16" t="s">
        <v>37</v>
      </c>
      <c r="B10" s="17">
        <v>696338318</v>
      </c>
      <c r="C10" s="17">
        <v>1816446177</v>
      </c>
      <c r="D10" s="17">
        <v>343819465</v>
      </c>
      <c r="E10" s="17">
        <v>186534758</v>
      </c>
      <c r="F10" s="17">
        <v>-14191196</v>
      </c>
      <c r="G10" s="17">
        <v>-19600128</v>
      </c>
      <c r="H10" s="17">
        <v>-1466062</v>
      </c>
      <c r="I10" s="17">
        <v>3255779</v>
      </c>
      <c r="J10" s="17">
        <v>48682080</v>
      </c>
      <c r="K10" s="17">
        <v>23778632</v>
      </c>
      <c r="L10" s="17">
        <v>157250646</v>
      </c>
      <c r="M10" s="18">
        <v>-6113512</v>
      </c>
    </row>
    <row r="11" spans="1:13" ht="25.5">
      <c r="A11" s="16" t="s">
        <v>38</v>
      </c>
      <c r="B11" s="17">
        <f>IF((B130+B131)=0,0,(B132-(B137-(((B134+B135+B136)*(B129/(B130+B131)))-B133))))</f>
        <v>1165447451.1046271</v>
      </c>
      <c r="C11" s="17">
        <f aca="true" t="shared" si="1" ref="C11:M11">IF((C130+C131)=0,0,(C132-(C137-(((C134+C135+C136)*(C129/(C130+C131)))-C133))))</f>
        <v>926924080.7200356</v>
      </c>
      <c r="D11" s="17">
        <f t="shared" si="1"/>
        <v>313634934.126946</v>
      </c>
      <c r="E11" s="17">
        <f t="shared" si="1"/>
        <v>517681235.1368236</v>
      </c>
      <c r="F11" s="17">
        <f t="shared" si="1"/>
        <v>41595407.44787365</v>
      </c>
      <c r="G11" s="17">
        <f t="shared" si="1"/>
        <v>0</v>
      </c>
      <c r="H11" s="17">
        <f t="shared" si="1"/>
        <v>1042430.8086762056</v>
      </c>
      <c r="I11" s="17">
        <f t="shared" si="1"/>
        <v>39479335.382207274</v>
      </c>
      <c r="J11" s="17">
        <f t="shared" si="1"/>
        <v>-13492469.335414827</v>
      </c>
      <c r="K11" s="17">
        <f t="shared" si="1"/>
        <v>13681319.773423586</v>
      </c>
      <c r="L11" s="17">
        <f t="shared" si="1"/>
        <v>88680904.29865187</v>
      </c>
      <c r="M11" s="18">
        <f t="shared" si="1"/>
        <v>48657321.44546762</v>
      </c>
    </row>
    <row r="12" spans="1:13" ht="12.75">
      <c r="A12" s="16" t="s">
        <v>39</v>
      </c>
      <c r="B12" s="19">
        <f>IF(((B138+B139+(B140*B141/100))/12)=0,0,B9/((B138+B139+(B140*B141/100))/12))</f>
        <v>1.7147304349698826</v>
      </c>
      <c r="C12" s="19">
        <f aca="true" t="shared" si="2" ref="C12:M12">IF(((C138+C139+(C140*C141/100))/12)=0,0,C9/((C138+C139+(C140*C141/100))/12))</f>
        <v>1.2779402862948028</v>
      </c>
      <c r="D12" s="19">
        <f t="shared" si="2"/>
        <v>0.9495371707164184</v>
      </c>
      <c r="E12" s="19">
        <f t="shared" si="2"/>
        <v>1.3190287022654401</v>
      </c>
      <c r="F12" s="19">
        <f t="shared" si="2"/>
        <v>0.1303638595811429</v>
      </c>
      <c r="G12" s="19">
        <f t="shared" si="2"/>
        <v>-0.5415444705121101</v>
      </c>
      <c r="H12" s="19">
        <f t="shared" si="2"/>
        <v>1.2051423715593768</v>
      </c>
      <c r="I12" s="19">
        <f t="shared" si="2"/>
        <v>0.026801012949238992</v>
      </c>
      <c r="J12" s="19">
        <f t="shared" si="2"/>
        <v>0.06532300017381827</v>
      </c>
      <c r="K12" s="19">
        <f t="shared" si="2"/>
        <v>1.0579852956272122</v>
      </c>
      <c r="L12" s="19">
        <f t="shared" si="2"/>
        <v>1.795254193567918</v>
      </c>
      <c r="M12" s="20">
        <f t="shared" si="2"/>
        <v>3.3661773517984073</v>
      </c>
    </row>
    <row r="13" spans="1:13" ht="12.75">
      <c r="A13" s="13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1:13" ht="12.75">
      <c r="A14" s="16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</row>
    <row r="15" spans="1:13" ht="12.75">
      <c r="A15" s="25" t="s">
        <v>42</v>
      </c>
      <c r="B15" s="26">
        <f>IF(B142=0,0,(B6-B142)*100/B142)</f>
        <v>12.829190869548723</v>
      </c>
      <c r="C15" s="26">
        <f aca="true" t="shared" si="3" ref="C15:M15">IF(C142=0,0,(C6-C142)*100/C142)</f>
        <v>13.765485927937268</v>
      </c>
      <c r="D15" s="26">
        <f t="shared" si="3"/>
        <v>14.061009048076771</v>
      </c>
      <c r="E15" s="26">
        <f t="shared" si="3"/>
        <v>3.9565100927077586</v>
      </c>
      <c r="F15" s="26">
        <f t="shared" si="3"/>
        <v>22.149468519047105</v>
      </c>
      <c r="G15" s="26">
        <f t="shared" si="3"/>
        <v>25.32945741702492</v>
      </c>
      <c r="H15" s="26">
        <f t="shared" si="3"/>
        <v>9.647552376164928</v>
      </c>
      <c r="I15" s="26">
        <f t="shared" si="3"/>
        <v>18.456105043095437</v>
      </c>
      <c r="J15" s="26">
        <f t="shared" si="3"/>
        <v>12.846018378468013</v>
      </c>
      <c r="K15" s="26">
        <f t="shared" si="3"/>
        <v>17.331614186491286</v>
      </c>
      <c r="L15" s="26">
        <f t="shared" si="3"/>
        <v>-6.953232695500579</v>
      </c>
      <c r="M15" s="27">
        <f t="shared" si="3"/>
        <v>3.6623078789471624</v>
      </c>
    </row>
    <row r="16" spans="1:13" ht="12.75">
      <c r="A16" s="28" t="s">
        <v>43</v>
      </c>
      <c r="B16" s="29">
        <f>IF(B144=0,0,(B143-B144)*100/B144)</f>
        <v>12.37851764794839</v>
      </c>
      <c r="C16" s="29">
        <f aca="true" t="shared" si="4" ref="C16:M16">IF(C144=0,0,(C143-C144)*100/C144)</f>
        <v>18.000707689922567</v>
      </c>
      <c r="D16" s="29">
        <f t="shared" si="4"/>
        <v>8.000577867668303</v>
      </c>
      <c r="E16" s="29">
        <f t="shared" si="4"/>
        <v>8.786765666209437</v>
      </c>
      <c r="F16" s="29">
        <f t="shared" si="4"/>
        <v>11.758549222797928</v>
      </c>
      <c r="G16" s="29">
        <f t="shared" si="4"/>
        <v>9.971105349313545</v>
      </c>
      <c r="H16" s="29">
        <f t="shared" si="4"/>
        <v>0</v>
      </c>
      <c r="I16" s="29">
        <f t="shared" si="4"/>
        <v>78.18554472033001</v>
      </c>
      <c r="J16" s="29">
        <f t="shared" si="4"/>
        <v>45.61203940543021</v>
      </c>
      <c r="K16" s="29">
        <f t="shared" si="4"/>
        <v>15.796625543307304</v>
      </c>
      <c r="L16" s="29">
        <f t="shared" si="4"/>
        <v>183.10458127058618</v>
      </c>
      <c r="M16" s="30">
        <f t="shared" si="4"/>
        <v>0</v>
      </c>
    </row>
    <row r="17" spans="1:13" ht="12.75">
      <c r="A17" s="28" t="s">
        <v>44</v>
      </c>
      <c r="B17" s="29">
        <f>IF(B146=0,0,(B145-B146)*100/B146)</f>
        <v>15.192666653655241</v>
      </c>
      <c r="C17" s="29">
        <f aca="true" t="shared" si="5" ref="C17:M17">IF(C146=0,0,(C145-C146)*100/C146)</f>
        <v>10.956462276384592</v>
      </c>
      <c r="D17" s="29">
        <f t="shared" si="5"/>
        <v>22.484255661262228</v>
      </c>
      <c r="E17" s="29">
        <f t="shared" si="5"/>
        <v>16.62485306316841</v>
      </c>
      <c r="F17" s="29">
        <f t="shared" si="5"/>
        <v>36.08828473159146</v>
      </c>
      <c r="G17" s="29">
        <f t="shared" si="5"/>
        <v>37.37541722912141</v>
      </c>
      <c r="H17" s="29">
        <f t="shared" si="5"/>
        <v>0</v>
      </c>
      <c r="I17" s="29">
        <f t="shared" si="5"/>
        <v>21.902156592066557</v>
      </c>
      <c r="J17" s="29">
        <f t="shared" si="5"/>
        <v>18.90657243796973</v>
      </c>
      <c r="K17" s="29">
        <f t="shared" si="5"/>
        <v>19.998105375479213</v>
      </c>
      <c r="L17" s="29">
        <f t="shared" si="5"/>
        <v>11.198480403012672</v>
      </c>
      <c r="M17" s="30">
        <f t="shared" si="5"/>
        <v>0</v>
      </c>
    </row>
    <row r="18" spans="1:13" ht="12.75">
      <c r="A18" s="28" t="s">
        <v>45</v>
      </c>
      <c r="B18" s="29">
        <f>IF(B148=0,0,(B147-B148)*100/B148)</f>
        <v>7.636705501276701</v>
      </c>
      <c r="C18" s="29">
        <f aca="true" t="shared" si="6" ref="C18:M18">IF(C148=0,0,(C147-C148)*100/C148)</f>
        <v>14.651297958223042</v>
      </c>
      <c r="D18" s="29">
        <f t="shared" si="6"/>
        <v>6.291465950419058</v>
      </c>
      <c r="E18" s="29">
        <f t="shared" si="6"/>
        <v>25.52904966163853</v>
      </c>
      <c r="F18" s="29">
        <f t="shared" si="6"/>
        <v>21.185041485602515</v>
      </c>
      <c r="G18" s="29">
        <f t="shared" si="6"/>
        <v>34.619934686066394</v>
      </c>
      <c r="H18" s="29">
        <f t="shared" si="6"/>
        <v>0</v>
      </c>
      <c r="I18" s="29">
        <f t="shared" si="6"/>
        <v>11.094788829284795</v>
      </c>
      <c r="J18" s="29">
        <f t="shared" si="6"/>
        <v>59.845554074043925</v>
      </c>
      <c r="K18" s="29">
        <f t="shared" si="6"/>
        <v>7.999704995890036</v>
      </c>
      <c r="L18" s="29">
        <f t="shared" si="6"/>
        <v>-1.0135747066906433</v>
      </c>
      <c r="M18" s="30">
        <f t="shared" si="6"/>
        <v>0</v>
      </c>
    </row>
    <row r="19" spans="1:13" ht="12.75">
      <c r="A19" s="28" t="s">
        <v>46</v>
      </c>
      <c r="B19" s="29">
        <f>IF(B150=0,0,(B149-B150)*100/B150)</f>
        <v>13.491853344267806</v>
      </c>
      <c r="C19" s="29">
        <f aca="true" t="shared" si="7" ref="C19:M19">IF(C150=0,0,(C149-C150)*100/C150)</f>
        <v>13.904044941205296</v>
      </c>
      <c r="D19" s="29">
        <f t="shared" si="7"/>
        <v>16.59729636370625</v>
      </c>
      <c r="E19" s="29">
        <f t="shared" si="7"/>
        <v>20.91859136577277</v>
      </c>
      <c r="F19" s="29">
        <f t="shared" si="7"/>
        <v>23.595792398058613</v>
      </c>
      <c r="G19" s="29">
        <f t="shared" si="7"/>
        <v>29.748131168271797</v>
      </c>
      <c r="H19" s="29">
        <f t="shared" si="7"/>
        <v>0</v>
      </c>
      <c r="I19" s="29">
        <f t="shared" si="7"/>
        <v>18.60095156194941</v>
      </c>
      <c r="J19" s="29">
        <f t="shared" si="7"/>
        <v>26.379474009275462</v>
      </c>
      <c r="K19" s="29">
        <f t="shared" si="7"/>
        <v>11.083244623816592</v>
      </c>
      <c r="L19" s="29">
        <f t="shared" si="7"/>
        <v>36.809397055579026</v>
      </c>
      <c r="M19" s="30">
        <f t="shared" si="7"/>
        <v>-4.410247592847318</v>
      </c>
    </row>
    <row r="20" spans="1:13" ht="12.75">
      <c r="A20" s="28" t="s">
        <v>47</v>
      </c>
      <c r="B20" s="29">
        <f>IF(B152=0,0,(B151-B152)*100/B152)</f>
        <v>-32.94462088309064</v>
      </c>
      <c r="C20" s="29">
        <f aca="true" t="shared" si="8" ref="C20:M20">IF(C152=0,0,(C151-C152)*100/C152)</f>
        <v>2.7066260808361435</v>
      </c>
      <c r="D20" s="29">
        <f t="shared" si="8"/>
        <v>7.835187124098508</v>
      </c>
      <c r="E20" s="29">
        <f t="shared" si="8"/>
        <v>-100</v>
      </c>
      <c r="F20" s="29">
        <f t="shared" si="8"/>
        <v>6.2847414361478915</v>
      </c>
      <c r="G20" s="29">
        <f t="shared" si="8"/>
        <v>12.601675211789013</v>
      </c>
      <c r="H20" s="29">
        <f t="shared" si="8"/>
        <v>15.765809597347266</v>
      </c>
      <c r="I20" s="29">
        <f t="shared" si="8"/>
        <v>13.157150954838027</v>
      </c>
      <c r="J20" s="29">
        <f t="shared" si="8"/>
        <v>7.643154194788722</v>
      </c>
      <c r="K20" s="29">
        <f t="shared" si="8"/>
        <v>17.30788943307906</v>
      </c>
      <c r="L20" s="29">
        <f t="shared" si="8"/>
        <v>-15.183721900304912</v>
      </c>
      <c r="M20" s="30">
        <f t="shared" si="8"/>
        <v>5.226622121205948</v>
      </c>
    </row>
    <row r="21" spans="1:13" ht="12.75">
      <c r="A21" s="28" t="s">
        <v>48</v>
      </c>
      <c r="B21" s="29">
        <f>IF(B154=0,0,(B153-B154)*100/B154)</f>
        <v>6.432387540662866</v>
      </c>
      <c r="C21" s="29">
        <f aca="true" t="shared" si="9" ref="C21:M21">IF(C154=0,0,(C153-C154)*100/C154)</f>
        <v>8.272847451198869</v>
      </c>
      <c r="D21" s="29">
        <f t="shared" si="9"/>
        <v>63.788780765226065</v>
      </c>
      <c r="E21" s="29">
        <f t="shared" si="9"/>
        <v>388.7708290101269</v>
      </c>
      <c r="F21" s="29">
        <f t="shared" si="9"/>
        <v>54.38407570566161</v>
      </c>
      <c r="G21" s="29">
        <f t="shared" si="9"/>
        <v>25.632049786075456</v>
      </c>
      <c r="H21" s="29">
        <f t="shared" si="9"/>
        <v>-100</v>
      </c>
      <c r="I21" s="29">
        <f t="shared" si="9"/>
        <v>3.8523288954907793</v>
      </c>
      <c r="J21" s="29">
        <f t="shared" si="9"/>
        <v>-6.323668221693676</v>
      </c>
      <c r="K21" s="29">
        <f t="shared" si="9"/>
        <v>0</v>
      </c>
      <c r="L21" s="29">
        <f t="shared" si="9"/>
        <v>11454.312580531994</v>
      </c>
      <c r="M21" s="30">
        <f t="shared" si="9"/>
        <v>-100</v>
      </c>
    </row>
    <row r="22" spans="1:13" ht="12.75">
      <c r="A22" s="28" t="s">
        <v>49</v>
      </c>
      <c r="B22" s="29">
        <f>IF((B130+B131)=0,0,B129*100/(B130+B131))</f>
        <v>91.54252969786467</v>
      </c>
      <c r="C22" s="29">
        <f aca="true" t="shared" si="10" ref="C22:M22">IF((C130+C131)=0,0,C129*100/(C130+C131))</f>
        <v>93.13663589746908</v>
      </c>
      <c r="D22" s="29">
        <f t="shared" si="10"/>
        <v>93.1102734866496</v>
      </c>
      <c r="E22" s="29">
        <f t="shared" si="10"/>
        <v>76.31798369119569</v>
      </c>
      <c r="F22" s="29">
        <f t="shared" si="10"/>
        <v>102.98322695157891</v>
      </c>
      <c r="G22" s="29">
        <f t="shared" si="10"/>
        <v>98.51882237674444</v>
      </c>
      <c r="H22" s="29">
        <f t="shared" si="10"/>
        <v>92.56411126699834</v>
      </c>
      <c r="I22" s="29">
        <f t="shared" si="10"/>
        <v>112.39795598078287</v>
      </c>
      <c r="J22" s="29">
        <f t="shared" si="10"/>
        <v>99.82592453638513</v>
      </c>
      <c r="K22" s="29">
        <f t="shared" si="10"/>
        <v>95.36512699801233</v>
      </c>
      <c r="L22" s="29">
        <f t="shared" si="10"/>
        <v>97.62209090628087</v>
      </c>
      <c r="M22" s="30">
        <f t="shared" si="10"/>
        <v>57.03928586788747</v>
      </c>
    </row>
    <row r="23" spans="1:13" ht="12.75">
      <c r="A23" s="16" t="s">
        <v>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2.75">
      <c r="A24" s="25" t="s">
        <v>51</v>
      </c>
      <c r="B24" s="26">
        <f>IF(B155=0,0,(B7-B155)*100/B155)</f>
        <v>5.739839957104785</v>
      </c>
      <c r="C24" s="26">
        <f aca="true" t="shared" si="11" ref="C24:M24">IF(C155=0,0,(C7-C155)*100/C155)</f>
        <v>12.833581603607854</v>
      </c>
      <c r="D24" s="26">
        <f t="shared" si="11"/>
        <v>15.727741830256344</v>
      </c>
      <c r="E24" s="26">
        <f t="shared" si="11"/>
        <v>23.502584771931563</v>
      </c>
      <c r="F24" s="26">
        <f t="shared" si="11"/>
        <v>23.606537180068717</v>
      </c>
      <c r="G24" s="26">
        <f t="shared" si="11"/>
        <v>33.56834768662731</v>
      </c>
      <c r="H24" s="26">
        <f t="shared" si="11"/>
        <v>3.812424499521447</v>
      </c>
      <c r="I24" s="26">
        <f t="shared" si="11"/>
        <v>37.29625774187617</v>
      </c>
      <c r="J24" s="26">
        <f t="shared" si="11"/>
        <v>21.85878002694515</v>
      </c>
      <c r="K24" s="26">
        <f t="shared" si="11"/>
        <v>16.14981764032458</v>
      </c>
      <c r="L24" s="26">
        <f t="shared" si="11"/>
        <v>-10.332362505826378</v>
      </c>
      <c r="M24" s="27">
        <f t="shared" si="11"/>
        <v>3.873799588549345</v>
      </c>
    </row>
    <row r="25" spans="1:13" ht="12.75">
      <c r="A25" s="28" t="s">
        <v>52</v>
      </c>
      <c r="B25" s="29">
        <f>IF(B157=0,0,(B156-B157)*100/B157)</f>
        <v>6.343655639694799</v>
      </c>
      <c r="C25" s="29">
        <f aca="true" t="shared" si="12" ref="C25:M25">IF(C157=0,0,(C156-C157)*100/C157)</f>
        <v>10.631224495411923</v>
      </c>
      <c r="D25" s="29">
        <f t="shared" si="12"/>
        <v>14.448519043738282</v>
      </c>
      <c r="E25" s="29">
        <f t="shared" si="12"/>
        <v>-0.4323561473545163</v>
      </c>
      <c r="F25" s="29">
        <f t="shared" si="12"/>
        <v>11.274279433253488</v>
      </c>
      <c r="G25" s="29">
        <f t="shared" si="12"/>
        <v>10.888877777998395</v>
      </c>
      <c r="H25" s="29">
        <f t="shared" si="12"/>
        <v>2.046760494962501</v>
      </c>
      <c r="I25" s="29">
        <f t="shared" si="12"/>
        <v>10.243707544595686</v>
      </c>
      <c r="J25" s="29">
        <f t="shared" si="12"/>
        <v>6.568659548639479</v>
      </c>
      <c r="K25" s="29">
        <f t="shared" si="12"/>
        <v>7.2911970378612745</v>
      </c>
      <c r="L25" s="29">
        <f t="shared" si="12"/>
        <v>28.61334172848506</v>
      </c>
      <c r="M25" s="30">
        <f t="shared" si="12"/>
        <v>4.264738383808664</v>
      </c>
    </row>
    <row r="26" spans="1:13" ht="25.5">
      <c r="A26" s="28" t="s">
        <v>53</v>
      </c>
      <c r="B26" s="29">
        <f>IF(B156=0,0,B158*100/B156)</f>
        <v>7.643729789304335</v>
      </c>
      <c r="C26" s="29">
        <f aca="true" t="shared" si="13" ref="C26:M26">IF(C156=0,0,C158*100/C156)</f>
        <v>3.329133793603379</v>
      </c>
      <c r="D26" s="29">
        <f t="shared" si="13"/>
        <v>2.5153163091548696</v>
      </c>
      <c r="E26" s="29">
        <f t="shared" si="13"/>
        <v>3.789515789738732</v>
      </c>
      <c r="F26" s="29">
        <f t="shared" si="13"/>
        <v>4.349052460228829</v>
      </c>
      <c r="G26" s="29">
        <f t="shared" si="13"/>
        <v>3.4235112125533163</v>
      </c>
      <c r="H26" s="29">
        <f t="shared" si="13"/>
        <v>3.938384228267058</v>
      </c>
      <c r="I26" s="29">
        <f t="shared" si="13"/>
        <v>2.8413040649546053</v>
      </c>
      <c r="J26" s="29">
        <f t="shared" si="13"/>
        <v>2.890873171310972</v>
      </c>
      <c r="K26" s="29">
        <f t="shared" si="13"/>
        <v>7.136977201609298</v>
      </c>
      <c r="L26" s="29">
        <f t="shared" si="13"/>
        <v>7.289720086168825</v>
      </c>
      <c r="M26" s="30">
        <f t="shared" si="13"/>
        <v>10.1546068023318</v>
      </c>
    </row>
    <row r="27" spans="1:13" ht="12.75">
      <c r="A27" s="28" t="s">
        <v>54</v>
      </c>
      <c r="B27" s="29">
        <f>IF(B160=0,0,(B159-B160)*100/B160)</f>
        <v>13.821089552731321</v>
      </c>
      <c r="C27" s="29">
        <f aca="true" t="shared" si="14" ref="C27:M27">IF(C160=0,0,(C159-C160)*100/C160)</f>
        <v>9.086125873723079</v>
      </c>
      <c r="D27" s="29">
        <f t="shared" si="14"/>
        <v>28.342632216408365</v>
      </c>
      <c r="E27" s="29">
        <f t="shared" si="14"/>
        <v>22.01886020597676</v>
      </c>
      <c r="F27" s="29">
        <f t="shared" si="14"/>
        <v>51.698351457718786</v>
      </c>
      <c r="G27" s="29">
        <f t="shared" si="14"/>
        <v>48.76335877862596</v>
      </c>
      <c r="H27" s="29">
        <f t="shared" si="14"/>
        <v>0</v>
      </c>
      <c r="I27" s="29">
        <f t="shared" si="14"/>
        <v>25.17831649488849</v>
      </c>
      <c r="J27" s="29">
        <f t="shared" si="14"/>
        <v>13.500001037781471</v>
      </c>
      <c r="K27" s="29">
        <f t="shared" si="14"/>
        <v>16.000091336712792</v>
      </c>
      <c r="L27" s="29">
        <f t="shared" si="14"/>
        <v>24.463468593442485</v>
      </c>
      <c r="M27" s="30">
        <f t="shared" si="14"/>
        <v>0</v>
      </c>
    </row>
    <row r="28" spans="1:13" ht="12.75">
      <c r="A28" s="28" t="s">
        <v>55</v>
      </c>
      <c r="B28" s="29">
        <f>IF(B162=0,0,(B161-B162)*100/B162)</f>
        <v>11.58700021159808</v>
      </c>
      <c r="C28" s="29">
        <f aca="true" t="shared" si="15" ref="C28:M28">IF(C162=0,0,(C161-C162)*100/C162)</f>
        <v>13.499998565068603</v>
      </c>
      <c r="D28" s="29">
        <f t="shared" si="15"/>
        <v>14.252520589696273</v>
      </c>
      <c r="E28" s="29">
        <f t="shared" si="15"/>
        <v>13.825980277902286</v>
      </c>
      <c r="F28" s="29">
        <f t="shared" si="15"/>
        <v>20.426519075595028</v>
      </c>
      <c r="G28" s="29">
        <f t="shared" si="15"/>
        <v>57.98400238673207</v>
      </c>
      <c r="H28" s="29">
        <f t="shared" si="15"/>
        <v>0</v>
      </c>
      <c r="I28" s="29">
        <f t="shared" si="15"/>
        <v>35.56187696664025</v>
      </c>
      <c r="J28" s="29">
        <f t="shared" si="15"/>
        <v>13.500017910968165</v>
      </c>
      <c r="K28" s="29">
        <f t="shared" si="15"/>
        <v>12.63877499414856</v>
      </c>
      <c r="L28" s="29">
        <f t="shared" si="15"/>
        <v>2.3247614946460526</v>
      </c>
      <c r="M28" s="30">
        <f t="shared" si="15"/>
        <v>0</v>
      </c>
    </row>
    <row r="29" spans="1:13" ht="25.5">
      <c r="A29" s="28" t="s">
        <v>56</v>
      </c>
      <c r="B29" s="29">
        <f>IF((B7-B139-B164)=0,0,B156*100/(B7-B139-B164))</f>
        <v>23.197017586225346</v>
      </c>
      <c r="C29" s="29">
        <f aca="true" t="shared" si="16" ref="C29:M29">IF((C7-C139-C164)=0,0,C156*100/(C7-C139-C164))</f>
        <v>27.17226321705474</v>
      </c>
      <c r="D29" s="29">
        <f t="shared" si="16"/>
        <v>29.208814913679905</v>
      </c>
      <c r="E29" s="29">
        <f t="shared" si="16"/>
        <v>22.11834268207984</v>
      </c>
      <c r="F29" s="29">
        <f t="shared" si="16"/>
        <v>28.26951998859931</v>
      </c>
      <c r="G29" s="29">
        <f t="shared" si="16"/>
        <v>22.690286991732336</v>
      </c>
      <c r="H29" s="29">
        <f t="shared" si="16"/>
        <v>68.88789601159226</v>
      </c>
      <c r="I29" s="29">
        <f t="shared" si="16"/>
        <v>28.092242772589348</v>
      </c>
      <c r="J29" s="29">
        <f t="shared" si="16"/>
        <v>28.728532526105507</v>
      </c>
      <c r="K29" s="29">
        <f t="shared" si="16"/>
        <v>29.17658397711481</v>
      </c>
      <c r="L29" s="29">
        <f t="shared" si="16"/>
        <v>29.307801746764625</v>
      </c>
      <c r="M29" s="30">
        <f t="shared" si="16"/>
        <v>60.944019766998665</v>
      </c>
    </row>
    <row r="30" spans="1:13" ht="25.5">
      <c r="A30" s="28" t="s">
        <v>57</v>
      </c>
      <c r="B30" s="29">
        <f>IF((B7-B139-B164)=0,0,B165*100/(B7-B139-B164))</f>
        <v>3.804381446035799</v>
      </c>
      <c r="C30" s="29">
        <f aca="true" t="shared" si="17" ref="C30:M30">IF((C7-C139-C164)=0,0,C165*100/(C7-C139-C164))</f>
        <v>10.294750827295205</v>
      </c>
      <c r="D30" s="29">
        <f t="shared" si="17"/>
        <v>19.068970016943624</v>
      </c>
      <c r="E30" s="29">
        <f t="shared" si="17"/>
        <v>2.848582960772147</v>
      </c>
      <c r="F30" s="29">
        <f t="shared" si="17"/>
        <v>9.531010752353417</v>
      </c>
      <c r="G30" s="29">
        <f t="shared" si="17"/>
        <v>0.26912826192486694</v>
      </c>
      <c r="H30" s="29">
        <f t="shared" si="17"/>
        <v>10.030653954392655</v>
      </c>
      <c r="I30" s="29">
        <f t="shared" si="17"/>
        <v>12.258788210435931</v>
      </c>
      <c r="J30" s="29">
        <f t="shared" si="17"/>
        <v>3.4809636220989844</v>
      </c>
      <c r="K30" s="29">
        <f t="shared" si="17"/>
        <v>2.2094382323304647</v>
      </c>
      <c r="L30" s="29">
        <f t="shared" si="17"/>
        <v>5.621245010460056</v>
      </c>
      <c r="M30" s="30">
        <f t="shared" si="17"/>
        <v>0</v>
      </c>
    </row>
    <row r="31" spans="1:13" ht="12.75">
      <c r="A31" s="28" t="s">
        <v>58</v>
      </c>
      <c r="B31" s="29">
        <f>IF(B130=0,0,B139*100/B130)</f>
        <v>6.989530664665129</v>
      </c>
      <c r="C31" s="29">
        <f aca="true" t="shared" si="18" ref="C31:M31">IF(C130=0,0,C139*100/C130)</f>
        <v>7.779453307491988</v>
      </c>
      <c r="D31" s="29">
        <f t="shared" si="18"/>
        <v>5.4660069921464745</v>
      </c>
      <c r="E31" s="29">
        <f t="shared" si="18"/>
        <v>18.055108755509327</v>
      </c>
      <c r="F31" s="29">
        <f t="shared" si="18"/>
        <v>2.9939886841897616</v>
      </c>
      <c r="G31" s="29">
        <f t="shared" si="18"/>
        <v>7.1461238159747875</v>
      </c>
      <c r="H31" s="29">
        <f t="shared" si="18"/>
        <v>0</v>
      </c>
      <c r="I31" s="29">
        <f t="shared" si="18"/>
        <v>3.4960456610624644</v>
      </c>
      <c r="J31" s="29">
        <f t="shared" si="18"/>
        <v>5.520783419803823</v>
      </c>
      <c r="K31" s="29">
        <f t="shared" si="18"/>
        <v>9.06219668162885</v>
      </c>
      <c r="L31" s="29">
        <f t="shared" si="18"/>
        <v>11.725173574766284</v>
      </c>
      <c r="M31" s="30">
        <f t="shared" si="18"/>
        <v>49.412193868245204</v>
      </c>
    </row>
    <row r="32" spans="1:13" ht="12.75">
      <c r="A32" s="28" t="s">
        <v>59</v>
      </c>
      <c r="B32" s="29">
        <v>12</v>
      </c>
      <c r="C32" s="29">
        <v>12</v>
      </c>
      <c r="D32" s="29">
        <v>10</v>
      </c>
      <c r="E32" s="29">
        <v>0</v>
      </c>
      <c r="F32" s="29">
        <v>9</v>
      </c>
      <c r="G32" s="29">
        <v>0</v>
      </c>
      <c r="H32" s="29">
        <v>0</v>
      </c>
      <c r="I32" s="29">
        <v>5</v>
      </c>
      <c r="J32" s="29">
        <v>28</v>
      </c>
      <c r="K32" s="29">
        <v>0</v>
      </c>
      <c r="L32" s="29">
        <v>18</v>
      </c>
      <c r="M32" s="30">
        <v>0</v>
      </c>
    </row>
    <row r="33" spans="1:13" ht="12.75">
      <c r="A33" s="28" t="s">
        <v>60</v>
      </c>
      <c r="B33" s="29">
        <v>19</v>
      </c>
      <c r="C33" s="29">
        <v>34</v>
      </c>
      <c r="D33" s="29">
        <v>23</v>
      </c>
      <c r="E33" s="29">
        <v>0</v>
      </c>
      <c r="F33" s="29">
        <v>22</v>
      </c>
      <c r="G33" s="29">
        <v>0</v>
      </c>
      <c r="H33" s="29">
        <v>0</v>
      </c>
      <c r="I33" s="29">
        <v>30</v>
      </c>
      <c r="J33" s="29">
        <v>12</v>
      </c>
      <c r="K33" s="29">
        <v>0</v>
      </c>
      <c r="L33" s="29">
        <v>15</v>
      </c>
      <c r="M33" s="30">
        <v>0</v>
      </c>
    </row>
    <row r="34" spans="1:13" ht="25.5">
      <c r="A34" s="13" t="s">
        <v>61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2.75">
      <c r="A35" s="16" t="s">
        <v>62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/>
    </row>
    <row r="36" spans="1:13" ht="12.75">
      <c r="A36" s="25" t="s">
        <v>63</v>
      </c>
      <c r="B36" s="31">
        <v>2650707810</v>
      </c>
      <c r="C36" s="31">
        <v>4261567000</v>
      </c>
      <c r="D36" s="31">
        <v>4353046899</v>
      </c>
      <c r="E36" s="31">
        <v>367488750</v>
      </c>
      <c r="F36" s="31">
        <v>194730349</v>
      </c>
      <c r="G36" s="31">
        <v>67664000</v>
      </c>
      <c r="H36" s="31">
        <v>11670000</v>
      </c>
      <c r="I36" s="31">
        <v>382973863</v>
      </c>
      <c r="J36" s="31">
        <v>104969400</v>
      </c>
      <c r="K36" s="31">
        <v>79220000</v>
      </c>
      <c r="L36" s="31">
        <v>301346377</v>
      </c>
      <c r="M36" s="32">
        <v>0</v>
      </c>
    </row>
    <row r="37" spans="1:13" ht="12.75">
      <c r="A37" s="28" t="s">
        <v>64</v>
      </c>
      <c r="B37" s="33">
        <v>281211019</v>
      </c>
      <c r="C37" s="33">
        <v>492968000</v>
      </c>
      <c r="D37" s="33">
        <v>789215000</v>
      </c>
      <c r="E37" s="33">
        <v>123596000</v>
      </c>
      <c r="F37" s="33">
        <v>92619349</v>
      </c>
      <c r="G37" s="33">
        <v>38594000</v>
      </c>
      <c r="H37" s="33">
        <v>2670000</v>
      </c>
      <c r="I37" s="33">
        <v>110522609</v>
      </c>
      <c r="J37" s="33">
        <v>46232200</v>
      </c>
      <c r="K37" s="33">
        <v>1324000</v>
      </c>
      <c r="L37" s="33">
        <v>43741775</v>
      </c>
      <c r="M37" s="34">
        <v>0</v>
      </c>
    </row>
    <row r="38" spans="1:13" ht="12.75">
      <c r="A38" s="28" t="s">
        <v>65</v>
      </c>
      <c r="B38" s="33">
        <v>1393673791</v>
      </c>
      <c r="C38" s="33">
        <v>2454599000</v>
      </c>
      <c r="D38" s="33">
        <v>1923831899</v>
      </c>
      <c r="E38" s="33">
        <v>243892750</v>
      </c>
      <c r="F38" s="33">
        <v>47311000</v>
      </c>
      <c r="G38" s="33">
        <v>29070000</v>
      </c>
      <c r="H38" s="33">
        <v>9000000</v>
      </c>
      <c r="I38" s="33">
        <v>75788682</v>
      </c>
      <c r="J38" s="33">
        <v>58737200</v>
      </c>
      <c r="K38" s="33">
        <v>63756000</v>
      </c>
      <c r="L38" s="33">
        <v>235604602</v>
      </c>
      <c r="M38" s="34">
        <v>0</v>
      </c>
    </row>
    <row r="39" spans="1:13" ht="25.5">
      <c r="A39" s="28" t="s">
        <v>66</v>
      </c>
      <c r="B39" s="29">
        <f>IF((B37+B44)=0,0,B37*100/(B37+B44))</f>
        <v>22.370995116242753</v>
      </c>
      <c r="C39" s="29">
        <f aca="true" t="shared" si="19" ref="C39:M39">IF((C37+C44)=0,0,C37*100/(C37+C44))</f>
        <v>27.281501387960386</v>
      </c>
      <c r="D39" s="29">
        <f t="shared" si="19"/>
        <v>32.488478788415186</v>
      </c>
      <c r="E39" s="29">
        <f t="shared" si="19"/>
        <v>100</v>
      </c>
      <c r="F39" s="29">
        <f t="shared" si="19"/>
        <v>62.827132006938925</v>
      </c>
      <c r="G39" s="29">
        <f t="shared" si="19"/>
        <v>100</v>
      </c>
      <c r="H39" s="29">
        <f t="shared" si="19"/>
        <v>100</v>
      </c>
      <c r="I39" s="29">
        <f t="shared" si="19"/>
        <v>35.97914737950852</v>
      </c>
      <c r="J39" s="29">
        <f t="shared" si="19"/>
        <v>100</v>
      </c>
      <c r="K39" s="29">
        <f t="shared" si="19"/>
        <v>8.561821003621313</v>
      </c>
      <c r="L39" s="29">
        <f t="shared" si="19"/>
        <v>66.53573774057668</v>
      </c>
      <c r="M39" s="30">
        <f t="shared" si="19"/>
        <v>0</v>
      </c>
    </row>
    <row r="40" spans="1:13" ht="12.75">
      <c r="A40" s="28" t="s">
        <v>67</v>
      </c>
      <c r="B40" s="29">
        <f>IF((B37+B44)=0,0,B44*100/(B37+B44))</f>
        <v>77.62900488375725</v>
      </c>
      <c r="C40" s="29">
        <f aca="true" t="shared" si="20" ref="C40:M40">IF((C37+C44)=0,0,C44*100/(C37+C44))</f>
        <v>72.71849861203961</v>
      </c>
      <c r="D40" s="29">
        <f t="shared" si="20"/>
        <v>67.5115212115848</v>
      </c>
      <c r="E40" s="29">
        <f t="shared" si="20"/>
        <v>0</v>
      </c>
      <c r="F40" s="29">
        <f t="shared" si="20"/>
        <v>37.172867993061075</v>
      </c>
      <c r="G40" s="29">
        <f t="shared" si="20"/>
        <v>0</v>
      </c>
      <c r="H40" s="29">
        <f t="shared" si="20"/>
        <v>0</v>
      </c>
      <c r="I40" s="29">
        <f t="shared" si="20"/>
        <v>64.02085262049148</v>
      </c>
      <c r="J40" s="29">
        <f t="shared" si="20"/>
        <v>0</v>
      </c>
      <c r="K40" s="29">
        <f t="shared" si="20"/>
        <v>91.43817899637868</v>
      </c>
      <c r="L40" s="29">
        <f t="shared" si="20"/>
        <v>33.46426225942333</v>
      </c>
      <c r="M40" s="30">
        <f t="shared" si="20"/>
        <v>0</v>
      </c>
    </row>
    <row r="41" spans="1:13" ht="12.75">
      <c r="A41" s="28" t="s">
        <v>68</v>
      </c>
      <c r="B41" s="29">
        <f>IF((B37+B44+B38)=0,0,B38*100/(B37+B44+B38))</f>
        <v>52.577420481512824</v>
      </c>
      <c r="C41" s="29">
        <f aca="true" t="shared" si="21" ref="C41:M41">IF((C37+C44+C38)=0,0,C38*100/(C37+C44+C38))</f>
        <v>57.5985077789461</v>
      </c>
      <c r="D41" s="29">
        <f t="shared" si="21"/>
        <v>44.19506482785542</v>
      </c>
      <c r="E41" s="29">
        <f t="shared" si="21"/>
        <v>66.36740580493961</v>
      </c>
      <c r="F41" s="29">
        <f t="shared" si="21"/>
        <v>24.295647926970027</v>
      </c>
      <c r="G41" s="29">
        <f t="shared" si="21"/>
        <v>42.96228422794987</v>
      </c>
      <c r="H41" s="29">
        <f t="shared" si="21"/>
        <v>77.12082262210797</v>
      </c>
      <c r="I41" s="29">
        <f t="shared" si="21"/>
        <v>19.789518116540503</v>
      </c>
      <c r="J41" s="29">
        <f t="shared" si="21"/>
        <v>55.95649779840601</v>
      </c>
      <c r="K41" s="29">
        <f t="shared" si="21"/>
        <v>80.47967684928048</v>
      </c>
      <c r="L41" s="29">
        <f t="shared" si="21"/>
        <v>78.18398360900154</v>
      </c>
      <c r="M41" s="30">
        <f t="shared" si="21"/>
        <v>0</v>
      </c>
    </row>
    <row r="42" spans="1:13" ht="12.75">
      <c r="A42" s="16" t="s">
        <v>69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4"/>
    </row>
    <row r="43" spans="1:13" ht="12.75">
      <c r="A43" s="25" t="s">
        <v>70</v>
      </c>
      <c r="B43" s="31">
        <v>4557246700</v>
      </c>
      <c r="C43" s="31">
        <v>12262280291</v>
      </c>
      <c r="D43" s="31">
        <v>7985547365</v>
      </c>
      <c r="E43" s="31">
        <v>29988221</v>
      </c>
      <c r="F43" s="31">
        <v>178354000</v>
      </c>
      <c r="G43" s="31">
        <v>0</v>
      </c>
      <c r="H43" s="31">
        <v>0</v>
      </c>
      <c r="I43" s="31">
        <v>395946075</v>
      </c>
      <c r="J43" s="31">
        <v>51726123</v>
      </c>
      <c r="K43" s="31">
        <v>32068000</v>
      </c>
      <c r="L43" s="31">
        <v>119248622</v>
      </c>
      <c r="M43" s="32">
        <v>5176912</v>
      </c>
    </row>
    <row r="44" spans="1:13" ht="12.75">
      <c r="A44" s="28" t="s">
        <v>71</v>
      </c>
      <c r="B44" s="33">
        <v>975823000</v>
      </c>
      <c r="C44" s="33">
        <v>1314000000</v>
      </c>
      <c r="D44" s="33">
        <v>1640000000</v>
      </c>
      <c r="E44" s="33">
        <v>0</v>
      </c>
      <c r="F44" s="33">
        <v>54800000</v>
      </c>
      <c r="G44" s="33">
        <v>0</v>
      </c>
      <c r="H44" s="33">
        <v>0</v>
      </c>
      <c r="I44" s="33">
        <v>196662572</v>
      </c>
      <c r="J44" s="33">
        <v>0</v>
      </c>
      <c r="K44" s="33">
        <v>14140000</v>
      </c>
      <c r="L44" s="33">
        <v>22000000</v>
      </c>
      <c r="M44" s="34">
        <v>0</v>
      </c>
    </row>
    <row r="45" spans="1:13" ht="12.75">
      <c r="A45" s="28" t="s">
        <v>72</v>
      </c>
      <c r="B45" s="33">
        <v>762516228</v>
      </c>
      <c r="C45" s="33">
        <v>3085555204</v>
      </c>
      <c r="D45" s="33">
        <v>1078530132</v>
      </c>
      <c r="E45" s="33">
        <v>10854167</v>
      </c>
      <c r="F45" s="33">
        <v>23477031</v>
      </c>
      <c r="G45" s="33">
        <v>6959796</v>
      </c>
      <c r="H45" s="33">
        <v>0</v>
      </c>
      <c r="I45" s="33">
        <v>59107736</v>
      </c>
      <c r="J45" s="33">
        <v>7017974</v>
      </c>
      <c r="K45" s="33">
        <v>17004000</v>
      </c>
      <c r="L45" s="33">
        <v>15797061</v>
      </c>
      <c r="M45" s="34">
        <v>6320000</v>
      </c>
    </row>
    <row r="46" spans="1:13" ht="25.5">
      <c r="A46" s="28" t="s">
        <v>73</v>
      </c>
      <c r="B46" s="29">
        <f>IF(B43=0,0,B45*100/B43)</f>
        <v>16.731949753784452</v>
      </c>
      <c r="C46" s="29">
        <f aca="true" t="shared" si="22" ref="C46:M46">IF(C43=0,0,C45*100/C43)</f>
        <v>25.162980545018762</v>
      </c>
      <c r="D46" s="29">
        <f t="shared" si="22"/>
        <v>13.506026358657758</v>
      </c>
      <c r="E46" s="29">
        <f t="shared" si="22"/>
        <v>36.1947679390518</v>
      </c>
      <c r="F46" s="29">
        <f t="shared" si="22"/>
        <v>13.163164829496395</v>
      </c>
      <c r="G46" s="29">
        <f t="shared" si="22"/>
        <v>0</v>
      </c>
      <c r="H46" s="29">
        <f t="shared" si="22"/>
        <v>0</v>
      </c>
      <c r="I46" s="29">
        <f t="shared" si="22"/>
        <v>14.928228799843515</v>
      </c>
      <c r="J46" s="29">
        <f t="shared" si="22"/>
        <v>13.567562370758</v>
      </c>
      <c r="K46" s="29">
        <f t="shared" si="22"/>
        <v>53.02482225271299</v>
      </c>
      <c r="L46" s="29">
        <f t="shared" si="22"/>
        <v>13.247164399098885</v>
      </c>
      <c r="M46" s="30">
        <f t="shared" si="22"/>
        <v>122.08049895381649</v>
      </c>
    </row>
    <row r="47" spans="1:13" ht="12.75">
      <c r="A47" s="28" t="s">
        <v>74</v>
      </c>
      <c r="B47" s="29">
        <f>IF(B78=0,0,B45*100/B78)</f>
        <v>1.596902411774556</v>
      </c>
      <c r="C47" s="29">
        <f aca="true" t="shared" si="23" ref="C47:M47">IF(C78=0,0,C45*100/C78)</f>
        <v>7.626274447144153</v>
      </c>
      <c r="D47" s="29">
        <f t="shared" si="23"/>
        <v>4.965998860049306</v>
      </c>
      <c r="E47" s="29">
        <f t="shared" si="23"/>
        <v>0.5362700984662078</v>
      </c>
      <c r="F47" s="29">
        <f t="shared" si="23"/>
        <v>0.9151846700435586</v>
      </c>
      <c r="G47" s="29">
        <f t="shared" si="23"/>
        <v>10.28581816032159</v>
      </c>
      <c r="H47" s="29">
        <f t="shared" si="23"/>
        <v>0</v>
      </c>
      <c r="I47" s="29">
        <f t="shared" si="23"/>
        <v>1.122169561516317</v>
      </c>
      <c r="J47" s="29">
        <f t="shared" si="23"/>
        <v>0.2640771586495917</v>
      </c>
      <c r="K47" s="29">
        <f t="shared" si="23"/>
        <v>1.2898517853797076</v>
      </c>
      <c r="L47" s="29">
        <f t="shared" si="23"/>
        <v>0.5523384035555925</v>
      </c>
      <c r="M47" s="30">
        <f t="shared" si="23"/>
        <v>8.913272141463558</v>
      </c>
    </row>
    <row r="48" spans="1:13" ht="12.75">
      <c r="A48" s="28" t="s">
        <v>75</v>
      </c>
      <c r="B48" s="29">
        <f>IF(B7=0,0,B45*100/B7)</f>
        <v>3.4093627065930954</v>
      </c>
      <c r="C48" s="29">
        <f aca="true" t="shared" si="24" ref="C48:M48">IF(C7=0,0,C45*100/C7)</f>
        <v>9.67438110321175</v>
      </c>
      <c r="D48" s="29">
        <f t="shared" si="24"/>
        <v>5.115333996458042</v>
      </c>
      <c r="E48" s="29">
        <f t="shared" si="24"/>
        <v>0.26135926692297134</v>
      </c>
      <c r="F48" s="29">
        <f t="shared" si="24"/>
        <v>3.454809572205889</v>
      </c>
      <c r="G48" s="29">
        <f t="shared" si="24"/>
        <v>1.3349841458792977</v>
      </c>
      <c r="H48" s="29">
        <f t="shared" si="24"/>
        <v>0</v>
      </c>
      <c r="I48" s="29">
        <f t="shared" si="24"/>
        <v>3.1318826383001594</v>
      </c>
      <c r="J48" s="29">
        <f t="shared" si="24"/>
        <v>0.8175324830984202</v>
      </c>
      <c r="K48" s="29">
        <f t="shared" si="24"/>
        <v>4.097764111066662</v>
      </c>
      <c r="L48" s="29">
        <f t="shared" si="24"/>
        <v>1.318378809733566</v>
      </c>
      <c r="M48" s="30">
        <f t="shared" si="24"/>
        <v>2.413140312654401</v>
      </c>
    </row>
    <row r="49" spans="1:13" ht="12.75">
      <c r="A49" s="28" t="s">
        <v>76</v>
      </c>
      <c r="B49" s="29">
        <f>IF(B78=0,0,B43*100/B78)</f>
        <v>9.544030643609641</v>
      </c>
      <c r="C49" s="29">
        <f aca="true" t="shared" si="25" ref="C49:M49">IF(C78=0,0,C43*100/C78)</f>
        <v>30.307516367149294</v>
      </c>
      <c r="D49" s="29">
        <f t="shared" si="25"/>
        <v>36.76876327777901</v>
      </c>
      <c r="E49" s="29">
        <f t="shared" si="25"/>
        <v>1.4816232538615262</v>
      </c>
      <c r="F49" s="29">
        <f t="shared" si="25"/>
        <v>6.952618780498644</v>
      </c>
      <c r="G49" s="29">
        <f t="shared" si="25"/>
        <v>0</v>
      </c>
      <c r="H49" s="29">
        <f t="shared" si="25"/>
        <v>0</v>
      </c>
      <c r="I49" s="29">
        <f t="shared" si="25"/>
        <v>7.517097818919282</v>
      </c>
      <c r="J49" s="29">
        <f t="shared" si="25"/>
        <v>1.9463861778056308</v>
      </c>
      <c r="K49" s="29">
        <f t="shared" si="25"/>
        <v>2.432543345892523</v>
      </c>
      <c r="L49" s="29">
        <f t="shared" si="25"/>
        <v>4.169484026280857</v>
      </c>
      <c r="M49" s="30">
        <f t="shared" si="25"/>
        <v>7.301143276646897</v>
      </c>
    </row>
    <row r="50" spans="1:13" ht="12.75">
      <c r="A50" s="16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</row>
    <row r="51" spans="1:13" ht="12.75">
      <c r="A51" s="13" t="s">
        <v>78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2.75">
      <c r="A52" s="16" t="s">
        <v>79</v>
      </c>
      <c r="B52" s="17">
        <v>942074760</v>
      </c>
      <c r="C52" s="17">
        <v>1735332000</v>
      </c>
      <c r="D52" s="17">
        <v>1663311410</v>
      </c>
      <c r="E52" s="17">
        <v>221632803</v>
      </c>
      <c r="F52" s="17">
        <v>129254757</v>
      </c>
      <c r="G52" s="17">
        <v>17400000</v>
      </c>
      <c r="H52" s="17">
        <v>0</v>
      </c>
      <c r="I52" s="17">
        <v>217983904</v>
      </c>
      <c r="J52" s="17">
        <v>30513400</v>
      </c>
      <c r="K52" s="17">
        <v>19761000</v>
      </c>
      <c r="L52" s="17">
        <v>110730734</v>
      </c>
      <c r="M52" s="18">
        <v>0</v>
      </c>
    </row>
    <row r="53" spans="1:13" ht="12.75">
      <c r="A53" s="28" t="s">
        <v>80</v>
      </c>
      <c r="B53" s="33">
        <v>398674760</v>
      </c>
      <c r="C53" s="33">
        <v>952900000</v>
      </c>
      <c r="D53" s="33">
        <v>617800000</v>
      </c>
      <c r="E53" s="33">
        <v>108254265</v>
      </c>
      <c r="F53" s="33">
        <v>42977312</v>
      </c>
      <c r="G53" s="33">
        <v>7600000</v>
      </c>
      <c r="H53" s="33">
        <v>0</v>
      </c>
      <c r="I53" s="33">
        <v>95865572</v>
      </c>
      <c r="J53" s="33">
        <v>18046000</v>
      </c>
      <c r="K53" s="33">
        <v>6024000</v>
      </c>
      <c r="L53" s="33">
        <v>39180173</v>
      </c>
      <c r="M53" s="34">
        <v>0</v>
      </c>
    </row>
    <row r="54" spans="1:13" ht="12.75">
      <c r="A54" s="28" t="s">
        <v>81</v>
      </c>
      <c r="B54" s="33">
        <v>240185000</v>
      </c>
      <c r="C54" s="33">
        <v>728232000</v>
      </c>
      <c r="D54" s="33">
        <v>191612930</v>
      </c>
      <c r="E54" s="33">
        <v>18842500</v>
      </c>
      <c r="F54" s="33">
        <v>12542524</v>
      </c>
      <c r="G54" s="33">
        <v>1300000</v>
      </c>
      <c r="H54" s="33">
        <v>0</v>
      </c>
      <c r="I54" s="33">
        <v>30375000</v>
      </c>
      <c r="J54" s="33">
        <v>3345800</v>
      </c>
      <c r="K54" s="33">
        <v>6737000</v>
      </c>
      <c r="L54" s="33">
        <v>61670600</v>
      </c>
      <c r="M54" s="34">
        <v>0</v>
      </c>
    </row>
    <row r="55" spans="1:13" ht="12.75">
      <c r="A55" s="28" t="s">
        <v>82</v>
      </c>
      <c r="B55" s="33">
        <v>169815000</v>
      </c>
      <c r="C55" s="33">
        <v>0</v>
      </c>
      <c r="D55" s="33">
        <v>801398480</v>
      </c>
      <c r="E55" s="33">
        <v>59286038</v>
      </c>
      <c r="F55" s="33">
        <v>65934921</v>
      </c>
      <c r="G55" s="33">
        <v>2000000</v>
      </c>
      <c r="H55" s="33">
        <v>0</v>
      </c>
      <c r="I55" s="33">
        <v>83796933</v>
      </c>
      <c r="J55" s="33">
        <v>1523000</v>
      </c>
      <c r="K55" s="33">
        <v>7000000</v>
      </c>
      <c r="L55" s="33">
        <v>9799961</v>
      </c>
      <c r="M55" s="34">
        <v>0</v>
      </c>
    </row>
    <row r="56" spans="1:13" ht="12.75">
      <c r="A56" s="28" t="s">
        <v>83</v>
      </c>
      <c r="B56" s="33">
        <v>133400000</v>
      </c>
      <c r="C56" s="33">
        <v>54200000</v>
      </c>
      <c r="D56" s="33">
        <v>52500000</v>
      </c>
      <c r="E56" s="33">
        <v>35250000</v>
      </c>
      <c r="F56" s="33">
        <v>7800000</v>
      </c>
      <c r="G56" s="33">
        <v>6500000</v>
      </c>
      <c r="H56" s="33">
        <v>0</v>
      </c>
      <c r="I56" s="33">
        <v>7946399</v>
      </c>
      <c r="J56" s="33">
        <v>7598600</v>
      </c>
      <c r="K56" s="33">
        <v>0</v>
      </c>
      <c r="L56" s="33">
        <v>80000</v>
      </c>
      <c r="M56" s="34">
        <v>0</v>
      </c>
    </row>
    <row r="57" spans="1:13" ht="12.75">
      <c r="A57" s="16" t="s">
        <v>84</v>
      </c>
      <c r="B57" s="17">
        <v>723975000</v>
      </c>
      <c r="C57" s="17">
        <v>1508898000</v>
      </c>
      <c r="D57" s="17">
        <v>1405808850</v>
      </c>
      <c r="E57" s="17">
        <v>43325947</v>
      </c>
      <c r="F57" s="17">
        <v>46897192</v>
      </c>
      <c r="G57" s="17">
        <v>44014000</v>
      </c>
      <c r="H57" s="17">
        <v>0</v>
      </c>
      <c r="I57" s="17">
        <v>112413930</v>
      </c>
      <c r="J57" s="17">
        <v>42249430</v>
      </c>
      <c r="K57" s="17">
        <v>34013000</v>
      </c>
      <c r="L57" s="17">
        <v>167235942</v>
      </c>
      <c r="M57" s="18">
        <v>0</v>
      </c>
    </row>
    <row r="58" spans="1:13" ht="12.75">
      <c r="A58" s="28" t="s">
        <v>85</v>
      </c>
      <c r="B58" s="33">
        <v>45670000</v>
      </c>
      <c r="C58" s="33">
        <v>222524000</v>
      </c>
      <c r="D58" s="33">
        <v>20351000</v>
      </c>
      <c r="E58" s="33">
        <v>5000000</v>
      </c>
      <c r="F58" s="33">
        <v>0</v>
      </c>
      <c r="G58" s="33">
        <v>2000000</v>
      </c>
      <c r="H58" s="33">
        <v>0</v>
      </c>
      <c r="I58" s="33">
        <v>28923000</v>
      </c>
      <c r="J58" s="33">
        <v>2506800</v>
      </c>
      <c r="K58" s="33">
        <v>34013000</v>
      </c>
      <c r="L58" s="33">
        <v>13187125</v>
      </c>
      <c r="M58" s="34">
        <v>0</v>
      </c>
    </row>
    <row r="59" spans="1:13" ht="12.75">
      <c r="A59" s="28" t="s">
        <v>86</v>
      </c>
      <c r="B59" s="33">
        <v>667910000</v>
      </c>
      <c r="C59" s="33">
        <v>1278924000</v>
      </c>
      <c r="D59" s="33">
        <v>1376457850</v>
      </c>
      <c r="E59" s="33">
        <v>38325947</v>
      </c>
      <c r="F59" s="33">
        <v>46897192</v>
      </c>
      <c r="G59" s="33">
        <v>41139000</v>
      </c>
      <c r="H59" s="33">
        <v>0</v>
      </c>
      <c r="I59" s="33">
        <v>50499303</v>
      </c>
      <c r="J59" s="33">
        <v>39742630</v>
      </c>
      <c r="K59" s="33">
        <v>0</v>
      </c>
      <c r="L59" s="33">
        <v>154048817</v>
      </c>
      <c r="M59" s="34">
        <v>0</v>
      </c>
    </row>
    <row r="60" spans="1:13" ht="12.75">
      <c r="A60" s="28" t="s">
        <v>87</v>
      </c>
      <c r="B60" s="33">
        <v>10395000</v>
      </c>
      <c r="C60" s="33">
        <v>7450000</v>
      </c>
      <c r="D60" s="33">
        <v>9000000</v>
      </c>
      <c r="E60" s="33">
        <v>0</v>
      </c>
      <c r="F60" s="33">
        <v>0</v>
      </c>
      <c r="G60" s="33">
        <v>875000</v>
      </c>
      <c r="H60" s="33">
        <v>0</v>
      </c>
      <c r="I60" s="33">
        <v>32991627</v>
      </c>
      <c r="J60" s="33">
        <v>0</v>
      </c>
      <c r="K60" s="33">
        <v>0</v>
      </c>
      <c r="L60" s="33">
        <v>0</v>
      </c>
      <c r="M60" s="34">
        <v>0</v>
      </c>
    </row>
    <row r="61" spans="1:13" ht="12.75">
      <c r="A61" s="16" t="s">
        <v>88</v>
      </c>
      <c r="B61" s="17">
        <v>473494850</v>
      </c>
      <c r="C61" s="17">
        <v>181930000</v>
      </c>
      <c r="D61" s="17">
        <v>221822000</v>
      </c>
      <c r="E61" s="17">
        <v>2500000</v>
      </c>
      <c r="F61" s="17">
        <v>1801400</v>
      </c>
      <c r="G61" s="17">
        <v>1550000</v>
      </c>
      <c r="H61" s="17">
        <v>11670000</v>
      </c>
      <c r="I61" s="17">
        <v>9819925</v>
      </c>
      <c r="J61" s="17">
        <v>13342600</v>
      </c>
      <c r="K61" s="17">
        <v>15496000</v>
      </c>
      <c r="L61" s="17">
        <v>3040500</v>
      </c>
      <c r="M61" s="18">
        <v>0</v>
      </c>
    </row>
    <row r="62" spans="1:13" ht="12.75">
      <c r="A62" s="16" t="s">
        <v>89</v>
      </c>
      <c r="B62" s="17">
        <v>495035200</v>
      </c>
      <c r="C62" s="17">
        <v>835407000</v>
      </c>
      <c r="D62" s="17">
        <v>1027894639</v>
      </c>
      <c r="E62" s="17">
        <v>90530000</v>
      </c>
      <c r="F62" s="17">
        <v>16777000</v>
      </c>
      <c r="G62" s="17">
        <v>4700000</v>
      </c>
      <c r="H62" s="17">
        <v>0</v>
      </c>
      <c r="I62" s="17">
        <v>31756104</v>
      </c>
      <c r="J62" s="17">
        <v>18863970</v>
      </c>
      <c r="K62" s="17">
        <v>9950000</v>
      </c>
      <c r="L62" s="17">
        <v>20339201</v>
      </c>
      <c r="M62" s="18">
        <v>0</v>
      </c>
    </row>
    <row r="63" spans="1:13" ht="12.75">
      <c r="A63" s="16" t="s">
        <v>90</v>
      </c>
      <c r="B63" s="17">
        <v>16128000</v>
      </c>
      <c r="C63" s="17">
        <v>0</v>
      </c>
      <c r="D63" s="17">
        <v>34210000</v>
      </c>
      <c r="E63" s="17">
        <v>9500000</v>
      </c>
      <c r="F63" s="17">
        <v>0</v>
      </c>
      <c r="G63" s="17">
        <v>0</v>
      </c>
      <c r="H63" s="17">
        <v>0</v>
      </c>
      <c r="I63" s="17">
        <v>11000000</v>
      </c>
      <c r="J63" s="17">
        <v>0</v>
      </c>
      <c r="K63" s="17">
        <v>0</v>
      </c>
      <c r="L63" s="17">
        <v>0</v>
      </c>
      <c r="M63" s="18">
        <v>0</v>
      </c>
    </row>
    <row r="64" spans="1:13" ht="25.5">
      <c r="A64" s="16" t="s">
        <v>91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</row>
    <row r="65" spans="1:13" ht="12.75">
      <c r="A65" s="13" t="s">
        <v>79</v>
      </c>
      <c r="B65" s="35">
        <f>IF(B36=0,0,B52*100/B36)</f>
        <v>35.54049814339967</v>
      </c>
      <c r="C65" s="35">
        <f aca="true" t="shared" si="26" ref="C65:M65">IF(C36=0,0,C52*100/C36)</f>
        <v>40.72051430846916</v>
      </c>
      <c r="D65" s="35">
        <f t="shared" si="26"/>
        <v>38.21028003126047</v>
      </c>
      <c r="E65" s="35">
        <f t="shared" si="26"/>
        <v>60.31009194159005</v>
      </c>
      <c r="F65" s="35">
        <f t="shared" si="26"/>
        <v>66.37627758783506</v>
      </c>
      <c r="G65" s="35">
        <f t="shared" si="26"/>
        <v>25.715299125088674</v>
      </c>
      <c r="H65" s="35">
        <f t="shared" si="26"/>
        <v>0</v>
      </c>
      <c r="I65" s="35">
        <f t="shared" si="26"/>
        <v>56.91874173669131</v>
      </c>
      <c r="J65" s="35">
        <f t="shared" si="26"/>
        <v>29.06885244652251</v>
      </c>
      <c r="K65" s="35">
        <f t="shared" si="26"/>
        <v>24.944458470083312</v>
      </c>
      <c r="L65" s="35">
        <f t="shared" si="26"/>
        <v>36.745334422918916</v>
      </c>
      <c r="M65" s="36">
        <f t="shared" si="26"/>
        <v>0</v>
      </c>
    </row>
    <row r="66" spans="1:13" ht="12.75">
      <c r="A66" s="28" t="s">
        <v>92</v>
      </c>
      <c r="B66" s="29">
        <f>IF(B36=0,0,B53*100/B36)</f>
        <v>15.040313326726118</v>
      </c>
      <c r="C66" s="29">
        <f aca="true" t="shared" si="27" ref="C66:M66">IF(C36=0,0,C53*100/C36)</f>
        <v>22.360319572589145</v>
      </c>
      <c r="D66" s="29">
        <f t="shared" si="27"/>
        <v>14.192358004273364</v>
      </c>
      <c r="E66" s="29">
        <f t="shared" si="27"/>
        <v>29.457844627896772</v>
      </c>
      <c r="F66" s="29">
        <f t="shared" si="27"/>
        <v>22.070166371447318</v>
      </c>
      <c r="G66" s="29">
        <f t="shared" si="27"/>
        <v>11.231969732797351</v>
      </c>
      <c r="H66" s="29">
        <f t="shared" si="27"/>
        <v>0</v>
      </c>
      <c r="I66" s="29">
        <f t="shared" si="27"/>
        <v>25.031883703248962</v>
      </c>
      <c r="J66" s="29">
        <f t="shared" si="27"/>
        <v>17.19167681248059</v>
      </c>
      <c r="K66" s="29">
        <f t="shared" si="27"/>
        <v>7.604140368593789</v>
      </c>
      <c r="L66" s="29">
        <f t="shared" si="27"/>
        <v>13.001707002437264</v>
      </c>
      <c r="M66" s="30">
        <f t="shared" si="27"/>
        <v>0</v>
      </c>
    </row>
    <row r="67" spans="1:13" ht="12.75">
      <c r="A67" s="28" t="s">
        <v>93</v>
      </c>
      <c r="B67" s="29">
        <f>IF(B36=0,0,B54*100/B36)</f>
        <v>9.061164685669372</v>
      </c>
      <c r="C67" s="29">
        <f aca="true" t="shared" si="28" ref="C67:M67">IF(C36=0,0,C54*100/C36)</f>
        <v>17.088362097791727</v>
      </c>
      <c r="D67" s="29">
        <f t="shared" si="28"/>
        <v>4.401811752683347</v>
      </c>
      <c r="E67" s="29">
        <f t="shared" si="28"/>
        <v>5.127367844593882</v>
      </c>
      <c r="F67" s="29">
        <f t="shared" si="28"/>
        <v>6.440970328667156</v>
      </c>
      <c r="G67" s="29">
        <f t="shared" si="28"/>
        <v>1.9212579806100734</v>
      </c>
      <c r="H67" s="29">
        <f t="shared" si="28"/>
        <v>0</v>
      </c>
      <c r="I67" s="29">
        <f t="shared" si="28"/>
        <v>7.931350657211821</v>
      </c>
      <c r="J67" s="29">
        <f t="shared" si="28"/>
        <v>3.187405091388538</v>
      </c>
      <c r="K67" s="29">
        <f t="shared" si="28"/>
        <v>8.504165614743751</v>
      </c>
      <c r="L67" s="29">
        <f t="shared" si="28"/>
        <v>20.465021220414407</v>
      </c>
      <c r="M67" s="30">
        <f t="shared" si="28"/>
        <v>0</v>
      </c>
    </row>
    <row r="68" spans="1:13" ht="12.75">
      <c r="A68" s="28" t="s">
        <v>94</v>
      </c>
      <c r="B68" s="29">
        <f>IF(B36=0,0,B55*100/B36)</f>
        <v>6.40640206964192</v>
      </c>
      <c r="C68" s="29">
        <f aca="true" t="shared" si="29" ref="C68:M68">IF(C36=0,0,C55*100/C36)</f>
        <v>0</v>
      </c>
      <c r="D68" s="29">
        <f t="shared" si="29"/>
        <v>18.41005848533588</v>
      </c>
      <c r="E68" s="29">
        <f t="shared" si="29"/>
        <v>16.132749097761497</v>
      </c>
      <c r="F68" s="29">
        <f t="shared" si="29"/>
        <v>33.859601925737834</v>
      </c>
      <c r="G68" s="29">
        <f t="shared" si="29"/>
        <v>2.955781508630882</v>
      </c>
      <c r="H68" s="29">
        <f t="shared" si="29"/>
        <v>0</v>
      </c>
      <c r="I68" s="29">
        <f t="shared" si="29"/>
        <v>21.88058797109086</v>
      </c>
      <c r="J68" s="29">
        <f t="shared" si="29"/>
        <v>1.4508990239060144</v>
      </c>
      <c r="K68" s="29">
        <f t="shared" si="29"/>
        <v>8.836152486745771</v>
      </c>
      <c r="L68" s="29">
        <f t="shared" si="29"/>
        <v>3.2520586766503583</v>
      </c>
      <c r="M68" s="30">
        <f t="shared" si="29"/>
        <v>0</v>
      </c>
    </row>
    <row r="69" spans="1:13" ht="12.75">
      <c r="A69" s="28" t="s">
        <v>95</v>
      </c>
      <c r="B69" s="29">
        <f>IF(B36=0,0,B56*100/B36)</f>
        <v>5.0326180613622595</v>
      </c>
      <c r="C69" s="29">
        <f aca="true" t="shared" si="30" ref="C69:M69">IF(C36=0,0,C56*100/C36)</f>
        <v>1.27183263808829</v>
      </c>
      <c r="D69" s="29">
        <f t="shared" si="30"/>
        <v>1.2060517889678726</v>
      </c>
      <c r="E69" s="29">
        <f t="shared" si="30"/>
        <v>9.592130371337898</v>
      </c>
      <c r="F69" s="29">
        <f t="shared" si="30"/>
        <v>4.005538961982757</v>
      </c>
      <c r="G69" s="29">
        <f t="shared" si="30"/>
        <v>9.606289903050367</v>
      </c>
      <c r="H69" s="29">
        <f t="shared" si="30"/>
        <v>0</v>
      </c>
      <c r="I69" s="29">
        <f t="shared" si="30"/>
        <v>2.074919405139666</v>
      </c>
      <c r="J69" s="29">
        <f t="shared" si="30"/>
        <v>7.238871518747368</v>
      </c>
      <c r="K69" s="29">
        <f t="shared" si="30"/>
        <v>0</v>
      </c>
      <c r="L69" s="29">
        <f t="shared" si="30"/>
        <v>0.02654752341688183</v>
      </c>
      <c r="M69" s="30">
        <f t="shared" si="30"/>
        <v>0</v>
      </c>
    </row>
    <row r="70" spans="1:13" ht="12.75">
      <c r="A70" s="16" t="s">
        <v>84</v>
      </c>
      <c r="B70" s="37">
        <f>IF(B36=0,0,B57*100/B36)</f>
        <v>27.312516199210958</v>
      </c>
      <c r="C70" s="37">
        <f aca="true" t="shared" si="31" ref="C70:M70">IF(C36=0,0,C57*100/C36)</f>
        <v>35.40711667797315</v>
      </c>
      <c r="D70" s="37">
        <f t="shared" si="31"/>
        <v>32.29482435217843</v>
      </c>
      <c r="E70" s="37">
        <f t="shared" si="31"/>
        <v>11.78973424356528</v>
      </c>
      <c r="F70" s="37">
        <f t="shared" si="31"/>
        <v>24.083144841485392</v>
      </c>
      <c r="G70" s="37">
        <f t="shared" si="31"/>
        <v>65.04788366043982</v>
      </c>
      <c r="H70" s="37">
        <f t="shared" si="31"/>
        <v>0</v>
      </c>
      <c r="I70" s="37">
        <f t="shared" si="31"/>
        <v>29.352898685934605</v>
      </c>
      <c r="J70" s="37">
        <f t="shared" si="31"/>
        <v>40.24928217175672</v>
      </c>
      <c r="K70" s="37">
        <f t="shared" si="31"/>
        <v>42.9348649330977</v>
      </c>
      <c r="L70" s="37">
        <f t="shared" si="31"/>
        <v>55.49625107986614</v>
      </c>
      <c r="M70" s="38">
        <f t="shared" si="31"/>
        <v>0</v>
      </c>
    </row>
    <row r="71" spans="1:13" ht="12.75">
      <c r="A71" s="28" t="s">
        <v>96</v>
      </c>
      <c r="B71" s="29">
        <f>IF(B36=0,0,B58*100/B36)</f>
        <v>1.7229360334513821</v>
      </c>
      <c r="C71" s="29">
        <f aca="true" t="shared" si="32" ref="C71:M71">IF(C36=0,0,C58*100/C36)</f>
        <v>5.221647342397762</v>
      </c>
      <c r="D71" s="29">
        <f t="shared" si="32"/>
        <v>0.46751161823400333</v>
      </c>
      <c r="E71" s="29">
        <f t="shared" si="32"/>
        <v>1.3605858682748793</v>
      </c>
      <c r="F71" s="29">
        <f t="shared" si="32"/>
        <v>0</v>
      </c>
      <c r="G71" s="29">
        <f t="shared" si="32"/>
        <v>2.955781508630882</v>
      </c>
      <c r="H71" s="29">
        <f t="shared" si="32"/>
        <v>0</v>
      </c>
      <c r="I71" s="29">
        <f t="shared" si="32"/>
        <v>7.552212512215227</v>
      </c>
      <c r="J71" s="29">
        <f t="shared" si="32"/>
        <v>2.3881245391514097</v>
      </c>
      <c r="K71" s="29">
        <f t="shared" si="32"/>
        <v>42.9348649330977</v>
      </c>
      <c r="L71" s="29">
        <f t="shared" si="32"/>
        <v>4.3760688717355976</v>
      </c>
      <c r="M71" s="30">
        <f t="shared" si="32"/>
        <v>0</v>
      </c>
    </row>
    <row r="72" spans="1:13" ht="12.75">
      <c r="A72" s="28" t="s">
        <v>97</v>
      </c>
      <c r="B72" s="29">
        <f>IF(B36=0,0,B59*100/B36)</f>
        <v>25.19742075985357</v>
      </c>
      <c r="C72" s="29">
        <f aca="true" t="shared" si="33" ref="C72:M72">IF(C36=0,0,C59*100/C36)</f>
        <v>30.01065101170532</v>
      </c>
      <c r="D72" s="29">
        <f t="shared" si="33"/>
        <v>31.620560998692792</v>
      </c>
      <c r="E72" s="29">
        <f t="shared" si="33"/>
        <v>10.4291483752904</v>
      </c>
      <c r="F72" s="29">
        <f t="shared" si="33"/>
        <v>24.083144841485392</v>
      </c>
      <c r="G72" s="29">
        <f t="shared" si="33"/>
        <v>60.798947741782925</v>
      </c>
      <c r="H72" s="29">
        <f t="shared" si="33"/>
        <v>0</v>
      </c>
      <c r="I72" s="29">
        <f t="shared" si="33"/>
        <v>13.186096462149429</v>
      </c>
      <c r="J72" s="29">
        <f t="shared" si="33"/>
        <v>37.86115763260531</v>
      </c>
      <c r="K72" s="29">
        <f t="shared" si="33"/>
        <v>0</v>
      </c>
      <c r="L72" s="29">
        <f t="shared" si="33"/>
        <v>51.120182208130544</v>
      </c>
      <c r="M72" s="30">
        <f t="shared" si="33"/>
        <v>0</v>
      </c>
    </row>
    <row r="73" spans="1:13" ht="12.75">
      <c r="A73" s="28" t="s">
        <v>98</v>
      </c>
      <c r="B73" s="29">
        <f>IF(B36=0,0,B60*100/B36)</f>
        <v>0.3921594059060021</v>
      </c>
      <c r="C73" s="29">
        <f aca="true" t="shared" si="34" ref="C73:M73">IF(C36=0,0,C60*100/C36)</f>
        <v>0.1748183238700694</v>
      </c>
      <c r="D73" s="29">
        <f t="shared" si="34"/>
        <v>0.2067517352516353</v>
      </c>
      <c r="E73" s="29">
        <f t="shared" si="34"/>
        <v>0</v>
      </c>
      <c r="F73" s="29">
        <f t="shared" si="34"/>
        <v>0</v>
      </c>
      <c r="G73" s="29">
        <f t="shared" si="34"/>
        <v>1.2931544100260108</v>
      </c>
      <c r="H73" s="29">
        <f t="shared" si="34"/>
        <v>0</v>
      </c>
      <c r="I73" s="29">
        <f t="shared" si="34"/>
        <v>8.614589711569952</v>
      </c>
      <c r="J73" s="29">
        <f t="shared" si="34"/>
        <v>0</v>
      </c>
      <c r="K73" s="29">
        <f t="shared" si="34"/>
        <v>0</v>
      </c>
      <c r="L73" s="29">
        <f t="shared" si="34"/>
        <v>0</v>
      </c>
      <c r="M73" s="30">
        <f t="shared" si="34"/>
        <v>0</v>
      </c>
    </row>
    <row r="74" spans="1:13" ht="12.75">
      <c r="A74" s="16" t="s">
        <v>88</v>
      </c>
      <c r="B74" s="37">
        <f>IF(B36=0,0,B61*100/B36)</f>
        <v>17.862959026027088</v>
      </c>
      <c r="C74" s="37">
        <f aca="true" t="shared" si="35" ref="C74:M74">IF(C36=0,0,C61*100/C36)</f>
        <v>4.269086934453923</v>
      </c>
      <c r="D74" s="37">
        <f t="shared" si="35"/>
        <v>5.095787046332027</v>
      </c>
      <c r="E74" s="37">
        <f t="shared" si="35"/>
        <v>0.6802929341374396</v>
      </c>
      <c r="F74" s="37">
        <f t="shared" si="35"/>
        <v>0.9250740879635562</v>
      </c>
      <c r="G74" s="37">
        <f t="shared" si="35"/>
        <v>2.2907306691889335</v>
      </c>
      <c r="H74" s="37">
        <f t="shared" si="35"/>
        <v>100</v>
      </c>
      <c r="I74" s="37">
        <f t="shared" si="35"/>
        <v>2.5641240692187917</v>
      </c>
      <c r="J74" s="37">
        <f t="shared" si="35"/>
        <v>12.710942427031116</v>
      </c>
      <c r="K74" s="37">
        <f t="shared" si="35"/>
        <v>19.560716990658925</v>
      </c>
      <c r="L74" s="37">
        <f t="shared" si="35"/>
        <v>1.008971811862865</v>
      </c>
      <c r="M74" s="38">
        <f t="shared" si="35"/>
        <v>0</v>
      </c>
    </row>
    <row r="75" spans="1:13" ht="12.75">
      <c r="A75" s="16" t="s">
        <v>89</v>
      </c>
      <c r="B75" s="37">
        <f>IF(B36=0,0,B62*100/B36)</f>
        <v>18.67558537128994</v>
      </c>
      <c r="C75" s="37">
        <f aca="true" t="shared" si="36" ref="C75:M75">IF(C36=0,0,C62*100/C36)</f>
        <v>19.603282079103767</v>
      </c>
      <c r="D75" s="37">
        <f t="shared" si="36"/>
        <v>23.613222252122583</v>
      </c>
      <c r="E75" s="37">
        <f t="shared" si="36"/>
        <v>24.63476773098496</v>
      </c>
      <c r="F75" s="37">
        <f t="shared" si="36"/>
        <v>8.615503482715988</v>
      </c>
      <c r="G75" s="37">
        <f t="shared" si="36"/>
        <v>6.946086545282573</v>
      </c>
      <c r="H75" s="37">
        <f t="shared" si="36"/>
        <v>0</v>
      </c>
      <c r="I75" s="37">
        <f t="shared" si="36"/>
        <v>8.291976833938666</v>
      </c>
      <c r="J75" s="37">
        <f t="shared" si="36"/>
        <v>17.97092295468965</v>
      </c>
      <c r="K75" s="37">
        <f t="shared" si="36"/>
        <v>12.55995960616006</v>
      </c>
      <c r="L75" s="37">
        <f t="shared" si="36"/>
        <v>6.749442685352079</v>
      </c>
      <c r="M75" s="38">
        <f t="shared" si="36"/>
        <v>0</v>
      </c>
    </row>
    <row r="76" spans="1:13" ht="12.75">
      <c r="A76" s="16" t="s">
        <v>90</v>
      </c>
      <c r="B76" s="37">
        <f>IF(B36=0,0,B63*100/B36)</f>
        <v>0.6084412600723427</v>
      </c>
      <c r="C76" s="37">
        <f aca="true" t="shared" si="37" ref="C76:M76">IF(C36=0,0,C63*100/C36)</f>
        <v>0</v>
      </c>
      <c r="D76" s="37">
        <f t="shared" si="37"/>
        <v>0.7858863181064937</v>
      </c>
      <c r="E76" s="37">
        <f t="shared" si="37"/>
        <v>2.5851131497222704</v>
      </c>
      <c r="F76" s="37">
        <f t="shared" si="37"/>
        <v>0</v>
      </c>
      <c r="G76" s="37">
        <f t="shared" si="37"/>
        <v>0</v>
      </c>
      <c r="H76" s="37">
        <f t="shared" si="37"/>
        <v>0</v>
      </c>
      <c r="I76" s="37">
        <f t="shared" si="37"/>
        <v>2.8722586742166265</v>
      </c>
      <c r="J76" s="37">
        <f t="shared" si="37"/>
        <v>0</v>
      </c>
      <c r="K76" s="37">
        <f t="shared" si="37"/>
        <v>0</v>
      </c>
      <c r="L76" s="37">
        <f t="shared" si="37"/>
        <v>0</v>
      </c>
      <c r="M76" s="38">
        <f t="shared" si="37"/>
        <v>0</v>
      </c>
    </row>
    <row r="77" spans="1:13" ht="12.75">
      <c r="A77" s="13" t="s">
        <v>99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2"/>
    </row>
    <row r="78" spans="1:13" ht="12.75">
      <c r="A78" s="28" t="s">
        <v>100</v>
      </c>
      <c r="B78" s="33">
        <v>47749707332</v>
      </c>
      <c r="C78" s="33">
        <v>40459535326</v>
      </c>
      <c r="D78" s="33">
        <v>21718291977</v>
      </c>
      <c r="E78" s="33">
        <v>2024011227</v>
      </c>
      <c r="F78" s="33">
        <v>2565278000</v>
      </c>
      <c r="G78" s="33">
        <v>67664000</v>
      </c>
      <c r="H78" s="33">
        <v>145163213</v>
      </c>
      <c r="I78" s="33">
        <v>5267273149</v>
      </c>
      <c r="J78" s="33">
        <v>2657546770</v>
      </c>
      <c r="K78" s="33">
        <v>1318291000</v>
      </c>
      <c r="L78" s="33">
        <v>2860033070</v>
      </c>
      <c r="M78" s="34">
        <v>70905498</v>
      </c>
    </row>
    <row r="79" spans="1:13" ht="12.75">
      <c r="A79" s="28" t="s">
        <v>101</v>
      </c>
      <c r="B79" s="33">
        <v>1057390200</v>
      </c>
      <c r="C79" s="33">
        <v>1168714000</v>
      </c>
      <c r="D79" s="33">
        <v>2337506163</v>
      </c>
      <c r="E79" s="33">
        <v>76753803</v>
      </c>
      <c r="F79" s="33">
        <v>43511000</v>
      </c>
      <c r="G79" s="33">
        <v>0</v>
      </c>
      <c r="H79" s="33">
        <v>0</v>
      </c>
      <c r="I79" s="33">
        <v>191717572</v>
      </c>
      <c r="J79" s="33">
        <v>11940000</v>
      </c>
      <c r="K79" s="33">
        <v>0</v>
      </c>
      <c r="L79" s="33">
        <v>0</v>
      </c>
      <c r="M79" s="34">
        <v>0</v>
      </c>
    </row>
    <row r="80" spans="1:13" ht="12.75">
      <c r="A80" s="28" t="s">
        <v>102</v>
      </c>
      <c r="B80" s="33">
        <v>1955295249</v>
      </c>
      <c r="C80" s="33">
        <v>1910011000</v>
      </c>
      <c r="D80" s="33">
        <v>1318543000</v>
      </c>
      <c r="E80" s="33">
        <v>158301364</v>
      </c>
      <c r="F80" s="33">
        <v>36451000</v>
      </c>
      <c r="G80" s="33">
        <v>27527000</v>
      </c>
      <c r="H80" s="33">
        <v>0</v>
      </c>
      <c r="I80" s="33">
        <v>95856843</v>
      </c>
      <c r="J80" s="33">
        <v>20011000</v>
      </c>
      <c r="K80" s="33">
        <v>0</v>
      </c>
      <c r="L80" s="33">
        <v>22130039</v>
      </c>
      <c r="M80" s="34">
        <v>5636300</v>
      </c>
    </row>
    <row r="81" spans="1:13" ht="12.75">
      <c r="A81" s="28" t="s">
        <v>103</v>
      </c>
      <c r="B81" s="29">
        <f>IF(B164=0,0,B79*100/B164)</f>
        <v>85.18586657280763</v>
      </c>
      <c r="C81" s="29">
        <f aca="true" t="shared" si="38" ref="C81:M81">IF(C164=0,0,C79*100/C164)</f>
        <v>62.153119271124005</v>
      </c>
      <c r="D81" s="29">
        <f t="shared" si="38"/>
        <v>243.82124821421615</v>
      </c>
      <c r="E81" s="29">
        <f t="shared" si="38"/>
        <v>18.454540879663575</v>
      </c>
      <c r="F81" s="29">
        <f t="shared" si="38"/>
        <v>40.89456568732495</v>
      </c>
      <c r="G81" s="29">
        <f t="shared" si="38"/>
        <v>0</v>
      </c>
      <c r="H81" s="29">
        <f t="shared" si="38"/>
        <v>0</v>
      </c>
      <c r="I81" s="29">
        <f t="shared" si="38"/>
        <v>98.06944938519288</v>
      </c>
      <c r="J81" s="29">
        <f t="shared" si="38"/>
        <v>10.392393359922135</v>
      </c>
      <c r="K81" s="29">
        <f t="shared" si="38"/>
        <v>0</v>
      </c>
      <c r="L81" s="29">
        <f t="shared" si="38"/>
        <v>0</v>
      </c>
      <c r="M81" s="30">
        <f t="shared" si="38"/>
        <v>0</v>
      </c>
    </row>
    <row r="82" spans="1:13" ht="12.75">
      <c r="A82" s="28" t="s">
        <v>104</v>
      </c>
      <c r="B82" s="29">
        <f>IF(B78=0,0,B80*100/B78)</f>
        <v>4.094884258462537</v>
      </c>
      <c r="C82" s="29">
        <f aca="true" t="shared" si="39" ref="C82:M82">IF(C78=0,0,C80*100/C78)</f>
        <v>4.720793218731293</v>
      </c>
      <c r="D82" s="29">
        <f t="shared" si="39"/>
        <v>6.071117385273008</v>
      </c>
      <c r="E82" s="29">
        <f t="shared" si="39"/>
        <v>7.821170252826863</v>
      </c>
      <c r="F82" s="29">
        <f t="shared" si="39"/>
        <v>1.4209376137790914</v>
      </c>
      <c r="G82" s="29">
        <f t="shared" si="39"/>
        <v>40.681898794041146</v>
      </c>
      <c r="H82" s="29">
        <f t="shared" si="39"/>
        <v>0</v>
      </c>
      <c r="I82" s="29">
        <f t="shared" si="39"/>
        <v>1.8198570738295312</v>
      </c>
      <c r="J82" s="29">
        <f t="shared" si="39"/>
        <v>0.7529876887171397</v>
      </c>
      <c r="K82" s="29">
        <f t="shared" si="39"/>
        <v>0</v>
      </c>
      <c r="L82" s="29">
        <f t="shared" si="39"/>
        <v>0.7737686403744974</v>
      </c>
      <c r="M82" s="30">
        <f t="shared" si="39"/>
        <v>7.949030976413141</v>
      </c>
    </row>
    <row r="83" spans="1:13" ht="12.75">
      <c r="A83" s="28" t="s">
        <v>105</v>
      </c>
      <c r="B83" s="29">
        <f>IF(B78=0,0,(B80+B79)*100/B78)</f>
        <v>6.309327569388086</v>
      </c>
      <c r="C83" s="29">
        <f aca="true" t="shared" si="40" ref="C83:M83">IF(C78=0,0,(C80+C79)*100/C78)</f>
        <v>7.609392879066403</v>
      </c>
      <c r="D83" s="29">
        <f t="shared" si="40"/>
        <v>16.83396266553471</v>
      </c>
      <c r="E83" s="29">
        <f t="shared" si="40"/>
        <v>11.613333160626782</v>
      </c>
      <c r="F83" s="29">
        <f t="shared" si="40"/>
        <v>3.117089064031267</v>
      </c>
      <c r="G83" s="29">
        <f t="shared" si="40"/>
        <v>40.681898794041146</v>
      </c>
      <c r="H83" s="29">
        <f t="shared" si="40"/>
        <v>0</v>
      </c>
      <c r="I83" s="29">
        <f t="shared" si="40"/>
        <v>5.459644997803018</v>
      </c>
      <c r="J83" s="29">
        <f t="shared" si="40"/>
        <v>1.202274231282861</v>
      </c>
      <c r="K83" s="29">
        <f t="shared" si="40"/>
        <v>0</v>
      </c>
      <c r="L83" s="29">
        <f t="shared" si="40"/>
        <v>0.7737686403744974</v>
      </c>
      <c r="M83" s="30">
        <f t="shared" si="40"/>
        <v>7.949030976413141</v>
      </c>
    </row>
    <row r="84" spans="1:13" ht="12.75">
      <c r="A84" s="28" t="s">
        <v>106</v>
      </c>
      <c r="B84" s="29">
        <f>IF(B78=0,0,B164*100/B78)</f>
        <v>2.5995430932581782</v>
      </c>
      <c r="C84" s="29">
        <f aca="true" t="shared" si="41" ref="C84:M84">IF(C78=0,0,C164*100/C78)</f>
        <v>4.647553806164541</v>
      </c>
      <c r="D84" s="29">
        <f t="shared" si="41"/>
        <v>4.41423598603092</v>
      </c>
      <c r="E84" s="29">
        <f t="shared" si="41"/>
        <v>20.54867109687233</v>
      </c>
      <c r="F84" s="29">
        <f t="shared" si="41"/>
        <v>4.147620647742662</v>
      </c>
      <c r="G84" s="29">
        <f t="shared" si="41"/>
        <v>43.620947623551665</v>
      </c>
      <c r="H84" s="29">
        <f t="shared" si="41"/>
        <v>10.989858704767027</v>
      </c>
      <c r="I84" s="29">
        <f t="shared" si="41"/>
        <v>3.711439135012666</v>
      </c>
      <c r="J84" s="29">
        <f t="shared" si="41"/>
        <v>4.323224949301645</v>
      </c>
      <c r="K84" s="29">
        <f t="shared" si="41"/>
        <v>0.5462375150858194</v>
      </c>
      <c r="L84" s="29">
        <f t="shared" si="41"/>
        <v>3.339332016884686</v>
      </c>
      <c r="M84" s="30">
        <f t="shared" si="41"/>
        <v>12.532878621062643</v>
      </c>
    </row>
    <row r="85" spans="1:13" ht="12.75">
      <c r="A85" s="13" t="s">
        <v>107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2"/>
    </row>
    <row r="86" spans="1:13" ht="12.75">
      <c r="A86" s="16" t="s">
        <v>108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7" spans="1:13" ht="12.75">
      <c r="A87" s="25" t="s">
        <v>109</v>
      </c>
      <c r="B87" s="39">
        <v>7.2</v>
      </c>
      <c r="C87" s="39">
        <v>6</v>
      </c>
      <c r="D87" s="39">
        <v>12</v>
      </c>
      <c r="E87" s="39">
        <v>10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12.3</v>
      </c>
      <c r="L87" s="39">
        <v>-25.4</v>
      </c>
      <c r="M87" s="40">
        <v>0</v>
      </c>
    </row>
    <row r="88" spans="1:13" ht="12.75">
      <c r="A88" s="28" t="s">
        <v>110</v>
      </c>
      <c r="B88" s="41">
        <v>0</v>
      </c>
      <c r="C88" s="41">
        <v>5</v>
      </c>
      <c r="D88" s="41">
        <v>0</v>
      </c>
      <c r="E88" s="41">
        <v>13.3</v>
      </c>
      <c r="F88" s="41">
        <v>35.6</v>
      </c>
      <c r="G88" s="41">
        <v>20</v>
      </c>
      <c r="H88" s="41">
        <v>0</v>
      </c>
      <c r="I88" s="41">
        <v>0</v>
      </c>
      <c r="J88" s="41">
        <v>0</v>
      </c>
      <c r="K88" s="41">
        <v>0</v>
      </c>
      <c r="L88" s="41">
        <v>11</v>
      </c>
      <c r="M88" s="42">
        <v>0</v>
      </c>
    </row>
    <row r="89" spans="1:13" ht="12.75">
      <c r="A89" s="28" t="s">
        <v>111</v>
      </c>
      <c r="B89" s="41">
        <v>-25</v>
      </c>
      <c r="C89" s="41">
        <v>13</v>
      </c>
      <c r="D89" s="41">
        <v>11.7</v>
      </c>
      <c r="E89" s="41">
        <v>13.3</v>
      </c>
      <c r="F89" s="41">
        <v>17.8</v>
      </c>
      <c r="G89" s="41">
        <v>20</v>
      </c>
      <c r="H89" s="41">
        <v>0</v>
      </c>
      <c r="I89" s="41">
        <v>0</v>
      </c>
      <c r="J89" s="41">
        <v>0</v>
      </c>
      <c r="K89" s="41">
        <v>44</v>
      </c>
      <c r="L89" s="41">
        <v>9.9</v>
      </c>
      <c r="M89" s="42">
        <v>0</v>
      </c>
    </row>
    <row r="90" spans="1:13" ht="12.75">
      <c r="A90" s="28" t="s">
        <v>112</v>
      </c>
      <c r="B90" s="41">
        <v>0</v>
      </c>
      <c r="C90" s="41">
        <v>0</v>
      </c>
      <c r="D90" s="41">
        <v>0</v>
      </c>
      <c r="E90" s="41">
        <v>0</v>
      </c>
      <c r="F90" s="41">
        <v>-70.6</v>
      </c>
      <c r="G90" s="41">
        <v>13.5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2">
        <v>0</v>
      </c>
    </row>
    <row r="91" spans="1:13" ht="12.75">
      <c r="A91" s="28" t="s">
        <v>113</v>
      </c>
      <c r="B91" s="41">
        <v>9.6</v>
      </c>
      <c r="C91" s="41">
        <v>11</v>
      </c>
      <c r="D91" s="41">
        <v>9.8</v>
      </c>
      <c r="E91" s="41">
        <v>21.6</v>
      </c>
      <c r="F91" s="41">
        <v>18</v>
      </c>
      <c r="G91" s="41">
        <v>13.6</v>
      </c>
      <c r="H91" s="41">
        <v>0</v>
      </c>
      <c r="I91" s="41">
        <v>0</v>
      </c>
      <c r="J91" s="41">
        <v>0</v>
      </c>
      <c r="K91" s="41">
        <v>12.3</v>
      </c>
      <c r="L91" s="41">
        <v>12.9</v>
      </c>
      <c r="M91" s="42">
        <v>0</v>
      </c>
    </row>
    <row r="92" spans="1:13" ht="12.75">
      <c r="A92" s="28" t="s">
        <v>114</v>
      </c>
      <c r="B92" s="41">
        <v>10.4</v>
      </c>
      <c r="C92" s="41">
        <v>14.5</v>
      </c>
      <c r="D92" s="41">
        <v>11.9</v>
      </c>
      <c r="E92" s="41">
        <v>19.7</v>
      </c>
      <c r="F92" s="41">
        <v>8.2</v>
      </c>
      <c r="G92" s="41">
        <v>8.5</v>
      </c>
      <c r="H92" s="41">
        <v>0</v>
      </c>
      <c r="I92" s="41">
        <v>0</v>
      </c>
      <c r="J92" s="41">
        <v>0</v>
      </c>
      <c r="K92" s="41">
        <v>12.3</v>
      </c>
      <c r="L92" s="41">
        <v>31</v>
      </c>
      <c r="M92" s="42">
        <v>0</v>
      </c>
    </row>
    <row r="93" spans="1:13" ht="12.75">
      <c r="A93" s="28" t="s">
        <v>115</v>
      </c>
      <c r="B93" s="41">
        <v>15</v>
      </c>
      <c r="C93" s="41">
        <v>6.7</v>
      </c>
      <c r="D93" s="41">
        <v>24.9</v>
      </c>
      <c r="E93" s="41">
        <v>18</v>
      </c>
      <c r="F93" s="41">
        <v>20</v>
      </c>
      <c r="G93" s="41">
        <v>8.5</v>
      </c>
      <c r="H93" s="41">
        <v>0</v>
      </c>
      <c r="I93" s="41">
        <v>0</v>
      </c>
      <c r="J93" s="41">
        <v>0</v>
      </c>
      <c r="K93" s="41">
        <v>12.3</v>
      </c>
      <c r="L93" s="41">
        <v>10</v>
      </c>
      <c r="M93" s="42">
        <v>0</v>
      </c>
    </row>
    <row r="94" spans="1:13" ht="12.75">
      <c r="A94" s="28" t="s">
        <v>90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2">
        <v>0</v>
      </c>
    </row>
    <row r="95" spans="1:13" ht="12.75">
      <c r="A95" s="16" t="s">
        <v>116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4"/>
    </row>
    <row r="96" spans="1:13" ht="12.75">
      <c r="A96" s="25" t="s">
        <v>109</v>
      </c>
      <c r="B96" s="43">
        <v>215.83</v>
      </c>
      <c r="C96" s="43">
        <v>162.56</v>
      </c>
      <c r="D96" s="43">
        <v>330.06</v>
      </c>
      <c r="E96" s="43">
        <v>93.55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139.39</v>
      </c>
      <c r="L96" s="43">
        <v>326.25</v>
      </c>
      <c r="M96" s="44">
        <v>0</v>
      </c>
    </row>
    <row r="97" spans="1:13" ht="12.75">
      <c r="A97" s="28" t="s">
        <v>110</v>
      </c>
      <c r="B97" s="45">
        <v>0</v>
      </c>
      <c r="C97" s="45">
        <v>322.39</v>
      </c>
      <c r="D97" s="45">
        <v>0</v>
      </c>
      <c r="E97" s="45">
        <v>127.52</v>
      </c>
      <c r="F97" s="45">
        <v>92.29</v>
      </c>
      <c r="G97" s="45">
        <v>135.12</v>
      </c>
      <c r="H97" s="45">
        <v>0</v>
      </c>
      <c r="I97" s="45">
        <v>0</v>
      </c>
      <c r="J97" s="45">
        <v>84.08</v>
      </c>
      <c r="K97" s="45">
        <v>0</v>
      </c>
      <c r="L97" s="45">
        <v>48.23</v>
      </c>
      <c r="M97" s="46">
        <v>0</v>
      </c>
    </row>
    <row r="98" spans="1:13" ht="12.75">
      <c r="A98" s="28" t="s">
        <v>111</v>
      </c>
      <c r="B98" s="45">
        <v>311.4</v>
      </c>
      <c r="C98" s="45">
        <v>448.1</v>
      </c>
      <c r="D98" s="45">
        <v>574.36</v>
      </c>
      <c r="E98" s="45">
        <v>511.96</v>
      </c>
      <c r="F98" s="45">
        <v>542.09</v>
      </c>
      <c r="G98" s="45">
        <v>543</v>
      </c>
      <c r="H98" s="45">
        <v>0</v>
      </c>
      <c r="I98" s="45">
        <v>0</v>
      </c>
      <c r="J98" s="45">
        <v>1091.5</v>
      </c>
      <c r="K98" s="45">
        <v>594.47</v>
      </c>
      <c r="L98" s="45">
        <v>478.04</v>
      </c>
      <c r="M98" s="46">
        <v>0</v>
      </c>
    </row>
    <row r="99" spans="1:13" ht="12.75">
      <c r="A99" s="28" t="s">
        <v>112</v>
      </c>
      <c r="B99" s="45">
        <v>0</v>
      </c>
      <c r="C99" s="45">
        <v>0</v>
      </c>
      <c r="D99" s="45">
        <v>0</v>
      </c>
      <c r="E99" s="45">
        <v>0</v>
      </c>
      <c r="F99" s="45">
        <v>9.38</v>
      </c>
      <c r="G99" s="45">
        <v>11.54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6">
        <v>0</v>
      </c>
    </row>
    <row r="100" spans="1:13" ht="12.75">
      <c r="A100" s="28" t="s">
        <v>113</v>
      </c>
      <c r="B100" s="45">
        <v>193.88</v>
      </c>
      <c r="C100" s="45">
        <v>201.34</v>
      </c>
      <c r="D100" s="45">
        <v>232.24</v>
      </c>
      <c r="E100" s="45">
        <v>373.28</v>
      </c>
      <c r="F100" s="45">
        <v>312.3</v>
      </c>
      <c r="G100" s="45">
        <v>198.27</v>
      </c>
      <c r="H100" s="45">
        <v>0</v>
      </c>
      <c r="I100" s="45">
        <v>0</v>
      </c>
      <c r="J100" s="45">
        <v>0</v>
      </c>
      <c r="K100" s="45">
        <v>183.21</v>
      </c>
      <c r="L100" s="45">
        <v>193.35</v>
      </c>
      <c r="M100" s="46">
        <v>0</v>
      </c>
    </row>
    <row r="101" spans="1:13" ht="12.75">
      <c r="A101" s="28" t="s">
        <v>114</v>
      </c>
      <c r="B101" s="45">
        <v>94.19</v>
      </c>
      <c r="C101" s="45">
        <v>98.7</v>
      </c>
      <c r="D101" s="45">
        <v>117.67</v>
      </c>
      <c r="E101" s="45">
        <v>139.96</v>
      </c>
      <c r="F101" s="45">
        <v>132</v>
      </c>
      <c r="G101" s="45">
        <v>107.6</v>
      </c>
      <c r="H101" s="45">
        <v>0</v>
      </c>
      <c r="I101" s="45">
        <v>0</v>
      </c>
      <c r="J101" s="45">
        <v>0</v>
      </c>
      <c r="K101" s="45">
        <v>94.43</v>
      </c>
      <c r="L101" s="45">
        <v>109.75</v>
      </c>
      <c r="M101" s="46">
        <v>0</v>
      </c>
    </row>
    <row r="102" spans="1:13" ht="12.75">
      <c r="A102" s="28" t="s">
        <v>115</v>
      </c>
      <c r="B102" s="45">
        <v>105.73</v>
      </c>
      <c r="C102" s="45">
        <v>96.78</v>
      </c>
      <c r="D102" s="45">
        <v>42.37</v>
      </c>
      <c r="E102" s="45">
        <v>85.89</v>
      </c>
      <c r="F102" s="45">
        <v>108</v>
      </c>
      <c r="G102" s="45">
        <v>84.27</v>
      </c>
      <c r="H102" s="45">
        <v>0</v>
      </c>
      <c r="I102" s="45">
        <v>0</v>
      </c>
      <c r="J102" s="45">
        <v>0</v>
      </c>
      <c r="K102" s="45">
        <v>55.92</v>
      </c>
      <c r="L102" s="45">
        <v>82.5</v>
      </c>
      <c r="M102" s="46">
        <v>0</v>
      </c>
    </row>
    <row r="103" spans="1:13" ht="12.75">
      <c r="A103" s="28" t="s">
        <v>90</v>
      </c>
      <c r="B103" s="45">
        <v>0</v>
      </c>
      <c r="C103" s="45">
        <v>0</v>
      </c>
      <c r="D103" s="45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6">
        <v>0</v>
      </c>
    </row>
    <row r="104" spans="1:13" ht="12.75">
      <c r="A104" s="28" t="s">
        <v>117</v>
      </c>
      <c r="B104" s="45">
        <v>921.03</v>
      </c>
      <c r="C104" s="45">
        <v>1329.87</v>
      </c>
      <c r="D104" s="45">
        <v>1296.7</v>
      </c>
      <c r="E104" s="45">
        <v>1332.16</v>
      </c>
      <c r="F104" s="45">
        <v>1196.06</v>
      </c>
      <c r="G104" s="45">
        <v>1079.8</v>
      </c>
      <c r="H104" s="45">
        <v>0</v>
      </c>
      <c r="I104" s="45">
        <v>0</v>
      </c>
      <c r="J104" s="45">
        <v>1175.58</v>
      </c>
      <c r="K104" s="45">
        <v>1067.42</v>
      </c>
      <c r="L104" s="45">
        <v>1238.13</v>
      </c>
      <c r="M104" s="46">
        <v>0</v>
      </c>
    </row>
    <row r="105" spans="1:13" ht="12.75">
      <c r="A105" s="13" t="s">
        <v>118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2"/>
    </row>
    <row r="106" spans="1:13" ht="12.75">
      <c r="A106" s="28" t="s">
        <v>119</v>
      </c>
      <c r="B106" s="47">
        <v>775356</v>
      </c>
      <c r="C106" s="47">
        <v>1337919</v>
      </c>
      <c r="D106" s="47">
        <v>853100</v>
      </c>
      <c r="E106" s="47">
        <v>268632</v>
      </c>
      <c r="F106" s="47">
        <v>30411</v>
      </c>
      <c r="G106" s="47">
        <v>34503</v>
      </c>
      <c r="H106" s="47">
        <v>0</v>
      </c>
      <c r="I106" s="47">
        <v>146124</v>
      </c>
      <c r="J106" s="47">
        <v>27000</v>
      </c>
      <c r="K106" s="47">
        <v>29400</v>
      </c>
      <c r="L106" s="47">
        <v>0</v>
      </c>
      <c r="M106" s="48">
        <v>0</v>
      </c>
    </row>
    <row r="107" spans="1:13" ht="12.75">
      <c r="A107" s="13" t="s">
        <v>120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2"/>
    </row>
    <row r="108" spans="1:13" ht="12.75">
      <c r="A108" s="25" t="s">
        <v>121</v>
      </c>
      <c r="B108" s="49">
        <v>9</v>
      </c>
      <c r="C108" s="49">
        <v>6</v>
      </c>
      <c r="D108" s="49">
        <v>12</v>
      </c>
      <c r="E108" s="49">
        <v>10400</v>
      </c>
      <c r="F108" s="49">
        <v>0</v>
      </c>
      <c r="G108" s="49">
        <v>0</v>
      </c>
      <c r="H108" s="49">
        <v>0</v>
      </c>
      <c r="I108" s="49">
        <v>0</v>
      </c>
      <c r="J108" s="49">
        <v>10</v>
      </c>
      <c r="K108" s="49">
        <v>6</v>
      </c>
      <c r="L108" s="49">
        <v>0</v>
      </c>
      <c r="M108" s="50">
        <v>0</v>
      </c>
    </row>
    <row r="109" spans="1:13" ht="12.75">
      <c r="A109" s="28" t="s">
        <v>122</v>
      </c>
      <c r="B109" s="47">
        <v>100</v>
      </c>
      <c r="C109" s="47">
        <v>100</v>
      </c>
      <c r="D109" s="47">
        <v>100</v>
      </c>
      <c r="E109" s="47">
        <v>52000</v>
      </c>
      <c r="F109" s="47">
        <v>0</v>
      </c>
      <c r="G109" s="47">
        <v>0</v>
      </c>
      <c r="H109" s="47">
        <v>0</v>
      </c>
      <c r="I109" s="47">
        <v>0</v>
      </c>
      <c r="J109" s="47">
        <v>120</v>
      </c>
      <c r="K109" s="47">
        <v>50</v>
      </c>
      <c r="L109" s="47">
        <v>0</v>
      </c>
      <c r="M109" s="48">
        <v>0</v>
      </c>
    </row>
    <row r="110" spans="1:13" ht="25.5">
      <c r="A110" s="16" t="s">
        <v>123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4"/>
    </row>
    <row r="111" spans="1:13" ht="12.75">
      <c r="A111" s="25" t="s">
        <v>124</v>
      </c>
      <c r="B111" s="49">
        <v>436255</v>
      </c>
      <c r="C111" s="49">
        <v>1314697</v>
      </c>
      <c r="D111" s="49">
        <v>110000</v>
      </c>
      <c r="E111" s="49">
        <v>131040</v>
      </c>
      <c r="F111" s="49">
        <v>35000</v>
      </c>
      <c r="G111" s="49">
        <v>32213</v>
      </c>
      <c r="H111" s="49">
        <v>0</v>
      </c>
      <c r="I111" s="49">
        <v>17827</v>
      </c>
      <c r="J111" s="49">
        <v>20000</v>
      </c>
      <c r="K111" s="49">
        <v>18000</v>
      </c>
      <c r="L111" s="49">
        <v>0</v>
      </c>
      <c r="M111" s="50">
        <v>0</v>
      </c>
    </row>
    <row r="112" spans="1:13" ht="12.75">
      <c r="A112" s="28" t="s">
        <v>125</v>
      </c>
      <c r="B112" s="47">
        <v>436255</v>
      </c>
      <c r="C112" s="47">
        <v>1375486</v>
      </c>
      <c r="D112" s="47">
        <v>110000</v>
      </c>
      <c r="E112" s="47">
        <v>63336</v>
      </c>
      <c r="F112" s="47">
        <v>0</v>
      </c>
      <c r="G112" s="47">
        <v>0</v>
      </c>
      <c r="H112" s="47">
        <v>0</v>
      </c>
      <c r="I112" s="47">
        <v>11000</v>
      </c>
      <c r="J112" s="47">
        <v>0</v>
      </c>
      <c r="K112" s="47">
        <v>18000</v>
      </c>
      <c r="L112" s="47">
        <v>0</v>
      </c>
      <c r="M112" s="48">
        <v>0</v>
      </c>
    </row>
    <row r="113" spans="1:13" ht="25.5">
      <c r="A113" s="28" t="s">
        <v>126</v>
      </c>
      <c r="B113" s="47">
        <v>361000</v>
      </c>
      <c r="C113" s="47">
        <v>3000</v>
      </c>
      <c r="D113" s="47">
        <v>110000</v>
      </c>
      <c r="E113" s="47">
        <v>63336</v>
      </c>
      <c r="F113" s="47">
        <v>2052</v>
      </c>
      <c r="G113" s="47">
        <v>23500</v>
      </c>
      <c r="H113" s="47">
        <v>0</v>
      </c>
      <c r="I113" s="47">
        <v>11000</v>
      </c>
      <c r="J113" s="47">
        <v>20000</v>
      </c>
      <c r="K113" s="47">
        <v>3000</v>
      </c>
      <c r="L113" s="47">
        <v>0</v>
      </c>
      <c r="M113" s="48">
        <v>0</v>
      </c>
    </row>
    <row r="114" spans="1:13" ht="12.75">
      <c r="A114" s="28" t="s">
        <v>127</v>
      </c>
      <c r="B114" s="47">
        <v>189281</v>
      </c>
      <c r="C114" s="47">
        <v>364130</v>
      </c>
      <c r="D114" s="47">
        <v>110000</v>
      </c>
      <c r="E114" s="47">
        <v>63336</v>
      </c>
      <c r="F114" s="47">
        <v>0</v>
      </c>
      <c r="G114" s="47">
        <v>0</v>
      </c>
      <c r="H114" s="47">
        <v>0</v>
      </c>
      <c r="I114" s="47">
        <v>11000</v>
      </c>
      <c r="J114" s="47">
        <v>0</v>
      </c>
      <c r="K114" s="47">
        <v>18000</v>
      </c>
      <c r="L114" s="47">
        <v>0</v>
      </c>
      <c r="M114" s="48">
        <v>0</v>
      </c>
    </row>
    <row r="115" spans="1:13" ht="12.75">
      <c r="A115" s="16" t="s">
        <v>128</v>
      </c>
      <c r="B115" s="51">
        <v>815019168</v>
      </c>
      <c r="C115" s="51">
        <v>424411019</v>
      </c>
      <c r="D115" s="51">
        <v>284931730</v>
      </c>
      <c r="E115" s="51">
        <v>114070320</v>
      </c>
      <c r="F115" s="51">
        <v>12740041</v>
      </c>
      <c r="G115" s="51">
        <v>10035255</v>
      </c>
      <c r="H115" s="51">
        <v>0</v>
      </c>
      <c r="I115" s="51">
        <v>96199765</v>
      </c>
      <c r="J115" s="51">
        <v>1100000</v>
      </c>
      <c r="K115" s="51">
        <v>67501000</v>
      </c>
      <c r="L115" s="51">
        <v>0</v>
      </c>
      <c r="M115" s="52">
        <v>0</v>
      </c>
    </row>
    <row r="116" spans="1:13" ht="12.75">
      <c r="A116" s="25" t="s">
        <v>124</v>
      </c>
      <c r="B116" s="31">
        <v>304253645</v>
      </c>
      <c r="C116" s="31">
        <v>40703019</v>
      </c>
      <c r="D116" s="31">
        <v>90077645</v>
      </c>
      <c r="E116" s="31">
        <v>6138162</v>
      </c>
      <c r="F116" s="31">
        <v>12096000</v>
      </c>
      <c r="G116" s="31">
        <v>8419328</v>
      </c>
      <c r="H116" s="31">
        <v>0</v>
      </c>
      <c r="I116" s="31">
        <v>69299994</v>
      </c>
      <c r="J116" s="31">
        <v>480000</v>
      </c>
      <c r="K116" s="31">
        <v>23428000</v>
      </c>
      <c r="L116" s="31">
        <v>0</v>
      </c>
      <c r="M116" s="32">
        <v>0</v>
      </c>
    </row>
    <row r="117" spans="1:13" ht="12.75">
      <c r="A117" s="28" t="s">
        <v>125</v>
      </c>
      <c r="B117" s="33">
        <v>235305523</v>
      </c>
      <c r="C117" s="33">
        <v>28708000</v>
      </c>
      <c r="D117" s="33">
        <v>17315742</v>
      </c>
      <c r="E117" s="33">
        <v>45552822</v>
      </c>
      <c r="F117" s="33">
        <v>0</v>
      </c>
      <c r="G117" s="33">
        <v>0</v>
      </c>
      <c r="H117" s="33">
        <v>0</v>
      </c>
      <c r="I117" s="33">
        <v>13003011</v>
      </c>
      <c r="J117" s="33">
        <v>0</v>
      </c>
      <c r="K117" s="33">
        <v>16015000</v>
      </c>
      <c r="L117" s="33">
        <v>0</v>
      </c>
      <c r="M117" s="34">
        <v>0</v>
      </c>
    </row>
    <row r="118" spans="1:13" ht="25.5">
      <c r="A118" s="28" t="s">
        <v>126</v>
      </c>
      <c r="B118" s="33">
        <v>60000000</v>
      </c>
      <c r="C118" s="33">
        <v>265000000</v>
      </c>
      <c r="D118" s="33">
        <v>115721417</v>
      </c>
      <c r="E118" s="33">
        <v>24601663</v>
      </c>
      <c r="F118" s="33">
        <v>644041</v>
      </c>
      <c r="G118" s="33">
        <v>1615927</v>
      </c>
      <c r="H118" s="33">
        <v>0</v>
      </c>
      <c r="I118" s="33">
        <v>4862876</v>
      </c>
      <c r="J118" s="33">
        <v>620000</v>
      </c>
      <c r="K118" s="33">
        <v>6247000</v>
      </c>
      <c r="L118" s="33">
        <v>0</v>
      </c>
      <c r="M118" s="34">
        <v>0</v>
      </c>
    </row>
    <row r="119" spans="1:13" ht="12.75">
      <c r="A119" s="28" t="s">
        <v>127</v>
      </c>
      <c r="B119" s="33">
        <v>215460000</v>
      </c>
      <c r="C119" s="33">
        <v>90000000</v>
      </c>
      <c r="D119" s="33">
        <v>61816927</v>
      </c>
      <c r="E119" s="33">
        <v>37777673</v>
      </c>
      <c r="F119" s="33">
        <v>0</v>
      </c>
      <c r="G119" s="33">
        <v>0</v>
      </c>
      <c r="H119" s="33">
        <v>0</v>
      </c>
      <c r="I119" s="33">
        <v>9033885</v>
      </c>
      <c r="J119" s="33">
        <v>0</v>
      </c>
      <c r="K119" s="33">
        <v>21811000</v>
      </c>
      <c r="L119" s="33">
        <v>0</v>
      </c>
      <c r="M119" s="34">
        <v>0</v>
      </c>
    </row>
    <row r="120" spans="1:13" ht="12.75">
      <c r="A120" s="16" t="s">
        <v>129</v>
      </c>
      <c r="B120" s="53">
        <f>SUM(B121:B124)</f>
        <v>2541.3102528218483</v>
      </c>
      <c r="C120" s="53">
        <f aca="true" t="shared" si="42" ref="C120:M120">SUM(C121:C124)</f>
        <v>88632.32897591348</v>
      </c>
      <c r="D120" s="53">
        <f t="shared" si="42"/>
        <v>2590.2884636363633</v>
      </c>
      <c r="E120" s="53">
        <f t="shared" si="42"/>
        <v>1750.9621115953012</v>
      </c>
      <c r="F120" s="53">
        <f t="shared" si="42"/>
        <v>659.4601364522417</v>
      </c>
      <c r="G120" s="53">
        <f t="shared" si="42"/>
        <v>330.12714498243406</v>
      </c>
      <c r="H120" s="53">
        <f t="shared" si="42"/>
        <v>0</v>
      </c>
      <c r="I120" s="53">
        <f t="shared" si="42"/>
        <v>6332.795348444903</v>
      </c>
      <c r="J120" s="53">
        <f t="shared" si="42"/>
        <v>55</v>
      </c>
      <c r="K120" s="53">
        <f t="shared" si="42"/>
        <v>5485.333333333334</v>
      </c>
      <c r="L120" s="53">
        <f t="shared" si="42"/>
        <v>0</v>
      </c>
      <c r="M120" s="54">
        <f t="shared" si="42"/>
        <v>0</v>
      </c>
    </row>
    <row r="121" spans="1:13" ht="12.75">
      <c r="A121" s="25" t="s">
        <v>124</v>
      </c>
      <c r="B121" s="55">
        <f>IF(B111=0,0,B116/B111)</f>
        <v>697.4215653688783</v>
      </c>
      <c r="C121" s="55">
        <f aca="true" t="shared" si="43" ref="C121:M124">IF(C111=0,0,C116/C111)</f>
        <v>30.959999908724214</v>
      </c>
      <c r="D121" s="55">
        <f t="shared" si="43"/>
        <v>818.8876818181818</v>
      </c>
      <c r="E121" s="55">
        <f t="shared" si="43"/>
        <v>46.8418956043956</v>
      </c>
      <c r="F121" s="55">
        <f t="shared" si="43"/>
        <v>345.6</v>
      </c>
      <c r="G121" s="55">
        <f t="shared" si="43"/>
        <v>261.3642939186043</v>
      </c>
      <c r="H121" s="55">
        <f t="shared" si="43"/>
        <v>0</v>
      </c>
      <c r="I121" s="55">
        <f t="shared" si="43"/>
        <v>3887.361530263084</v>
      </c>
      <c r="J121" s="55">
        <f t="shared" si="43"/>
        <v>24</v>
      </c>
      <c r="K121" s="55">
        <f t="shared" si="43"/>
        <v>1301.5555555555557</v>
      </c>
      <c r="L121" s="55">
        <f t="shared" si="43"/>
        <v>0</v>
      </c>
      <c r="M121" s="56">
        <f t="shared" si="43"/>
        <v>0</v>
      </c>
    </row>
    <row r="122" spans="1:13" ht="12.75">
      <c r="A122" s="28" t="s">
        <v>125</v>
      </c>
      <c r="B122" s="57">
        <f>IF(B112=0,0,B117/B112)</f>
        <v>539.3761057179861</v>
      </c>
      <c r="C122" s="57">
        <f t="shared" si="43"/>
        <v>20.871168445189554</v>
      </c>
      <c r="D122" s="57">
        <f t="shared" si="43"/>
        <v>157.41583636363637</v>
      </c>
      <c r="E122" s="57">
        <f t="shared" si="43"/>
        <v>719.224801061008</v>
      </c>
      <c r="F122" s="57">
        <f t="shared" si="43"/>
        <v>0</v>
      </c>
      <c r="G122" s="57">
        <f t="shared" si="43"/>
        <v>0</v>
      </c>
      <c r="H122" s="57">
        <f t="shared" si="43"/>
        <v>0</v>
      </c>
      <c r="I122" s="57">
        <f t="shared" si="43"/>
        <v>1182.091909090909</v>
      </c>
      <c r="J122" s="57">
        <f t="shared" si="43"/>
        <v>0</v>
      </c>
      <c r="K122" s="57">
        <f t="shared" si="43"/>
        <v>889.7222222222222</v>
      </c>
      <c r="L122" s="57">
        <f t="shared" si="43"/>
        <v>0</v>
      </c>
      <c r="M122" s="58">
        <f t="shared" si="43"/>
        <v>0</v>
      </c>
    </row>
    <row r="123" spans="1:13" ht="25.5">
      <c r="A123" s="28" t="s">
        <v>126</v>
      </c>
      <c r="B123" s="57">
        <f>IF(B113=0,0,B118/B113)</f>
        <v>166.2049861495845</v>
      </c>
      <c r="C123" s="57">
        <f t="shared" si="43"/>
        <v>88333.33333333333</v>
      </c>
      <c r="D123" s="57">
        <f t="shared" si="43"/>
        <v>1052.0128818181818</v>
      </c>
      <c r="E123" s="57">
        <f t="shared" si="43"/>
        <v>388.43095553871416</v>
      </c>
      <c r="F123" s="57">
        <f t="shared" si="43"/>
        <v>313.8601364522417</v>
      </c>
      <c r="G123" s="57">
        <f t="shared" si="43"/>
        <v>68.76285106382979</v>
      </c>
      <c r="H123" s="57">
        <f t="shared" si="43"/>
        <v>0</v>
      </c>
      <c r="I123" s="57">
        <f t="shared" si="43"/>
        <v>442.0796363636364</v>
      </c>
      <c r="J123" s="57">
        <f t="shared" si="43"/>
        <v>31</v>
      </c>
      <c r="K123" s="57">
        <f t="shared" si="43"/>
        <v>2082.3333333333335</v>
      </c>
      <c r="L123" s="57">
        <f t="shared" si="43"/>
        <v>0</v>
      </c>
      <c r="M123" s="58">
        <f t="shared" si="43"/>
        <v>0</v>
      </c>
    </row>
    <row r="124" spans="1:13" ht="12.75">
      <c r="A124" s="28" t="s">
        <v>127</v>
      </c>
      <c r="B124" s="57">
        <f>IF(B114=0,0,B119/B114)</f>
        <v>1138.3075955853994</v>
      </c>
      <c r="C124" s="57">
        <f t="shared" si="43"/>
        <v>247.16447422623787</v>
      </c>
      <c r="D124" s="57">
        <f t="shared" si="43"/>
        <v>561.9720636363636</v>
      </c>
      <c r="E124" s="57">
        <f t="shared" si="43"/>
        <v>596.4644593911835</v>
      </c>
      <c r="F124" s="57">
        <f t="shared" si="43"/>
        <v>0</v>
      </c>
      <c r="G124" s="57">
        <f t="shared" si="43"/>
        <v>0</v>
      </c>
      <c r="H124" s="57">
        <f t="shared" si="43"/>
        <v>0</v>
      </c>
      <c r="I124" s="57">
        <f t="shared" si="43"/>
        <v>821.2622727272727</v>
      </c>
      <c r="J124" s="57">
        <f t="shared" si="43"/>
        <v>0</v>
      </c>
      <c r="K124" s="57">
        <f t="shared" si="43"/>
        <v>1211.7222222222222</v>
      </c>
      <c r="L124" s="57">
        <f t="shared" si="43"/>
        <v>0</v>
      </c>
      <c r="M124" s="58">
        <f t="shared" si="43"/>
        <v>0</v>
      </c>
    </row>
    <row r="125" spans="1:13" ht="25.5">
      <c r="A125" s="16" t="s">
        <v>130</v>
      </c>
      <c r="B125" s="59">
        <f>+B120*B111</f>
        <v>1108659304.3447955</v>
      </c>
      <c r="C125" s="59">
        <f aca="true" t="shared" si="44" ref="C125:M125">+C120*C111</f>
        <v>116524657007.64653</v>
      </c>
      <c r="D125" s="59">
        <f t="shared" si="44"/>
        <v>284931730.99999994</v>
      </c>
      <c r="E125" s="59">
        <f t="shared" si="44"/>
        <v>229446075.10344827</v>
      </c>
      <c r="F125" s="59">
        <f t="shared" si="44"/>
        <v>23081104.775828462</v>
      </c>
      <c r="G125" s="59">
        <f t="shared" si="44"/>
        <v>10634385.721319148</v>
      </c>
      <c r="H125" s="59">
        <f t="shared" si="44"/>
        <v>0</v>
      </c>
      <c r="I125" s="59">
        <f t="shared" si="44"/>
        <v>112894742.67672728</v>
      </c>
      <c r="J125" s="59">
        <f t="shared" si="44"/>
        <v>1100000</v>
      </c>
      <c r="K125" s="59">
        <f t="shared" si="44"/>
        <v>98736000.00000001</v>
      </c>
      <c r="L125" s="59">
        <f t="shared" si="44"/>
        <v>0</v>
      </c>
      <c r="M125" s="60">
        <f t="shared" si="44"/>
        <v>0</v>
      </c>
    </row>
    <row r="126" spans="1:13" ht="25.5">
      <c r="A126" s="13" t="s">
        <v>131</v>
      </c>
      <c r="B126" s="61">
        <v>896105024</v>
      </c>
      <c r="C126" s="61">
        <v>557929324</v>
      </c>
      <c r="D126" s="61">
        <v>332878392</v>
      </c>
      <c r="E126" s="61">
        <v>135789617</v>
      </c>
      <c r="F126" s="61">
        <v>0</v>
      </c>
      <c r="G126" s="61">
        <v>11035255</v>
      </c>
      <c r="H126" s="61">
        <v>0</v>
      </c>
      <c r="I126" s="61">
        <v>92145932</v>
      </c>
      <c r="J126" s="61">
        <v>39100000</v>
      </c>
      <c r="K126" s="61">
        <v>55054000</v>
      </c>
      <c r="L126" s="61">
        <v>0</v>
      </c>
      <c r="M126" s="62">
        <v>0</v>
      </c>
    </row>
    <row r="127" spans="1:13" ht="12.75">
      <c r="A127" s="25" t="s">
        <v>132</v>
      </c>
      <c r="B127" s="31">
        <v>1825341000</v>
      </c>
      <c r="C127" s="31">
        <v>2125543000</v>
      </c>
      <c r="D127" s="31">
        <v>1040630000</v>
      </c>
      <c r="E127" s="31">
        <v>597485000</v>
      </c>
      <c r="F127" s="31">
        <v>50833000</v>
      </c>
      <c r="G127" s="31">
        <v>59701000</v>
      </c>
      <c r="H127" s="31">
        <v>226009000</v>
      </c>
      <c r="I127" s="31">
        <v>210117000</v>
      </c>
      <c r="J127" s="31">
        <v>92992000</v>
      </c>
      <c r="K127" s="31">
        <v>98840000</v>
      </c>
      <c r="L127" s="31">
        <v>185846000</v>
      </c>
      <c r="M127" s="32">
        <v>166903000</v>
      </c>
    </row>
    <row r="128" spans="1:13" ht="12.75">
      <c r="A128" s="63" t="s">
        <v>133</v>
      </c>
      <c r="B128" s="64" t="str">
        <f>IF(B11&gt;0,"Funded","Unfunded")</f>
        <v>Funded</v>
      </c>
      <c r="C128" s="64" t="str">
        <f aca="true" t="shared" si="45" ref="C128:M128">IF(C11&gt;0,"Funded","Unfunded")</f>
        <v>Funded</v>
      </c>
      <c r="D128" s="64" t="str">
        <f t="shared" si="45"/>
        <v>Funded</v>
      </c>
      <c r="E128" s="64" t="str">
        <f t="shared" si="45"/>
        <v>Funded</v>
      </c>
      <c r="F128" s="64" t="str">
        <f t="shared" si="45"/>
        <v>Funded</v>
      </c>
      <c r="G128" s="64" t="str">
        <f t="shared" si="45"/>
        <v>Unfunded</v>
      </c>
      <c r="H128" s="64" t="str">
        <f t="shared" si="45"/>
        <v>Funded</v>
      </c>
      <c r="I128" s="64" t="str">
        <f t="shared" si="45"/>
        <v>Funded</v>
      </c>
      <c r="J128" s="64" t="str">
        <f t="shared" si="45"/>
        <v>Unfunded</v>
      </c>
      <c r="K128" s="64" t="str">
        <f t="shared" si="45"/>
        <v>Funded</v>
      </c>
      <c r="L128" s="64" t="str">
        <f t="shared" si="45"/>
        <v>Funded</v>
      </c>
      <c r="M128" s="65" t="str">
        <f t="shared" si="45"/>
        <v>Funded</v>
      </c>
    </row>
    <row r="129" spans="1:13" ht="12.75" hidden="1">
      <c r="A129" s="66" t="s">
        <v>134</v>
      </c>
      <c r="B129" s="33">
        <v>18360940825</v>
      </c>
      <c r="C129" s="33">
        <v>26484649517</v>
      </c>
      <c r="D129" s="33">
        <v>16930008055</v>
      </c>
      <c r="E129" s="33">
        <v>2755291028</v>
      </c>
      <c r="F129" s="33">
        <v>556299996</v>
      </c>
      <c r="G129" s="33">
        <v>427757736</v>
      </c>
      <c r="H129" s="33">
        <v>74915711</v>
      </c>
      <c r="I129" s="33">
        <v>1717427700</v>
      </c>
      <c r="J129" s="33">
        <v>677949696</v>
      </c>
      <c r="K129" s="33">
        <v>292507632</v>
      </c>
      <c r="L129" s="33">
        <v>821233267</v>
      </c>
      <c r="M129" s="33">
        <v>23872196</v>
      </c>
    </row>
    <row r="130" spans="1:13" ht="12.75" hidden="1">
      <c r="A130" s="66" t="s">
        <v>135</v>
      </c>
      <c r="B130" s="33">
        <v>17982172027</v>
      </c>
      <c r="C130" s="33">
        <v>26355181000</v>
      </c>
      <c r="D130" s="33">
        <v>16625163164</v>
      </c>
      <c r="E130" s="33">
        <v>3302505751</v>
      </c>
      <c r="F130" s="33">
        <v>449901500</v>
      </c>
      <c r="G130" s="33">
        <v>420991880</v>
      </c>
      <c r="H130" s="33">
        <v>8514960</v>
      </c>
      <c r="I130" s="33">
        <v>1446716402</v>
      </c>
      <c r="J130" s="33">
        <v>636016600</v>
      </c>
      <c r="K130" s="33">
        <v>269268433</v>
      </c>
      <c r="L130" s="33">
        <v>772724791</v>
      </c>
      <c r="M130" s="33">
        <v>6030900</v>
      </c>
    </row>
    <row r="131" spans="1:13" ht="12.75" hidden="1">
      <c r="A131" s="66" t="s">
        <v>136</v>
      </c>
      <c r="B131" s="33">
        <v>2075107235</v>
      </c>
      <c r="C131" s="33">
        <v>2081158000</v>
      </c>
      <c r="D131" s="33">
        <v>1557586624</v>
      </c>
      <c r="E131" s="33">
        <v>307771794</v>
      </c>
      <c r="F131" s="33">
        <v>90283550</v>
      </c>
      <c r="G131" s="33">
        <v>13196964</v>
      </c>
      <c r="H131" s="33">
        <v>72418903</v>
      </c>
      <c r="I131" s="33">
        <v>81271972</v>
      </c>
      <c r="J131" s="33">
        <v>43115298</v>
      </c>
      <c r="K131" s="33">
        <v>37455462</v>
      </c>
      <c r="L131" s="33">
        <v>68512330</v>
      </c>
      <c r="M131" s="33">
        <v>35821300</v>
      </c>
    </row>
    <row r="132" spans="1:13" ht="12.75" hidden="1">
      <c r="A132" s="66" t="s">
        <v>137</v>
      </c>
      <c r="B132" s="33">
        <v>3546390778</v>
      </c>
      <c r="C132" s="33">
        <v>5689785911</v>
      </c>
      <c r="D132" s="33">
        <v>1819343404</v>
      </c>
      <c r="E132" s="33">
        <v>580289345</v>
      </c>
      <c r="F132" s="33">
        <v>2000000</v>
      </c>
      <c r="G132" s="33">
        <v>0</v>
      </c>
      <c r="H132" s="33">
        <v>31457754</v>
      </c>
      <c r="I132" s="33">
        <v>89043957</v>
      </c>
      <c r="J132" s="33">
        <v>12279936</v>
      </c>
      <c r="K132" s="33">
        <v>11599000</v>
      </c>
      <c r="L132" s="33">
        <v>292342091</v>
      </c>
      <c r="M132" s="33">
        <v>57383000</v>
      </c>
    </row>
    <row r="133" spans="1:13" ht="12.75" hidden="1">
      <c r="A133" s="66" t="s">
        <v>138</v>
      </c>
      <c r="B133" s="33">
        <v>3250681604</v>
      </c>
      <c r="C133" s="33">
        <v>7813901725</v>
      </c>
      <c r="D133" s="33">
        <v>4382438788</v>
      </c>
      <c r="E133" s="33">
        <v>450000000</v>
      </c>
      <c r="F133" s="33">
        <v>50000000</v>
      </c>
      <c r="G133" s="33">
        <v>0</v>
      </c>
      <c r="H133" s="33">
        <v>74442518</v>
      </c>
      <c r="I133" s="33">
        <v>377841687</v>
      </c>
      <c r="J133" s="33">
        <v>81000000</v>
      </c>
      <c r="K133" s="33">
        <v>27972000</v>
      </c>
      <c r="L133" s="33">
        <v>326641179</v>
      </c>
      <c r="M133" s="33">
        <v>15000000</v>
      </c>
    </row>
    <row r="134" spans="1:13" ht="12.75" hidden="1">
      <c r="A134" s="66" t="s">
        <v>139</v>
      </c>
      <c r="B134" s="33">
        <v>2252442546</v>
      </c>
      <c r="C134" s="33">
        <v>4843598875</v>
      </c>
      <c r="D134" s="33">
        <v>2910547305</v>
      </c>
      <c r="E134" s="33">
        <v>507602365</v>
      </c>
      <c r="F134" s="33">
        <v>87000000</v>
      </c>
      <c r="G134" s="33">
        <v>0</v>
      </c>
      <c r="H134" s="33">
        <v>0</v>
      </c>
      <c r="I134" s="33">
        <v>384565846</v>
      </c>
      <c r="J134" s="33">
        <v>49823900</v>
      </c>
      <c r="K134" s="33">
        <v>31515000</v>
      </c>
      <c r="L134" s="33">
        <v>121185555</v>
      </c>
      <c r="M134" s="33">
        <v>0</v>
      </c>
    </row>
    <row r="135" spans="1:13" ht="12.75" hidden="1">
      <c r="A135" s="66" t="s">
        <v>140</v>
      </c>
      <c r="B135" s="33">
        <v>425593004</v>
      </c>
      <c r="C135" s="33">
        <v>1416800065</v>
      </c>
      <c r="D135" s="33">
        <v>698409705</v>
      </c>
      <c r="E135" s="33">
        <v>0</v>
      </c>
      <c r="F135" s="33">
        <v>0</v>
      </c>
      <c r="G135" s="33">
        <v>0</v>
      </c>
      <c r="H135" s="33">
        <v>45244001</v>
      </c>
      <c r="I135" s="33">
        <v>29837782</v>
      </c>
      <c r="J135" s="33">
        <v>5500000</v>
      </c>
      <c r="K135" s="33">
        <v>0</v>
      </c>
      <c r="L135" s="33">
        <v>4781356</v>
      </c>
      <c r="M135" s="33">
        <v>10800000</v>
      </c>
    </row>
    <row r="136" spans="1:13" ht="12.75" hidden="1">
      <c r="A136" s="66" t="s">
        <v>141</v>
      </c>
      <c r="B136" s="33">
        <v>2477296</v>
      </c>
      <c r="C136" s="33">
        <v>98015050</v>
      </c>
      <c r="D136" s="33">
        <v>180384430</v>
      </c>
      <c r="E136" s="33">
        <v>0</v>
      </c>
      <c r="F136" s="33">
        <v>0</v>
      </c>
      <c r="G136" s="33">
        <v>0</v>
      </c>
      <c r="H136" s="33">
        <v>2320000</v>
      </c>
      <c r="I136" s="33">
        <v>0</v>
      </c>
      <c r="J136" s="33">
        <v>0</v>
      </c>
      <c r="K136" s="33">
        <v>0</v>
      </c>
      <c r="L136" s="33">
        <v>8666</v>
      </c>
      <c r="M136" s="33">
        <v>200000</v>
      </c>
    </row>
    <row r="137" spans="1:13" ht="12.75" hidden="1">
      <c r="A137" s="66" t="s">
        <v>142</v>
      </c>
      <c r="B137" s="33">
        <v>1584070991</v>
      </c>
      <c r="C137" s="33">
        <v>2870972992</v>
      </c>
      <c r="D137" s="33">
        <v>651535860</v>
      </c>
      <c r="E137" s="33">
        <v>0</v>
      </c>
      <c r="F137" s="33">
        <v>0</v>
      </c>
      <c r="G137" s="33">
        <v>0</v>
      </c>
      <c r="H137" s="33">
        <v>0</v>
      </c>
      <c r="I137" s="33">
        <v>137504142</v>
      </c>
      <c r="J137" s="33">
        <v>0</v>
      </c>
      <c r="K137" s="33">
        <v>0</v>
      </c>
      <c r="L137" s="33">
        <v>0</v>
      </c>
      <c r="M137" s="33">
        <v>0</v>
      </c>
    </row>
    <row r="138" spans="1:13" ht="25.5" hidden="1">
      <c r="A138" s="66" t="s">
        <v>143</v>
      </c>
      <c r="B138" s="33">
        <v>16182088369</v>
      </c>
      <c r="C138" s="33">
        <v>23992686000</v>
      </c>
      <c r="D138" s="33">
        <v>17385972818</v>
      </c>
      <c r="E138" s="33">
        <v>2569089692</v>
      </c>
      <c r="F138" s="33">
        <v>468597624</v>
      </c>
      <c r="G138" s="33">
        <v>365893329</v>
      </c>
      <c r="H138" s="33">
        <v>287664823</v>
      </c>
      <c r="I138" s="33">
        <v>1370315595</v>
      </c>
      <c r="J138" s="33">
        <v>540788498</v>
      </c>
      <c r="K138" s="33">
        <v>309924404</v>
      </c>
      <c r="L138" s="33">
        <v>840096957</v>
      </c>
      <c r="M138" s="33">
        <v>169286300</v>
      </c>
    </row>
    <row r="139" spans="1:13" ht="12.75" hidden="1">
      <c r="A139" s="66" t="s">
        <v>144</v>
      </c>
      <c r="B139" s="33">
        <v>1256869428</v>
      </c>
      <c r="C139" s="33">
        <v>2050289000</v>
      </c>
      <c r="D139" s="33">
        <v>908732581</v>
      </c>
      <c r="E139" s="33">
        <v>596271005</v>
      </c>
      <c r="F139" s="33">
        <v>13470000</v>
      </c>
      <c r="G139" s="33">
        <v>30084601</v>
      </c>
      <c r="H139" s="33">
        <v>0</v>
      </c>
      <c r="I139" s="33">
        <v>50577866</v>
      </c>
      <c r="J139" s="33">
        <v>35113099</v>
      </c>
      <c r="K139" s="33">
        <v>24401635</v>
      </c>
      <c r="L139" s="33">
        <v>90603323</v>
      </c>
      <c r="M139" s="33">
        <v>2980000</v>
      </c>
    </row>
    <row r="140" spans="1:13" ht="12.75" hidden="1">
      <c r="A140" s="66" t="s">
        <v>145</v>
      </c>
      <c r="B140" s="33">
        <v>3660127543</v>
      </c>
      <c r="C140" s="33">
        <v>3970624000</v>
      </c>
      <c r="D140" s="33">
        <v>1830854272</v>
      </c>
      <c r="E140" s="33">
        <v>571700000</v>
      </c>
      <c r="F140" s="33">
        <v>91080687</v>
      </c>
      <c r="G140" s="33">
        <v>95845617</v>
      </c>
      <c r="H140" s="33">
        <v>63930598</v>
      </c>
      <c r="I140" s="33">
        <v>270905801</v>
      </c>
      <c r="J140" s="33">
        <v>167640336</v>
      </c>
      <c r="K140" s="33">
        <v>73430961</v>
      </c>
      <c r="L140" s="33">
        <v>172012387</v>
      </c>
      <c r="M140" s="33">
        <v>80746600</v>
      </c>
    </row>
    <row r="141" spans="1:13" ht="12.75" hidden="1">
      <c r="A141" s="66" t="s">
        <v>146</v>
      </c>
      <c r="B141" s="33">
        <v>76</v>
      </c>
      <c r="C141" s="33">
        <v>40</v>
      </c>
      <c r="D141" s="33">
        <v>80</v>
      </c>
      <c r="E141" s="33">
        <v>40</v>
      </c>
      <c r="F141" s="33">
        <v>40</v>
      </c>
      <c r="G141" s="33">
        <v>40</v>
      </c>
      <c r="H141" s="33">
        <v>40</v>
      </c>
      <c r="I141" s="33">
        <v>40</v>
      </c>
      <c r="J141" s="33">
        <v>40</v>
      </c>
      <c r="K141" s="33">
        <v>40</v>
      </c>
      <c r="L141" s="33">
        <v>70</v>
      </c>
      <c r="M141" s="33">
        <v>40</v>
      </c>
    </row>
    <row r="142" spans="1:13" ht="12.75" hidden="1">
      <c r="A142" s="66" t="s">
        <v>147</v>
      </c>
      <c r="B142" s="33">
        <v>19824806871</v>
      </c>
      <c r="C142" s="33">
        <v>29371286667</v>
      </c>
      <c r="D142" s="33">
        <v>18231501475</v>
      </c>
      <c r="E142" s="33">
        <v>3481524368</v>
      </c>
      <c r="F142" s="33">
        <v>499091357</v>
      </c>
      <c r="G142" s="33">
        <v>407579836</v>
      </c>
      <c r="H142" s="33">
        <v>345949871</v>
      </c>
      <c r="I142" s="33">
        <v>1488011519</v>
      </c>
      <c r="J142" s="33">
        <v>704449576</v>
      </c>
      <c r="K142" s="33">
        <v>354917132</v>
      </c>
      <c r="L142" s="33">
        <v>1257833857</v>
      </c>
      <c r="M142" s="33">
        <v>252646700</v>
      </c>
    </row>
    <row r="143" spans="1:13" ht="12.75" hidden="1">
      <c r="A143" s="66" t="s">
        <v>148</v>
      </c>
      <c r="B143" s="33">
        <v>3639360282</v>
      </c>
      <c r="C143" s="33">
        <v>5875942000</v>
      </c>
      <c r="D143" s="33">
        <v>3737900000</v>
      </c>
      <c r="E143" s="33">
        <v>396524977</v>
      </c>
      <c r="F143" s="33">
        <v>107847000</v>
      </c>
      <c r="G143" s="33">
        <v>72375906</v>
      </c>
      <c r="H143" s="33">
        <v>0</v>
      </c>
      <c r="I143" s="33">
        <v>450959104</v>
      </c>
      <c r="J143" s="33">
        <v>126438130</v>
      </c>
      <c r="K143" s="33">
        <v>34147077</v>
      </c>
      <c r="L143" s="33">
        <v>282256332</v>
      </c>
      <c r="M143" s="33">
        <v>0</v>
      </c>
    </row>
    <row r="144" spans="1:13" ht="12.75" hidden="1">
      <c r="A144" s="66" t="s">
        <v>149</v>
      </c>
      <c r="B144" s="33">
        <v>3238483972</v>
      </c>
      <c r="C144" s="33">
        <v>4979582000</v>
      </c>
      <c r="D144" s="33">
        <v>3461000000</v>
      </c>
      <c r="E144" s="33">
        <v>364497441</v>
      </c>
      <c r="F144" s="33">
        <v>96500000</v>
      </c>
      <c r="G144" s="33">
        <v>65813566</v>
      </c>
      <c r="H144" s="33">
        <v>0</v>
      </c>
      <c r="I144" s="33">
        <v>253084000</v>
      </c>
      <c r="J144" s="33">
        <v>86832195</v>
      </c>
      <c r="K144" s="33">
        <v>29488836</v>
      </c>
      <c r="L144" s="33">
        <v>99700376</v>
      </c>
      <c r="M144" s="33">
        <v>0</v>
      </c>
    </row>
    <row r="145" spans="1:13" ht="12.75" hidden="1">
      <c r="A145" s="66" t="s">
        <v>150</v>
      </c>
      <c r="B145" s="33">
        <v>10541910693</v>
      </c>
      <c r="C145" s="33">
        <v>12633515000</v>
      </c>
      <c r="D145" s="33">
        <v>9141000000</v>
      </c>
      <c r="E145" s="33">
        <v>1702735561</v>
      </c>
      <c r="F145" s="33">
        <v>183981500</v>
      </c>
      <c r="G145" s="33">
        <v>263279292</v>
      </c>
      <c r="H145" s="33">
        <v>0</v>
      </c>
      <c r="I145" s="33">
        <v>765628343</v>
      </c>
      <c r="J145" s="33">
        <v>355626130</v>
      </c>
      <c r="K145" s="33">
        <v>95004132</v>
      </c>
      <c r="L145" s="33">
        <v>217989847</v>
      </c>
      <c r="M145" s="33">
        <v>0</v>
      </c>
    </row>
    <row r="146" spans="1:13" ht="12.75" hidden="1">
      <c r="A146" s="66" t="s">
        <v>151</v>
      </c>
      <c r="B146" s="33">
        <v>9151546708</v>
      </c>
      <c r="C146" s="33">
        <v>11386011000</v>
      </c>
      <c r="D146" s="33">
        <v>7463000000</v>
      </c>
      <c r="E146" s="33">
        <v>1460010895</v>
      </c>
      <c r="F146" s="33">
        <v>135192754</v>
      </c>
      <c r="G146" s="33">
        <v>191649494</v>
      </c>
      <c r="H146" s="33">
        <v>0</v>
      </c>
      <c r="I146" s="33">
        <v>628067923</v>
      </c>
      <c r="J146" s="33">
        <v>299080297</v>
      </c>
      <c r="K146" s="33">
        <v>79171360</v>
      </c>
      <c r="L146" s="33">
        <v>196036714</v>
      </c>
      <c r="M146" s="33">
        <v>0</v>
      </c>
    </row>
    <row r="147" spans="1:13" ht="12.75" hidden="1">
      <c r="A147" s="66" t="s">
        <v>152</v>
      </c>
      <c r="B147" s="33">
        <v>2414588696</v>
      </c>
      <c r="C147" s="33">
        <v>6079541000</v>
      </c>
      <c r="D147" s="33">
        <v>2366969730</v>
      </c>
      <c r="E147" s="33">
        <v>695224834</v>
      </c>
      <c r="F147" s="33">
        <v>111563400</v>
      </c>
      <c r="G147" s="33">
        <v>63937217</v>
      </c>
      <c r="H147" s="33">
        <v>0</v>
      </c>
      <c r="I147" s="33">
        <v>190728410</v>
      </c>
      <c r="J147" s="33">
        <v>105008000</v>
      </c>
      <c r="K147" s="33">
        <v>118248877</v>
      </c>
      <c r="L147" s="33">
        <v>227563224</v>
      </c>
      <c r="M147" s="33">
        <v>0</v>
      </c>
    </row>
    <row r="148" spans="1:13" ht="12.75" hidden="1">
      <c r="A148" s="66" t="s">
        <v>153</v>
      </c>
      <c r="B148" s="33">
        <v>2243276292</v>
      </c>
      <c r="C148" s="33">
        <v>5302636000</v>
      </c>
      <c r="D148" s="33">
        <v>2226867142</v>
      </c>
      <c r="E148" s="33">
        <v>553835814</v>
      </c>
      <c r="F148" s="33">
        <v>92060372</v>
      </c>
      <c r="G148" s="33">
        <v>47494613</v>
      </c>
      <c r="H148" s="33">
        <v>0</v>
      </c>
      <c r="I148" s="33">
        <v>171680789</v>
      </c>
      <c r="J148" s="33">
        <v>65693413</v>
      </c>
      <c r="K148" s="33">
        <v>109490000</v>
      </c>
      <c r="L148" s="33">
        <v>229893365</v>
      </c>
      <c r="M148" s="33">
        <v>0</v>
      </c>
    </row>
    <row r="149" spans="1:13" ht="12.75" hidden="1">
      <c r="A149" s="66" t="s">
        <v>154</v>
      </c>
      <c r="B149" s="33">
        <v>17920923184</v>
      </c>
      <c r="C149" s="33">
        <v>26135487000</v>
      </c>
      <c r="D149" s="33">
        <v>16500563184</v>
      </c>
      <c r="E149" s="33">
        <v>3289891155</v>
      </c>
      <c r="F149" s="33">
        <v>448991500</v>
      </c>
      <c r="G149" s="33">
        <v>418106393</v>
      </c>
      <c r="H149" s="33">
        <v>7803000</v>
      </c>
      <c r="I149" s="33">
        <v>1442897846</v>
      </c>
      <c r="J149" s="33">
        <v>632403420</v>
      </c>
      <c r="K149" s="33">
        <v>268879433</v>
      </c>
      <c r="L149" s="33">
        <v>772044070</v>
      </c>
      <c r="M149" s="33">
        <v>4447600</v>
      </c>
    </row>
    <row r="150" spans="1:13" ht="12.75" hidden="1">
      <c r="A150" s="66" t="s">
        <v>155</v>
      </c>
      <c r="B150" s="33">
        <v>15790493023</v>
      </c>
      <c r="C150" s="33">
        <v>22945179000</v>
      </c>
      <c r="D150" s="33">
        <v>14151754542</v>
      </c>
      <c r="E150" s="33">
        <v>2720748826</v>
      </c>
      <c r="F150" s="33">
        <v>363274098</v>
      </c>
      <c r="G150" s="33">
        <v>322244636</v>
      </c>
      <c r="H150" s="33">
        <v>0</v>
      </c>
      <c r="I150" s="33">
        <v>1216598878</v>
      </c>
      <c r="J150" s="33">
        <v>500400421</v>
      </c>
      <c r="K150" s="33">
        <v>242052196</v>
      </c>
      <c r="L150" s="33">
        <v>564320936</v>
      </c>
      <c r="M150" s="33">
        <v>4652800</v>
      </c>
    </row>
    <row r="151" spans="1:13" ht="12.75" hidden="1">
      <c r="A151" s="66" t="s">
        <v>156</v>
      </c>
      <c r="B151" s="33">
        <v>2135789922</v>
      </c>
      <c r="C151" s="33">
        <v>4695787000</v>
      </c>
      <c r="D151" s="33">
        <v>2566616080</v>
      </c>
      <c r="E151" s="33">
        <v>0</v>
      </c>
      <c r="F151" s="33">
        <v>68352390</v>
      </c>
      <c r="G151" s="33">
        <v>74657773</v>
      </c>
      <c r="H151" s="33">
        <v>295356783</v>
      </c>
      <c r="I151" s="33">
        <v>227133313</v>
      </c>
      <c r="J151" s="33">
        <v>105687460</v>
      </c>
      <c r="K151" s="33">
        <v>108261105</v>
      </c>
      <c r="L151" s="33">
        <v>312194563</v>
      </c>
      <c r="M151" s="33">
        <v>216947200</v>
      </c>
    </row>
    <row r="152" spans="1:13" ht="12.75" hidden="1">
      <c r="A152" s="66" t="s">
        <v>157</v>
      </c>
      <c r="B152" s="33">
        <v>3185113484</v>
      </c>
      <c r="C152" s="33">
        <v>4572039000</v>
      </c>
      <c r="D152" s="33">
        <v>2380128554</v>
      </c>
      <c r="E152" s="33">
        <v>624075003</v>
      </c>
      <c r="F152" s="33">
        <v>64310633</v>
      </c>
      <c r="G152" s="33">
        <v>66302542</v>
      </c>
      <c r="H152" s="33">
        <v>255133000</v>
      </c>
      <c r="I152" s="33">
        <v>200723782</v>
      </c>
      <c r="J152" s="33">
        <v>98183169</v>
      </c>
      <c r="K152" s="33">
        <v>92288000</v>
      </c>
      <c r="L152" s="33">
        <v>368083309</v>
      </c>
      <c r="M152" s="33">
        <v>206171400</v>
      </c>
    </row>
    <row r="153" spans="1:13" ht="12.75" hidden="1">
      <c r="A153" s="66" t="s">
        <v>158</v>
      </c>
      <c r="B153" s="33">
        <v>1412402000</v>
      </c>
      <c r="C153" s="33">
        <v>2924925000</v>
      </c>
      <c r="D153" s="33">
        <v>1923831899</v>
      </c>
      <c r="E153" s="33">
        <v>901185884</v>
      </c>
      <c r="F153" s="33">
        <v>47311000</v>
      </c>
      <c r="G153" s="33">
        <v>29070000</v>
      </c>
      <c r="H153" s="33">
        <v>0</v>
      </c>
      <c r="I153" s="33">
        <v>119870698</v>
      </c>
      <c r="J153" s="33">
        <v>50849200</v>
      </c>
      <c r="K153" s="33">
        <v>63756000</v>
      </c>
      <c r="L153" s="33">
        <v>246687000</v>
      </c>
      <c r="M153" s="33">
        <v>0</v>
      </c>
    </row>
    <row r="154" spans="1:13" ht="12.75" hidden="1">
      <c r="A154" s="66" t="s">
        <v>159</v>
      </c>
      <c r="B154" s="33">
        <v>1327041545</v>
      </c>
      <c r="C154" s="33">
        <v>2701439067</v>
      </c>
      <c r="D154" s="33">
        <v>1174581000</v>
      </c>
      <c r="E154" s="33">
        <v>184378001</v>
      </c>
      <c r="F154" s="33">
        <v>30645000</v>
      </c>
      <c r="G154" s="33">
        <v>23139000</v>
      </c>
      <c r="H154" s="33">
        <v>22265000</v>
      </c>
      <c r="I154" s="33">
        <v>115424179</v>
      </c>
      <c r="J154" s="33">
        <v>54281801</v>
      </c>
      <c r="K154" s="33">
        <v>0</v>
      </c>
      <c r="L154" s="33">
        <v>2135021</v>
      </c>
      <c r="M154" s="33">
        <v>5000000</v>
      </c>
    </row>
    <row r="155" spans="1:13" ht="12.75" hidden="1">
      <c r="A155" s="66" t="s">
        <v>160</v>
      </c>
      <c r="B155" s="33">
        <v>21151308313</v>
      </c>
      <c r="C155" s="33">
        <v>28266481681</v>
      </c>
      <c r="D155" s="33">
        <v>18218843639</v>
      </c>
      <c r="E155" s="33">
        <v>3362656834</v>
      </c>
      <c r="F155" s="33">
        <v>549765673</v>
      </c>
      <c r="G155" s="33">
        <v>390316444</v>
      </c>
      <c r="H155" s="33">
        <v>354050736</v>
      </c>
      <c r="I155" s="33">
        <v>1374612047</v>
      </c>
      <c r="J155" s="33">
        <v>704449575</v>
      </c>
      <c r="K155" s="33">
        <v>357261000</v>
      </c>
      <c r="L155" s="33">
        <v>1336288878</v>
      </c>
      <c r="M155" s="33">
        <v>252132300</v>
      </c>
    </row>
    <row r="156" spans="1:13" ht="12.75" hidden="1">
      <c r="A156" s="66" t="s">
        <v>161</v>
      </c>
      <c r="B156" s="33">
        <v>4608601569</v>
      </c>
      <c r="C156" s="33">
        <v>7598293000</v>
      </c>
      <c r="D156" s="33">
        <v>5613007457</v>
      </c>
      <c r="E156" s="33">
        <v>694690627</v>
      </c>
      <c r="F156" s="33">
        <v>158218372</v>
      </c>
      <c r="G156" s="33">
        <v>104769892</v>
      </c>
      <c r="H156" s="33">
        <v>242206688</v>
      </c>
      <c r="I156" s="33">
        <v>461055899</v>
      </c>
      <c r="J156" s="33">
        <v>203521208</v>
      </c>
      <c r="K156" s="33">
        <v>111850000</v>
      </c>
      <c r="L156" s="33">
        <v>296627000</v>
      </c>
      <c r="M156" s="33">
        <v>152380100</v>
      </c>
    </row>
    <row r="157" spans="1:13" ht="12.75" hidden="1">
      <c r="A157" s="66" t="s">
        <v>162</v>
      </c>
      <c r="B157" s="33">
        <v>4333687366</v>
      </c>
      <c r="C157" s="33">
        <v>6868127000</v>
      </c>
      <c r="D157" s="33">
        <v>4904395010</v>
      </c>
      <c r="E157" s="33">
        <v>697707207</v>
      </c>
      <c r="F157" s="33">
        <v>142187730</v>
      </c>
      <c r="G157" s="33">
        <v>94481876</v>
      </c>
      <c r="H157" s="33">
        <v>237348728</v>
      </c>
      <c r="I157" s="33">
        <v>418215161</v>
      </c>
      <c r="J157" s="33">
        <v>190976605</v>
      </c>
      <c r="K157" s="33">
        <v>104249000</v>
      </c>
      <c r="L157" s="33">
        <v>230634704</v>
      </c>
      <c r="M157" s="33">
        <v>146147300</v>
      </c>
    </row>
    <row r="158" spans="1:13" ht="12.75" hidden="1">
      <c r="A158" s="66" t="s">
        <v>163</v>
      </c>
      <c r="B158" s="33">
        <v>352269051</v>
      </c>
      <c r="C158" s="33">
        <v>252957340</v>
      </c>
      <c r="D158" s="33">
        <v>141184892</v>
      </c>
      <c r="E158" s="33">
        <v>26325411</v>
      </c>
      <c r="F158" s="33">
        <v>6881000</v>
      </c>
      <c r="G158" s="33">
        <v>3586809</v>
      </c>
      <c r="H158" s="33">
        <v>9539030</v>
      </c>
      <c r="I158" s="33">
        <v>13100000</v>
      </c>
      <c r="J158" s="33">
        <v>5883540</v>
      </c>
      <c r="K158" s="33">
        <v>7982709</v>
      </c>
      <c r="L158" s="33">
        <v>21623278</v>
      </c>
      <c r="M158" s="33">
        <v>15473600</v>
      </c>
    </row>
    <row r="159" spans="1:13" ht="12.75" hidden="1">
      <c r="A159" s="66" t="s">
        <v>164</v>
      </c>
      <c r="B159" s="33">
        <v>6803233156</v>
      </c>
      <c r="C159" s="33">
        <v>9006900000</v>
      </c>
      <c r="D159" s="33">
        <v>5898029300</v>
      </c>
      <c r="E159" s="33">
        <v>1360317000</v>
      </c>
      <c r="F159" s="33">
        <v>163000000</v>
      </c>
      <c r="G159" s="33">
        <v>194880000</v>
      </c>
      <c r="H159" s="33">
        <v>0</v>
      </c>
      <c r="I159" s="33">
        <v>466622719</v>
      </c>
      <c r="J159" s="33">
        <v>246077820</v>
      </c>
      <c r="K159" s="33">
        <v>66041404</v>
      </c>
      <c r="L159" s="33">
        <v>162223299</v>
      </c>
      <c r="M159" s="33">
        <v>0</v>
      </c>
    </row>
    <row r="160" spans="1:13" ht="12.75" hidden="1">
      <c r="A160" s="66" t="s">
        <v>165</v>
      </c>
      <c r="B160" s="33">
        <v>5977128828</v>
      </c>
      <c r="C160" s="33">
        <v>8256687024</v>
      </c>
      <c r="D160" s="33">
        <v>4595534000</v>
      </c>
      <c r="E160" s="33">
        <v>1114841589</v>
      </c>
      <c r="F160" s="33">
        <v>107450080</v>
      </c>
      <c r="G160" s="33">
        <v>131000000</v>
      </c>
      <c r="H160" s="33">
        <v>0</v>
      </c>
      <c r="I160" s="33">
        <v>372766412</v>
      </c>
      <c r="J160" s="33">
        <v>216808650</v>
      </c>
      <c r="K160" s="33">
        <v>56932200</v>
      </c>
      <c r="L160" s="33">
        <v>130338083</v>
      </c>
      <c r="M160" s="33">
        <v>0</v>
      </c>
    </row>
    <row r="161" spans="1:13" ht="12.75" hidden="1">
      <c r="A161" s="66" t="s">
        <v>166</v>
      </c>
      <c r="B161" s="33">
        <v>1755085387</v>
      </c>
      <c r="C161" s="33">
        <v>2768425000</v>
      </c>
      <c r="D161" s="33">
        <v>1308055286</v>
      </c>
      <c r="E161" s="33">
        <v>380918643</v>
      </c>
      <c r="F161" s="33">
        <v>70000000</v>
      </c>
      <c r="G161" s="33">
        <v>39906195</v>
      </c>
      <c r="H161" s="33">
        <v>0</v>
      </c>
      <c r="I161" s="33">
        <v>151403684</v>
      </c>
      <c r="J161" s="33">
        <v>45403890</v>
      </c>
      <c r="K161" s="33">
        <v>103838000</v>
      </c>
      <c r="L161" s="33">
        <v>144879922</v>
      </c>
      <c r="M161" s="33">
        <v>0</v>
      </c>
    </row>
    <row r="162" spans="1:13" ht="12.75" hidden="1">
      <c r="A162" s="66" t="s">
        <v>167</v>
      </c>
      <c r="B162" s="33">
        <v>1572840370</v>
      </c>
      <c r="C162" s="33">
        <v>2439141000</v>
      </c>
      <c r="D162" s="33">
        <v>1144880900</v>
      </c>
      <c r="E162" s="33">
        <v>334650000</v>
      </c>
      <c r="F162" s="33">
        <v>58126732</v>
      </c>
      <c r="G162" s="33">
        <v>25259643</v>
      </c>
      <c r="H162" s="33">
        <v>0</v>
      </c>
      <c r="I162" s="33">
        <v>111686034</v>
      </c>
      <c r="J162" s="33">
        <v>40003421</v>
      </c>
      <c r="K162" s="33">
        <v>92186727</v>
      </c>
      <c r="L162" s="33">
        <v>141588331</v>
      </c>
      <c r="M162" s="33">
        <v>0</v>
      </c>
    </row>
    <row r="163" spans="1:13" ht="12.75" hidden="1">
      <c r="A163" s="66" t="s">
        <v>168</v>
      </c>
      <c r="B163" s="33">
        <v>103326033</v>
      </c>
      <c r="C163" s="33">
        <v>129119000</v>
      </c>
      <c r="D163" s="33">
        <v>100059288</v>
      </c>
      <c r="E163" s="33">
        <v>32841255</v>
      </c>
      <c r="F163" s="33">
        <v>8400999</v>
      </c>
      <c r="G163" s="33">
        <v>7533416</v>
      </c>
      <c r="H163" s="33">
        <v>10190815</v>
      </c>
      <c r="I163" s="33">
        <v>21929548</v>
      </c>
      <c r="J163" s="33">
        <v>14199980</v>
      </c>
      <c r="K163" s="33">
        <v>8859000</v>
      </c>
      <c r="L163" s="33">
        <v>15308819</v>
      </c>
      <c r="M163" s="33">
        <v>8816000</v>
      </c>
    </row>
    <row r="164" spans="1:13" ht="12.75" hidden="1">
      <c r="A164" s="66" t="s">
        <v>169</v>
      </c>
      <c r="B164" s="33">
        <v>1241274219</v>
      </c>
      <c r="C164" s="33">
        <v>1880378674</v>
      </c>
      <c r="D164" s="33">
        <v>958696660</v>
      </c>
      <c r="E164" s="33">
        <v>415907410</v>
      </c>
      <c r="F164" s="33">
        <v>106398000</v>
      </c>
      <c r="G164" s="33">
        <v>29515678</v>
      </c>
      <c r="H164" s="33">
        <v>15953232</v>
      </c>
      <c r="I164" s="33">
        <v>195491637</v>
      </c>
      <c r="J164" s="33">
        <v>114891725</v>
      </c>
      <c r="K164" s="33">
        <v>7201000</v>
      </c>
      <c r="L164" s="33">
        <v>95506000</v>
      </c>
      <c r="M164" s="33">
        <v>8886500</v>
      </c>
    </row>
    <row r="165" spans="1:13" ht="12.75" hidden="1">
      <c r="A165" s="66" t="s">
        <v>170</v>
      </c>
      <c r="B165" s="33">
        <v>755824676</v>
      </c>
      <c r="C165" s="33">
        <v>2878764000</v>
      </c>
      <c r="D165" s="33">
        <v>3664450996</v>
      </c>
      <c r="E165" s="33">
        <v>89468000</v>
      </c>
      <c r="F165" s="33">
        <v>53343000</v>
      </c>
      <c r="G165" s="33">
        <v>1242670</v>
      </c>
      <c r="H165" s="33">
        <v>35267320</v>
      </c>
      <c r="I165" s="33">
        <v>201193855</v>
      </c>
      <c r="J165" s="33">
        <v>24660150</v>
      </c>
      <c r="K165" s="33">
        <v>8470000</v>
      </c>
      <c r="L165" s="33">
        <v>56893146</v>
      </c>
      <c r="M165" s="33">
        <v>0</v>
      </c>
    </row>
    <row r="166" ht="12.75">
      <c r="A166" s="67" t="s">
        <v>171</v>
      </c>
    </row>
  </sheetData>
  <sheetProtection password="F954" sheet="1" objects="1" scenarios="1"/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2012-11-09T08:30:54Z</dcterms:created>
  <dcterms:modified xsi:type="dcterms:W3CDTF">2012-11-09T08:31:28Z</dcterms:modified>
  <cp:category/>
  <cp:version/>
  <cp:contentType/>
  <cp:contentStatus/>
</cp:coreProperties>
</file>