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MP" sheetId="1" r:id="rId1"/>
  </sheets>
  <externalReferences>
    <externalReference r:id="rId4"/>
  </externalReferences>
  <definedNames>
    <definedName name="_xlnm.Print_Titles" localSheetId="0">'MP'!$A:$A,'MP'!$1:$1</definedName>
  </definedNames>
  <calcPr fullCalcOnLoad="1"/>
</workbook>
</file>

<file path=xl/sharedStrings.xml><?xml version="1.0" encoding="utf-8"?>
<sst xmlns="http://schemas.openxmlformats.org/spreadsheetml/2006/main" count="227" uniqueCount="197">
  <si>
    <t xml:space="preserve">Summarised Outcome: Municipal Budget and Benchmarking Engagement - 2012/13 Budget vs Original Budget 2011/12 </t>
  </si>
  <si>
    <t>Mpumalanga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</si>
  <si>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</si>
  <si>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</si>
  <si>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</si>
  <si>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</si>
  <si>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</si>
  <si>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</si>
  <si>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</si>
  <si>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</si>
  <si>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</si>
  <si>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</si>
  <si>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</si>
  <si>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</si>
  <si>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</si>
  <si>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</si>
  <si>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</si>
  <si>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</si>
  <si>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MP322</t>
  </si>
  <si>
    <t>MP323</t>
  </si>
  <si>
    <t>MP324</t>
  </si>
  <si>
    <t>MP325</t>
  </si>
  <si>
    <t>DC32</t>
  </si>
  <si>
    <t>Albert</t>
  </si>
  <si>
    <t>Msukaligwa</t>
  </si>
  <si>
    <t>Mkhondo</t>
  </si>
  <si>
    <t>Pixley Ka</t>
  </si>
  <si>
    <t>Lekwa</t>
  </si>
  <si>
    <t>Dipaleseng</t>
  </si>
  <si>
    <t>Govan</t>
  </si>
  <si>
    <t>Gert</t>
  </si>
  <si>
    <t>Victor</t>
  </si>
  <si>
    <t>Emalahleni</t>
  </si>
  <si>
    <t>Steve</t>
  </si>
  <si>
    <t>Emakhazeni</t>
  </si>
  <si>
    <t>Thembisile</t>
  </si>
  <si>
    <t>Dr J.S.</t>
  </si>
  <si>
    <t>Nkangala</t>
  </si>
  <si>
    <t>Thaba</t>
  </si>
  <si>
    <t>Mbombela</t>
  </si>
  <si>
    <t>Umjindi</t>
  </si>
  <si>
    <t>Nkomazi</t>
  </si>
  <si>
    <t>Bushbuckridge</t>
  </si>
  <si>
    <t>Ehlanzeni</t>
  </si>
  <si>
    <t>Luthuli (M)</t>
  </si>
  <si>
    <t>(L)</t>
  </si>
  <si>
    <t>Seme (MP) (M)</t>
  </si>
  <si>
    <t>Mbeki (H)</t>
  </si>
  <si>
    <t>Sibande (M)</t>
  </si>
  <si>
    <t>Khanye (M)</t>
  </si>
  <si>
    <t>(Mp) (H)</t>
  </si>
  <si>
    <t>Tshwete (H)</t>
  </si>
  <si>
    <t>Hani (L)</t>
  </si>
  <si>
    <t>Moroka (L)</t>
  </si>
  <si>
    <t>(H)</t>
  </si>
  <si>
    <t>Chweu (L)</t>
  </si>
  <si>
    <t>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</si>
  <si>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</si>
  <si>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</si>
  <si>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</si>
  <si>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</si>
  <si>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</si>
  <si>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</si>
  <si>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</si>
  <si>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</si>
  <si>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</si>
  <si>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</si>
  <si>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</si>
  <si>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</si>
  <si>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</si>
  <si>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</si>
  <si>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</si>
  <si>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</si>
  <si>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</si>
  <si>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</si>
  <si>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</si>
  <si>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</si>
  <si>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</si>
  <si>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</si>
  <si>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</si>
  <si>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</si>
  <si>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</si>
  <si>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</si>
  <si>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</si>
  <si>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</si>
  <si>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</si>
  <si>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</si>
  <si>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</si>
  <si>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</si>
  <si>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</si>
  <si>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</si>
  <si>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</si>
  <si>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</si>
  <si>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</si>
  <si>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</si>
  <si>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</si>
  <si>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</si>
  <si>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</si>
  <si>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</si>
  <si>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</si>
  <si>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</si>
  <si>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</si>
  <si>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</si>
  <si>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</si>
  <si>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</si>
  <si>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</si>
  <si>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</si>
  <si>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</si>
  <si>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</si>
  <si>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</si>
  <si>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</si>
  <si>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</si>
  <si>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</si>
  <si>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</si>
  <si>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</si>
  <si>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</si>
  <si>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</si>
  <si>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</si>
  <si>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</si>
  <si>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</si>
  <si>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</si>
  <si>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</si>
  <si>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</si>
  <si>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</si>
  <si>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</si>
  <si>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</si>
  <si>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</si>
  <si>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</si>
  <si>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</si>
  <si>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</si>
  <si>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</si>
  <si>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</si>
  <si>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</si>
  <si>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</si>
  <si>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</si>
  <si>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</si>
  <si>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</si>
  <si>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</si>
  <si>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</si>
  <si>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</si>
  <si>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</si>
  <si>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</si>
  <si>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</si>
  <si>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</si>
  <si>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</si>
  <si>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</si>
  <si>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</si>
  <si>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</si>
  <si>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</si>
  <si>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</si>
  <si>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</si>
  <si>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</si>
  <si>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</si>
  <si>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</si>
  <si>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</si>
  <si>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</si>
  <si>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</si>
  <si>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</si>
  <si>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</si>
  <si>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</si>
  <si>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</si>
  <si>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</si>
  <si>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</si>
  <si>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</si>
  <si>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</si>
  <si>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</si>
  <si>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</si>
  <si>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</si>
  <si>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</si>
  <si>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</si>
  <si>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</si>
  <si>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</si>
  <si>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</si>
  <si>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</si>
  <si>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</si>
  <si>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</si>
  <si>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</si>
  <si>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</si>
  <si>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</si>
  <si>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</si>
  <si>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</si>
  <si>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</si>
  <si>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</si>
  <si>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</si>
  <si>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</si>
  <si>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</si>
  <si>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</si>
  <si>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</si>
  <si>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</si>
  <si>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</si>
  <si>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</si>
  <si>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</si>
  <si>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</si>
  <si>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</si>
  <si>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</si>
  <si>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</si>
  <si>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Source: National Treasury Local Government Database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</si>
</sst>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 NARROW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0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right" wrapText="1"/>
    </xf>
    <xf numFmtId="0" fontId="47" fillId="0" borderId="15" xfId="0" applyFont="1" applyBorder="1" applyAlignment="1">
      <alignment horizontal="right" wrapText="1"/>
    </xf>
    <xf numFmtId="0" fontId="46" fillId="0" borderId="16" xfId="0" applyFont="1" applyBorder="1" applyAlignment="1">
      <alignment wrapText="1"/>
    </xf>
    <xf numFmtId="164" fontId="48" fillId="0" borderId="17" xfId="0" applyNumberFormat="1" applyFont="1" applyBorder="1" applyAlignment="1">
      <alignment horizontal="right" wrapText="1"/>
    </xf>
    <xf numFmtId="164" fontId="48" fillId="0" borderId="18" xfId="0" applyNumberFormat="1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164" fontId="48" fillId="0" borderId="14" xfId="0" applyNumberFormat="1" applyFont="1" applyBorder="1" applyAlignment="1">
      <alignment horizontal="right" wrapText="1"/>
    </xf>
    <xf numFmtId="164" fontId="48" fillId="0" borderId="15" xfId="0" applyNumberFormat="1" applyFont="1" applyBorder="1" applyAlignment="1">
      <alignment horizontal="right" wrapText="1"/>
    </xf>
    <xf numFmtId="165" fontId="23" fillId="0" borderId="14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9" fillId="0" borderId="16" xfId="0" applyFont="1" applyBorder="1" applyAlignment="1">
      <alignment wrapText="1"/>
    </xf>
    <xf numFmtId="166" fontId="25" fillId="0" borderId="17" xfId="0" applyNumberFormat="1" applyFont="1" applyBorder="1" applyAlignment="1">
      <alignment horizontal="right" wrapText="1"/>
    </xf>
    <xf numFmtId="166" fontId="25" fillId="0" borderId="18" xfId="0" applyNumberFormat="1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166" fontId="25" fillId="0" borderId="14" xfId="0" applyNumberFormat="1" applyFont="1" applyBorder="1" applyAlignment="1">
      <alignment horizontal="right" wrapText="1"/>
    </xf>
    <xf numFmtId="166" fontId="25" fillId="0" borderId="15" xfId="0" applyNumberFormat="1" applyFont="1" applyBorder="1" applyAlignment="1">
      <alignment horizontal="right" wrapText="1"/>
    </xf>
    <xf numFmtId="164" fontId="50" fillId="0" borderId="17" xfId="0" applyNumberFormat="1" applyFont="1" applyBorder="1" applyAlignment="1">
      <alignment horizontal="right" wrapText="1"/>
    </xf>
    <xf numFmtId="164" fontId="50" fillId="0" borderId="18" xfId="0" applyNumberFormat="1" applyFont="1" applyBorder="1" applyAlignment="1">
      <alignment horizontal="right" wrapText="1"/>
    </xf>
    <xf numFmtId="164" fontId="50" fillId="0" borderId="14" xfId="0" applyNumberFormat="1" applyFont="1" applyBorder="1" applyAlignment="1">
      <alignment horizontal="right" wrapText="1"/>
    </xf>
    <xf numFmtId="164" fontId="50" fillId="0" borderId="15" xfId="0" applyNumberFormat="1" applyFont="1" applyBorder="1" applyAlignment="1">
      <alignment horizontal="right"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6" fontId="50" fillId="0" borderId="17" xfId="0" applyNumberFormat="1" applyFont="1" applyBorder="1" applyAlignment="1">
      <alignment horizontal="right" wrapText="1"/>
    </xf>
    <xf numFmtId="166" fontId="50" fillId="0" borderId="18" xfId="0" applyNumberFormat="1" applyFont="1" applyBorder="1" applyAlignment="1">
      <alignment horizontal="right" wrapText="1"/>
    </xf>
    <xf numFmtId="166" fontId="50" fillId="0" borderId="14" xfId="0" applyNumberFormat="1" applyFont="1" applyBorder="1" applyAlignment="1">
      <alignment horizontal="right" wrapText="1"/>
    </xf>
    <xf numFmtId="166" fontId="50" fillId="0" borderId="15" xfId="0" applyNumberFormat="1" applyFont="1" applyBorder="1" applyAlignment="1">
      <alignment horizontal="right" wrapText="1"/>
    </xf>
    <xf numFmtId="167" fontId="50" fillId="0" borderId="17" xfId="0" applyNumberFormat="1" applyFont="1" applyBorder="1" applyAlignment="1">
      <alignment horizontal="right" wrapText="1"/>
    </xf>
    <xf numFmtId="167" fontId="50" fillId="0" borderId="18" xfId="0" applyNumberFormat="1" applyFont="1" applyBorder="1" applyAlignment="1">
      <alignment horizontal="right" wrapText="1"/>
    </xf>
    <xf numFmtId="167" fontId="50" fillId="0" borderId="14" xfId="0" applyNumberFormat="1" applyFont="1" applyBorder="1" applyAlignment="1">
      <alignment horizontal="right" wrapText="1"/>
    </xf>
    <xf numFmtId="167" fontId="50" fillId="0" borderId="15" xfId="0" applyNumberFormat="1" applyFont="1" applyBorder="1" applyAlignment="1">
      <alignment horizontal="right" wrapText="1"/>
    </xf>
    <xf numFmtId="168" fontId="50" fillId="0" borderId="14" xfId="0" applyNumberFormat="1" applyFont="1" applyBorder="1" applyAlignment="1">
      <alignment horizontal="right" wrapText="1"/>
    </xf>
    <xf numFmtId="168" fontId="50" fillId="0" borderId="15" xfId="0" applyNumberFormat="1" applyFont="1" applyBorder="1" applyAlignment="1">
      <alignment horizontal="right" wrapText="1"/>
    </xf>
    <xf numFmtId="168" fontId="50" fillId="0" borderId="17" xfId="0" applyNumberFormat="1" applyFont="1" applyBorder="1" applyAlignment="1">
      <alignment horizontal="right" wrapText="1"/>
    </xf>
    <xf numFmtId="168" fontId="50" fillId="0" borderId="18" xfId="0" applyNumberFormat="1" applyFont="1" applyBorder="1" applyAlignment="1">
      <alignment horizontal="right" wrapText="1"/>
    </xf>
    <xf numFmtId="169" fontId="48" fillId="0" borderId="14" xfId="0" applyNumberFormat="1" applyFont="1" applyBorder="1" applyAlignment="1">
      <alignment horizontal="right" wrapText="1"/>
    </xf>
    <xf numFmtId="169" fontId="48" fillId="0" borderId="15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5" fillId="0" borderId="17" xfId="0" applyNumberFormat="1" applyFont="1" applyBorder="1" applyAlignment="1">
      <alignment horizontal="right" wrapText="1"/>
    </xf>
    <xf numFmtId="167" fontId="25" fillId="0" borderId="18" xfId="0" applyNumberFormat="1" applyFont="1" applyBorder="1" applyAlignment="1">
      <alignment horizontal="right" wrapText="1"/>
    </xf>
    <xf numFmtId="167" fontId="25" fillId="0" borderId="14" xfId="0" applyNumberFormat="1" applyFont="1" applyBorder="1" applyAlignment="1">
      <alignment horizontal="right" wrapText="1"/>
    </xf>
    <xf numFmtId="167" fontId="25" fillId="0" borderId="15" xfId="0" applyNumberFormat="1" applyFont="1" applyBorder="1" applyAlignment="1">
      <alignment horizontal="right" wrapText="1"/>
    </xf>
    <xf numFmtId="168" fontId="23" fillId="0" borderId="14" xfId="0" applyNumberFormat="1" applyFont="1" applyBorder="1" applyAlignment="1">
      <alignment horizontal="right" wrapText="1"/>
    </xf>
    <xf numFmtId="168" fontId="23" fillId="0" borderId="15" xfId="0" applyNumberFormat="1" applyFont="1" applyBorder="1" applyAlignment="1">
      <alignment horizontal="right" wrapText="1"/>
    </xf>
    <xf numFmtId="169" fontId="48" fillId="0" borderId="17" xfId="0" applyNumberFormat="1" applyFont="1" applyBorder="1" applyAlignment="1">
      <alignment horizontal="right" wrapText="1"/>
    </xf>
    <xf numFmtId="169" fontId="48" fillId="0" borderId="18" xfId="0" applyNumberFormat="1" applyFont="1" applyBorder="1" applyAlignment="1">
      <alignment horizontal="right" wrapText="1"/>
    </xf>
    <xf numFmtId="0" fontId="46" fillId="0" borderId="19" xfId="0" applyFont="1" applyBorder="1" applyAlignment="1">
      <alignment wrapText="1"/>
    </xf>
    <xf numFmtId="168" fontId="48" fillId="0" borderId="20" xfId="0" applyNumberFormat="1" applyFont="1" applyBorder="1" applyAlignment="1">
      <alignment horizontal="right" wrapText="1"/>
    </xf>
    <xf numFmtId="168" fontId="48" fillId="0" borderId="21" xfId="0" applyNumberFormat="1" applyFont="1" applyBorder="1" applyAlignment="1">
      <alignment horizontal="right" wrapText="1"/>
    </xf>
    <xf numFmtId="0" fontId="49" fillId="0" borderId="0" xfId="0" applyFont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2%20MTREF%20-%209%20No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3" bestFit="1" customWidth="1"/>
    <col min="2" max="4" width="10.00390625" style="3" bestFit="1" customWidth="1"/>
    <col min="5" max="5" width="11.8515625" style="3" bestFit="1" customWidth="1"/>
    <col min="6" max="7" width="10.00390625" style="3" bestFit="1" customWidth="1"/>
    <col min="8" max="8" width="11.28125" style="3" bestFit="1" customWidth="1"/>
    <col min="9" max="9" width="10.140625" style="3" bestFit="1" customWidth="1"/>
    <col min="10" max="10" width="10.00390625" style="3" bestFit="1" customWidth="1"/>
    <col min="11" max="12" width="11.28125" style="3" bestFit="1" customWidth="1"/>
    <col min="13" max="14" width="10.00390625" style="3" bestFit="1" customWidth="1"/>
    <col min="15" max="16" width="10.7109375" style="3" bestFit="1" customWidth="1"/>
    <col min="17" max="17" width="10.00390625" style="3" bestFit="1" customWidth="1"/>
    <col min="18" max="18" width="11.28125" style="3" bestFit="1" customWidth="1"/>
    <col min="19" max="19" width="10.00390625" style="3" bestFit="1" customWidth="1"/>
    <col min="20" max="20" width="11.28125" style="3" bestFit="1" customWidth="1"/>
    <col min="21" max="21" width="12.57421875" style="3" bestFit="1" customWidth="1"/>
    <col min="22" max="22" width="10.00390625" style="3" bestFit="1" customWidth="1"/>
    <col min="23" max="16384" width="9.140625" style="3" customWidth="1"/>
  </cols>
  <sheetData>
    <row r="1" spans="1:6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22" ht="1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6" t="s">
        <v>22</v>
      </c>
    </row>
    <row r="3" spans="1:22" ht="12.75">
      <c r="A3" s="7"/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29</v>
      </c>
      <c r="I3" s="8" t="s">
        <v>30</v>
      </c>
      <c r="J3" s="8" t="s">
        <v>31</v>
      </c>
      <c r="K3" s="8" t="s">
        <v>32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37</v>
      </c>
      <c r="Q3" s="8" t="s">
        <v>38</v>
      </c>
      <c r="R3" s="8" t="s">
        <v>39</v>
      </c>
      <c r="S3" s="8" t="s">
        <v>40</v>
      </c>
      <c r="T3" s="8" t="s">
        <v>41</v>
      </c>
      <c r="U3" s="8" t="s">
        <v>42</v>
      </c>
      <c r="V3" s="9" t="s">
        <v>43</v>
      </c>
    </row>
    <row r="4" spans="1:22" ht="12.75">
      <c r="A4" s="7"/>
      <c r="B4" s="8" t="s">
        <v>44</v>
      </c>
      <c r="C4" s="8" t="s">
        <v>45</v>
      </c>
      <c r="D4" s="8" t="s">
        <v>45</v>
      </c>
      <c r="E4" s="8" t="s">
        <v>46</v>
      </c>
      <c r="F4" s="8" t="s">
        <v>45</v>
      </c>
      <c r="G4" s="8" t="s">
        <v>45</v>
      </c>
      <c r="H4" s="8" t="s">
        <v>47</v>
      </c>
      <c r="I4" s="8" t="s">
        <v>48</v>
      </c>
      <c r="J4" s="8" t="s">
        <v>49</v>
      </c>
      <c r="K4" s="8" t="s">
        <v>50</v>
      </c>
      <c r="L4" s="8" t="s">
        <v>51</v>
      </c>
      <c r="M4" s="8" t="s">
        <v>45</v>
      </c>
      <c r="N4" s="8" t="s">
        <v>52</v>
      </c>
      <c r="O4" s="8" t="s">
        <v>53</v>
      </c>
      <c r="P4" s="8" t="s">
        <v>54</v>
      </c>
      <c r="Q4" s="8" t="s">
        <v>55</v>
      </c>
      <c r="R4" s="8" t="s">
        <v>54</v>
      </c>
      <c r="S4" s="8" t="s">
        <v>56</v>
      </c>
      <c r="T4" s="8" t="s">
        <v>56</v>
      </c>
      <c r="U4" s="8" t="s">
        <v>45</v>
      </c>
      <c r="V4" s="9" t="s">
        <v>54</v>
      </c>
    </row>
    <row r="5" spans="1:22" ht="16.5">
      <c r="A5" s="10" t="s">
        <v>57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1:22" ht="12.75">
      <c r="A6" s="13" t="s">
        <v>58</v>
      </c>
      <c r="B6" s="14">
        <v>246744318</v>
      </c>
      <c r="C6" s="14">
        <v>436078661</v>
      </c>
      <c r="D6" s="14">
        <v>270204274</v>
      </c>
      <c r="E6" s="14">
        <v>196480705</v>
      </c>
      <c r="F6" s="14">
        <v>417685934</v>
      </c>
      <c r="G6" s="14">
        <v>156720128</v>
      </c>
      <c r="H6" s="14">
        <v>1202985171</v>
      </c>
      <c r="I6" s="14">
        <v>359502960</v>
      </c>
      <c r="J6" s="14">
        <v>260114110</v>
      </c>
      <c r="K6" s="14">
        <v>1401968134</v>
      </c>
      <c r="L6" s="14">
        <v>967102108</v>
      </c>
      <c r="M6" s="14">
        <v>152331659</v>
      </c>
      <c r="N6" s="14">
        <v>325552000</v>
      </c>
      <c r="O6" s="14">
        <v>286900150</v>
      </c>
      <c r="P6" s="14">
        <v>328203720</v>
      </c>
      <c r="Q6" s="14">
        <v>253607930</v>
      </c>
      <c r="R6" s="14">
        <v>1510766710</v>
      </c>
      <c r="S6" s="14">
        <v>193689601</v>
      </c>
      <c r="T6" s="14">
        <v>461647069</v>
      </c>
      <c r="U6" s="14">
        <v>605179000</v>
      </c>
      <c r="V6" s="15">
        <v>184684000</v>
      </c>
    </row>
    <row r="7" spans="1:22" ht="12.75">
      <c r="A7" s="16" t="s">
        <v>59</v>
      </c>
      <c r="B7" s="17">
        <v>246744318</v>
      </c>
      <c r="C7" s="17">
        <v>427630760</v>
      </c>
      <c r="D7" s="17">
        <v>264957829</v>
      </c>
      <c r="E7" s="17">
        <v>239022470</v>
      </c>
      <c r="F7" s="17">
        <v>403365434</v>
      </c>
      <c r="G7" s="17">
        <v>154952607</v>
      </c>
      <c r="H7" s="17">
        <v>1384339619</v>
      </c>
      <c r="I7" s="17">
        <v>371834750</v>
      </c>
      <c r="J7" s="17">
        <v>260073577</v>
      </c>
      <c r="K7" s="17">
        <v>1574716086</v>
      </c>
      <c r="L7" s="17">
        <v>1038540366</v>
      </c>
      <c r="M7" s="17">
        <v>168380784</v>
      </c>
      <c r="N7" s="17">
        <v>325552500</v>
      </c>
      <c r="O7" s="17">
        <v>258174294</v>
      </c>
      <c r="P7" s="17">
        <v>613046184</v>
      </c>
      <c r="Q7" s="17">
        <v>296788045</v>
      </c>
      <c r="R7" s="17">
        <v>1703254563</v>
      </c>
      <c r="S7" s="17">
        <v>229771754</v>
      </c>
      <c r="T7" s="17">
        <v>486205876</v>
      </c>
      <c r="U7" s="17">
        <v>386458000</v>
      </c>
      <c r="V7" s="18">
        <v>177466449</v>
      </c>
    </row>
    <row r="8" spans="1:22" ht="12.75">
      <c r="A8" s="16" t="s">
        <v>60</v>
      </c>
      <c r="B8" s="17">
        <f>+B6-B7</f>
        <v>0</v>
      </c>
      <c r="C8" s="17">
        <f aca="true" t="shared" si="0" ref="C8:V8">+C6-C7</f>
        <v>8447901</v>
      </c>
      <c r="D8" s="17">
        <f t="shared" si="0"/>
        <v>5246445</v>
      </c>
      <c r="E8" s="17">
        <f t="shared" si="0"/>
        <v>-42541765</v>
      </c>
      <c r="F8" s="17">
        <f t="shared" si="0"/>
        <v>14320500</v>
      </c>
      <c r="G8" s="17">
        <f t="shared" si="0"/>
        <v>1767521</v>
      </c>
      <c r="H8" s="17">
        <f t="shared" si="0"/>
        <v>-181354448</v>
      </c>
      <c r="I8" s="17">
        <f t="shared" si="0"/>
        <v>-12331790</v>
      </c>
      <c r="J8" s="17">
        <f t="shared" si="0"/>
        <v>40533</v>
      </c>
      <c r="K8" s="17">
        <f t="shared" si="0"/>
        <v>-172747952</v>
      </c>
      <c r="L8" s="17">
        <f t="shared" si="0"/>
        <v>-71438258</v>
      </c>
      <c r="M8" s="17">
        <f t="shared" si="0"/>
        <v>-16049125</v>
      </c>
      <c r="N8" s="17">
        <f t="shared" si="0"/>
        <v>-500</v>
      </c>
      <c r="O8" s="17">
        <f t="shared" si="0"/>
        <v>28725856</v>
      </c>
      <c r="P8" s="17">
        <f t="shared" si="0"/>
        <v>-284842464</v>
      </c>
      <c r="Q8" s="17">
        <f t="shared" si="0"/>
        <v>-43180115</v>
      </c>
      <c r="R8" s="17">
        <f t="shared" si="0"/>
        <v>-192487853</v>
      </c>
      <c r="S8" s="17">
        <f t="shared" si="0"/>
        <v>-36082153</v>
      </c>
      <c r="T8" s="17">
        <f t="shared" si="0"/>
        <v>-24558807</v>
      </c>
      <c r="U8" s="17">
        <f t="shared" si="0"/>
        <v>218721000</v>
      </c>
      <c r="V8" s="18">
        <f t="shared" si="0"/>
        <v>7217551</v>
      </c>
    </row>
    <row r="9" spans="1:22" ht="12.75">
      <c r="A9" s="16" t="s">
        <v>61</v>
      </c>
      <c r="B9" s="17">
        <v>147014520</v>
      </c>
      <c r="C9" s="17">
        <v>-62047</v>
      </c>
      <c r="D9" s="17">
        <v>107312229</v>
      </c>
      <c r="E9" s="17">
        <v>6597138</v>
      </c>
      <c r="F9" s="17">
        <v>121653656</v>
      </c>
      <c r="G9" s="17">
        <v>19300068</v>
      </c>
      <c r="H9" s="17">
        <v>71105129</v>
      </c>
      <c r="I9" s="17">
        <v>965040</v>
      </c>
      <c r="J9" s="17">
        <v>1178061</v>
      </c>
      <c r="K9" s="17">
        <v>-102045104</v>
      </c>
      <c r="L9" s="17">
        <v>51577556</v>
      </c>
      <c r="M9" s="17">
        <v>-27496775</v>
      </c>
      <c r="N9" s="17">
        <v>450372174</v>
      </c>
      <c r="O9" s="17">
        <v>725694</v>
      </c>
      <c r="P9" s="17">
        <v>528172806</v>
      </c>
      <c r="Q9" s="17">
        <v>69439352</v>
      </c>
      <c r="R9" s="17">
        <v>132301413</v>
      </c>
      <c r="S9" s="17">
        <v>-36082000</v>
      </c>
      <c r="T9" s="17">
        <v>-18690923</v>
      </c>
      <c r="U9" s="17">
        <v>510787992</v>
      </c>
      <c r="V9" s="18">
        <v>48675881</v>
      </c>
    </row>
    <row r="10" spans="1:22" ht="25.5">
      <c r="A10" s="16" t="s">
        <v>62</v>
      </c>
      <c r="B10" s="17">
        <v>147014519</v>
      </c>
      <c r="C10" s="17">
        <v>-62047</v>
      </c>
      <c r="D10" s="17">
        <v>104505084</v>
      </c>
      <c r="E10" s="17">
        <v>-22005208</v>
      </c>
      <c r="F10" s="17">
        <v>117804000</v>
      </c>
      <c r="G10" s="17">
        <v>19300069</v>
      </c>
      <c r="H10" s="17">
        <v>20531172</v>
      </c>
      <c r="I10" s="17">
        <v>-29315960</v>
      </c>
      <c r="J10" s="17">
        <v>40534</v>
      </c>
      <c r="K10" s="17">
        <v>-102045104</v>
      </c>
      <c r="L10" s="17">
        <v>1003599</v>
      </c>
      <c r="M10" s="17">
        <v>-10660256</v>
      </c>
      <c r="N10" s="17">
        <v>450372174</v>
      </c>
      <c r="O10" s="17">
        <v>725694</v>
      </c>
      <c r="P10" s="17">
        <v>27633010</v>
      </c>
      <c r="Q10" s="17">
        <v>76295352</v>
      </c>
      <c r="R10" s="17">
        <v>89883805</v>
      </c>
      <c r="S10" s="17">
        <v>-36082000</v>
      </c>
      <c r="T10" s="17">
        <v>-6803374</v>
      </c>
      <c r="U10" s="17">
        <v>510787992</v>
      </c>
      <c r="V10" s="18">
        <v>46399881</v>
      </c>
    </row>
    <row r="11" spans="1:22" ht="25.5">
      <c r="A11" s="16" t="s">
        <v>63</v>
      </c>
      <c r="B11" s="17">
        <f>IF((B130+B131)=0,0,(B132-(B137-(((B134+B135+B136)*(B129/(B130+B131)))-B133))))</f>
        <v>85678.13181583183</v>
      </c>
      <c r="C11" s="17">
        <f aca="true" t="shared" si="1" ref="C11:V11">IF((C130+C131)=0,0,(C132-(C137-(((C134+C135+C136)*(C129/(C130+C131)))-C133))))</f>
        <v>-95970009.15704614</v>
      </c>
      <c r="D11" s="17">
        <f t="shared" si="1"/>
        <v>-44500400</v>
      </c>
      <c r="E11" s="17">
        <f t="shared" si="1"/>
        <v>54260520.54794644</v>
      </c>
      <c r="F11" s="17">
        <f t="shared" si="1"/>
        <v>-70825.01643446088</v>
      </c>
      <c r="G11" s="17">
        <f t="shared" si="1"/>
        <v>3255638.551968042</v>
      </c>
      <c r="H11" s="17">
        <f t="shared" si="1"/>
        <v>-32302383.45476207</v>
      </c>
      <c r="I11" s="17">
        <f t="shared" si="1"/>
        <v>-49251013.44122951</v>
      </c>
      <c r="J11" s="17">
        <f t="shared" si="1"/>
        <v>69058381.05452487</v>
      </c>
      <c r="K11" s="17">
        <f t="shared" si="1"/>
        <v>2102199.4935702384</v>
      </c>
      <c r="L11" s="17">
        <f t="shared" si="1"/>
        <v>213090054.0017401</v>
      </c>
      <c r="M11" s="17">
        <f t="shared" si="1"/>
        <v>-2020809.3686310463</v>
      </c>
      <c r="N11" s="17">
        <f t="shared" si="1"/>
        <v>40000000</v>
      </c>
      <c r="O11" s="17">
        <f t="shared" si="1"/>
        <v>-143968700.13268387</v>
      </c>
      <c r="P11" s="17">
        <f t="shared" si="1"/>
        <v>453350969.2264836</v>
      </c>
      <c r="Q11" s="17">
        <f t="shared" si="1"/>
        <v>0</v>
      </c>
      <c r="R11" s="17">
        <f t="shared" si="1"/>
        <v>52454464.0591975</v>
      </c>
      <c r="S11" s="17">
        <f t="shared" si="1"/>
        <v>-1400000</v>
      </c>
      <c r="T11" s="17">
        <f t="shared" si="1"/>
        <v>65695268.55525137</v>
      </c>
      <c r="U11" s="17">
        <f t="shared" si="1"/>
        <v>0</v>
      </c>
      <c r="V11" s="18">
        <f t="shared" si="1"/>
        <v>-1563619.7374358978</v>
      </c>
    </row>
    <row r="12" spans="1:22" ht="12.75">
      <c r="A12" s="16" t="s">
        <v>64</v>
      </c>
      <c r="B12" s="19">
        <f>IF(((B138+B139+(B140*B141/100))/12)=0,0,B9/((B138+B139+(B140*B141/100))/12))</f>
        <v>9.945081681390953</v>
      </c>
      <c r="C12" s="19">
        <f aca="true" t="shared" si="2" ref="C12:V12">IF(((C138+C139+(C140*C141/100))/12)=0,0,C9/((C138+C139+(C140*C141/100))/12))</f>
        <v>-0.0019922160819845964</v>
      </c>
      <c r="D12" s="19">
        <f t="shared" si="2"/>
        <v>5.8361110376418175</v>
      </c>
      <c r="E12" s="19">
        <f t="shared" si="2"/>
        <v>0.4333541800338751</v>
      </c>
      <c r="F12" s="19">
        <f t="shared" si="2"/>
        <v>3.8953768923832923</v>
      </c>
      <c r="G12" s="19">
        <f t="shared" si="2"/>
        <v>1.7997138800709522</v>
      </c>
      <c r="H12" s="19">
        <f t="shared" si="2"/>
        <v>0.7009604356541104</v>
      </c>
      <c r="I12" s="19">
        <f t="shared" si="2"/>
        <v>0.03371829263408569</v>
      </c>
      <c r="J12" s="19">
        <f t="shared" si="2"/>
        <v>0.06383226973414559</v>
      </c>
      <c r="K12" s="19">
        <f t="shared" si="2"/>
        <v>-0.9357445747518708</v>
      </c>
      <c r="L12" s="19">
        <f t="shared" si="2"/>
        <v>0.8063217003430918</v>
      </c>
      <c r="M12" s="19">
        <f t="shared" si="2"/>
        <v>-2.2682564897816793</v>
      </c>
      <c r="N12" s="19">
        <f t="shared" si="2"/>
        <v>22.639417176805047</v>
      </c>
      <c r="O12" s="19">
        <f t="shared" si="2"/>
        <v>0.04791104024740233</v>
      </c>
      <c r="P12" s="19">
        <f t="shared" si="2"/>
        <v>11.103992563252422</v>
      </c>
      <c r="Q12" s="19">
        <f t="shared" si="2"/>
        <v>3.0592324474525885</v>
      </c>
      <c r="R12" s="19">
        <f t="shared" si="2"/>
        <v>1.2710484894977845</v>
      </c>
      <c r="S12" s="19">
        <f t="shared" si="2"/>
        <v>-2.6208123498732774</v>
      </c>
      <c r="T12" s="19">
        <f t="shared" si="2"/>
        <v>-0.6392929483212431</v>
      </c>
      <c r="U12" s="19">
        <f t="shared" si="2"/>
        <v>21.97158103322197</v>
      </c>
      <c r="V12" s="20">
        <f t="shared" si="2"/>
        <v>4.679883675244046</v>
      </c>
    </row>
    <row r="13" spans="1:22" ht="12.75">
      <c r="A13" s="13" t="s">
        <v>65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12.75">
      <c r="A14" s="16" t="s">
        <v>66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1:22" ht="12.75">
      <c r="A15" s="25" t="s">
        <v>67</v>
      </c>
      <c r="B15" s="26">
        <f>IF(B142=0,0,(B6-B142)*100/B142)</f>
        <v>7.824882223566589</v>
      </c>
      <c r="C15" s="26">
        <f aca="true" t="shared" si="3" ref="C15:V15">IF(C142=0,0,(C6-C142)*100/C142)</f>
        <v>26.518362385713093</v>
      </c>
      <c r="D15" s="26">
        <f t="shared" si="3"/>
        <v>20.895838669981398</v>
      </c>
      <c r="E15" s="26">
        <f t="shared" si="3"/>
        <v>0</v>
      </c>
      <c r="F15" s="26">
        <f t="shared" si="3"/>
        <v>10.370227397753444</v>
      </c>
      <c r="G15" s="26">
        <f t="shared" si="3"/>
        <v>118.99636223472302</v>
      </c>
      <c r="H15" s="26">
        <f t="shared" si="3"/>
        <v>16.671935654333666</v>
      </c>
      <c r="I15" s="26">
        <f t="shared" si="3"/>
        <v>19.744065305657166</v>
      </c>
      <c r="J15" s="26">
        <f t="shared" si="3"/>
        <v>18.86588483783645</v>
      </c>
      <c r="K15" s="26">
        <f t="shared" si="3"/>
        <v>0</v>
      </c>
      <c r="L15" s="26">
        <f t="shared" si="3"/>
        <v>13.53886908362024</v>
      </c>
      <c r="M15" s="26">
        <f t="shared" si="3"/>
        <v>-5.757876165849236</v>
      </c>
      <c r="N15" s="26">
        <f t="shared" si="3"/>
        <v>0</v>
      </c>
      <c r="O15" s="26">
        <f t="shared" si="3"/>
        <v>-4.327199472849481</v>
      </c>
      <c r="P15" s="26">
        <f t="shared" si="3"/>
        <v>0.9214807799340112</v>
      </c>
      <c r="Q15" s="26">
        <f t="shared" si="3"/>
        <v>-8.3349825412156</v>
      </c>
      <c r="R15" s="26">
        <f t="shared" si="3"/>
        <v>14.417232844888671</v>
      </c>
      <c r="S15" s="26">
        <f t="shared" si="3"/>
        <v>0</v>
      </c>
      <c r="T15" s="26">
        <f t="shared" si="3"/>
        <v>22.74141833561314</v>
      </c>
      <c r="U15" s="26">
        <f t="shared" si="3"/>
        <v>65797.07851955094</v>
      </c>
      <c r="V15" s="27">
        <f t="shared" si="3"/>
        <v>4.594159889450196</v>
      </c>
    </row>
    <row r="16" spans="1:22" ht="12.75">
      <c r="A16" s="28" t="s">
        <v>68</v>
      </c>
      <c r="B16" s="29">
        <f>IF(B144=0,0,(B143-B144)*100/B144)</f>
        <v>-1.9643149451628745</v>
      </c>
      <c r="C16" s="29">
        <f aca="true" t="shared" si="4" ref="C16:V16">IF(C144=0,0,(C143-C144)*100/C144)</f>
        <v>24.197184524400047</v>
      </c>
      <c r="D16" s="29">
        <f t="shared" si="4"/>
        <v>4.974474996331638</v>
      </c>
      <c r="E16" s="29">
        <f t="shared" si="4"/>
        <v>0</v>
      </c>
      <c r="F16" s="29">
        <f t="shared" si="4"/>
        <v>-4.90908573338437</v>
      </c>
      <c r="G16" s="29">
        <f t="shared" si="4"/>
        <v>26.331106870229007</v>
      </c>
      <c r="H16" s="29">
        <f t="shared" si="4"/>
        <v>-3.497255207694217</v>
      </c>
      <c r="I16" s="29">
        <f t="shared" si="4"/>
        <v>0</v>
      </c>
      <c r="J16" s="29">
        <f t="shared" si="4"/>
        <v>9.870407346278824</v>
      </c>
      <c r="K16" s="29">
        <f t="shared" si="4"/>
        <v>0</v>
      </c>
      <c r="L16" s="29">
        <f t="shared" si="4"/>
        <v>16.14514677225319</v>
      </c>
      <c r="M16" s="29">
        <f t="shared" si="4"/>
        <v>56.86599741773662</v>
      </c>
      <c r="N16" s="29">
        <f t="shared" si="4"/>
        <v>0</v>
      </c>
      <c r="O16" s="29">
        <f t="shared" si="4"/>
        <v>106.94444444444444</v>
      </c>
      <c r="P16" s="29">
        <f t="shared" si="4"/>
        <v>0</v>
      </c>
      <c r="Q16" s="29">
        <f t="shared" si="4"/>
        <v>-75.01084545793412</v>
      </c>
      <c r="R16" s="29">
        <f t="shared" si="4"/>
        <v>18.272473364449837</v>
      </c>
      <c r="S16" s="29">
        <f t="shared" si="4"/>
        <v>0</v>
      </c>
      <c r="T16" s="29">
        <f t="shared" si="4"/>
        <v>1.6540726027397261</v>
      </c>
      <c r="U16" s="29">
        <f t="shared" si="4"/>
        <v>33231.37890092494</v>
      </c>
      <c r="V16" s="30">
        <f t="shared" si="4"/>
        <v>0</v>
      </c>
    </row>
    <row r="17" spans="1:22" ht="12.75">
      <c r="A17" s="28" t="s">
        <v>69</v>
      </c>
      <c r="B17" s="29">
        <f>IF(B146=0,0,(B145-B146)*100/B146)</f>
        <v>5.988153778704519</v>
      </c>
      <c r="C17" s="29">
        <f aca="true" t="shared" si="5" ref="C17:V17">IF(C146=0,0,(C145-C146)*100/C146)</f>
        <v>16.830252762756118</v>
      </c>
      <c r="D17" s="29">
        <f t="shared" si="5"/>
        <v>12.443602684342176</v>
      </c>
      <c r="E17" s="29">
        <f t="shared" si="5"/>
        <v>0</v>
      </c>
      <c r="F17" s="29">
        <f t="shared" si="5"/>
        <v>21.80179868755851</v>
      </c>
      <c r="G17" s="29">
        <f t="shared" si="5"/>
        <v>55.10365378412401</v>
      </c>
      <c r="H17" s="29">
        <f t="shared" si="5"/>
        <v>6.501106637929635</v>
      </c>
      <c r="I17" s="29">
        <f t="shared" si="5"/>
        <v>0</v>
      </c>
      <c r="J17" s="29">
        <f t="shared" si="5"/>
        <v>20.027867955282257</v>
      </c>
      <c r="K17" s="29">
        <f t="shared" si="5"/>
        <v>0</v>
      </c>
      <c r="L17" s="29">
        <f t="shared" si="5"/>
        <v>10.958619523156672</v>
      </c>
      <c r="M17" s="29">
        <f t="shared" si="5"/>
        <v>-25.91211987189821</v>
      </c>
      <c r="N17" s="29">
        <f t="shared" si="5"/>
        <v>0</v>
      </c>
      <c r="O17" s="29">
        <f t="shared" si="5"/>
        <v>0</v>
      </c>
      <c r="P17" s="29">
        <f t="shared" si="5"/>
        <v>0</v>
      </c>
      <c r="Q17" s="29">
        <f t="shared" si="5"/>
        <v>22.810208974858458</v>
      </c>
      <c r="R17" s="29">
        <f t="shared" si="5"/>
        <v>7.632511018938834</v>
      </c>
      <c r="S17" s="29">
        <f t="shared" si="5"/>
        <v>0</v>
      </c>
      <c r="T17" s="29">
        <f t="shared" si="5"/>
        <v>37.38326240036787</v>
      </c>
      <c r="U17" s="29">
        <f t="shared" si="5"/>
        <v>0</v>
      </c>
      <c r="V17" s="30">
        <f t="shared" si="5"/>
        <v>0</v>
      </c>
    </row>
    <row r="18" spans="1:22" ht="12.75">
      <c r="A18" s="28" t="s">
        <v>70</v>
      </c>
      <c r="B18" s="29">
        <f>IF(B148=0,0,(B147-B148)*100/B148)</f>
        <v>37.363072531169756</v>
      </c>
      <c r="C18" s="29">
        <f aca="true" t="shared" si="6" ref="C18:V18">IF(C148=0,0,(C147-C148)*100/C148)</f>
        <v>8.432375644127925</v>
      </c>
      <c r="D18" s="29">
        <f t="shared" si="6"/>
        <v>32.17516717325228</v>
      </c>
      <c r="E18" s="29">
        <f t="shared" si="6"/>
        <v>0</v>
      </c>
      <c r="F18" s="29">
        <f t="shared" si="6"/>
        <v>-9.601842738293433</v>
      </c>
      <c r="G18" s="29">
        <f t="shared" si="6"/>
        <v>79.90506479968982</v>
      </c>
      <c r="H18" s="29">
        <f t="shared" si="6"/>
        <v>39.70022771023446</v>
      </c>
      <c r="I18" s="29">
        <f t="shared" si="6"/>
        <v>0</v>
      </c>
      <c r="J18" s="29">
        <f t="shared" si="6"/>
        <v>-28.17377808355404</v>
      </c>
      <c r="K18" s="29">
        <f t="shared" si="6"/>
        <v>0</v>
      </c>
      <c r="L18" s="29">
        <f t="shared" si="6"/>
        <v>16.8505741706571</v>
      </c>
      <c r="M18" s="29">
        <f t="shared" si="6"/>
        <v>6.932040976525868</v>
      </c>
      <c r="N18" s="29">
        <f t="shared" si="6"/>
        <v>0</v>
      </c>
      <c r="O18" s="29">
        <f t="shared" si="6"/>
        <v>-53.89306329747571</v>
      </c>
      <c r="P18" s="29">
        <f t="shared" si="6"/>
        <v>0</v>
      </c>
      <c r="Q18" s="29">
        <f t="shared" si="6"/>
        <v>-10.206863105481823</v>
      </c>
      <c r="R18" s="29">
        <f t="shared" si="6"/>
        <v>23.63286957367</v>
      </c>
      <c r="S18" s="29">
        <f t="shared" si="6"/>
        <v>0</v>
      </c>
      <c r="T18" s="29">
        <f t="shared" si="6"/>
        <v>21.879143451908583</v>
      </c>
      <c r="U18" s="29">
        <f t="shared" si="6"/>
        <v>476366.04938271607</v>
      </c>
      <c r="V18" s="30">
        <f t="shared" si="6"/>
        <v>0</v>
      </c>
    </row>
    <row r="19" spans="1:22" ht="12.75">
      <c r="A19" s="28" t="s">
        <v>71</v>
      </c>
      <c r="B19" s="29">
        <f>IF(B150=0,0,(B149-B150)*100/B150)</f>
        <v>11.96961184984401</v>
      </c>
      <c r="C19" s="29">
        <f aca="true" t="shared" si="7" ref="C19:V19">IF(C150=0,0,(C149-C150)*100/C150)</f>
        <v>18.41762315059878</v>
      </c>
      <c r="D19" s="29">
        <f t="shared" si="7"/>
        <v>24.22686642386689</v>
      </c>
      <c r="E19" s="29">
        <f t="shared" si="7"/>
        <v>0</v>
      </c>
      <c r="F19" s="29">
        <f t="shared" si="7"/>
        <v>9.710207662431783</v>
      </c>
      <c r="G19" s="29">
        <f t="shared" si="7"/>
        <v>47.49713490746746</v>
      </c>
      <c r="H19" s="29">
        <f t="shared" si="7"/>
        <v>10.182445253432297</v>
      </c>
      <c r="I19" s="29">
        <f t="shared" si="7"/>
        <v>0</v>
      </c>
      <c r="J19" s="29">
        <f t="shared" si="7"/>
        <v>-6.151634614612675</v>
      </c>
      <c r="K19" s="29">
        <f t="shared" si="7"/>
        <v>0</v>
      </c>
      <c r="L19" s="29">
        <f t="shared" si="7"/>
        <v>13.682277951263524</v>
      </c>
      <c r="M19" s="29">
        <f t="shared" si="7"/>
        <v>-0.9053651617700195</v>
      </c>
      <c r="N19" s="29">
        <f t="shared" si="7"/>
        <v>0</v>
      </c>
      <c r="O19" s="29">
        <f t="shared" si="7"/>
        <v>-51.73544836276708</v>
      </c>
      <c r="P19" s="29">
        <f t="shared" si="7"/>
        <v>0</v>
      </c>
      <c r="Q19" s="29">
        <f t="shared" si="7"/>
        <v>-37.520274549195776</v>
      </c>
      <c r="R19" s="29">
        <f t="shared" si="7"/>
        <v>11.251852108811347</v>
      </c>
      <c r="S19" s="29">
        <f t="shared" si="7"/>
        <v>0</v>
      </c>
      <c r="T19" s="29">
        <f t="shared" si="7"/>
        <v>40.52811844765113</v>
      </c>
      <c r="U19" s="29">
        <f t="shared" si="7"/>
        <v>45160.16574527897</v>
      </c>
      <c r="V19" s="30">
        <f t="shared" si="7"/>
        <v>0</v>
      </c>
    </row>
    <row r="20" spans="1:22" ht="12.75">
      <c r="A20" s="28" t="s">
        <v>72</v>
      </c>
      <c r="B20" s="29">
        <f>IF(B152=0,0,(B151-B152)*100/B152)</f>
        <v>8.100008927891508</v>
      </c>
      <c r="C20" s="29">
        <f aca="true" t="shared" si="8" ref="C20:V20">IF(C152=0,0,(C151-C152)*100/C152)</f>
        <v>13.850954590847676</v>
      </c>
      <c r="D20" s="29">
        <f t="shared" si="8"/>
        <v>32.64496481346705</v>
      </c>
      <c r="E20" s="29">
        <f t="shared" si="8"/>
        <v>0</v>
      </c>
      <c r="F20" s="29">
        <f t="shared" si="8"/>
        <v>15.516642864989564</v>
      </c>
      <c r="G20" s="29">
        <f t="shared" si="8"/>
        <v>0</v>
      </c>
      <c r="H20" s="29">
        <f t="shared" si="8"/>
        <v>11.326218011454781</v>
      </c>
      <c r="I20" s="29">
        <f t="shared" si="8"/>
        <v>22.500957023077042</v>
      </c>
      <c r="J20" s="29">
        <f t="shared" si="8"/>
        <v>0</v>
      </c>
      <c r="K20" s="29">
        <f t="shared" si="8"/>
        <v>0</v>
      </c>
      <c r="L20" s="29">
        <f t="shared" si="8"/>
        <v>11.642025709328918</v>
      </c>
      <c r="M20" s="29">
        <f t="shared" si="8"/>
        <v>14.558587144855228</v>
      </c>
      <c r="N20" s="29">
        <f t="shared" si="8"/>
        <v>0</v>
      </c>
      <c r="O20" s="29">
        <f t="shared" si="8"/>
        <v>5.67648522771714</v>
      </c>
      <c r="P20" s="29">
        <f t="shared" si="8"/>
        <v>0.5238813640809695</v>
      </c>
      <c r="Q20" s="29">
        <f t="shared" si="8"/>
        <v>1513.4597755903462</v>
      </c>
      <c r="R20" s="29">
        <f t="shared" si="8"/>
        <v>26.038470373917527</v>
      </c>
      <c r="S20" s="29">
        <f t="shared" si="8"/>
        <v>0</v>
      </c>
      <c r="T20" s="29">
        <f t="shared" si="8"/>
        <v>11.932635967930421</v>
      </c>
      <c r="U20" s="29">
        <f t="shared" si="8"/>
        <v>83611.93477381804</v>
      </c>
      <c r="V20" s="30">
        <f t="shared" si="8"/>
        <v>4.96339711810221</v>
      </c>
    </row>
    <row r="21" spans="1:22" ht="12.75">
      <c r="A21" s="28" t="s">
        <v>73</v>
      </c>
      <c r="B21" s="29">
        <f>IF(B154=0,0,(B153-B154)*100/B154)</f>
        <v>-100</v>
      </c>
      <c r="C21" s="29">
        <f aca="true" t="shared" si="9" ref="C21:V21">IF(C154=0,0,(C153-C154)*100/C154)</f>
        <v>-100</v>
      </c>
      <c r="D21" s="29">
        <f t="shared" si="9"/>
        <v>-100</v>
      </c>
      <c r="E21" s="29">
        <f t="shared" si="9"/>
        <v>0</v>
      </c>
      <c r="F21" s="29">
        <f t="shared" si="9"/>
        <v>0</v>
      </c>
      <c r="G21" s="29">
        <f t="shared" si="9"/>
        <v>0</v>
      </c>
      <c r="H21" s="29">
        <f t="shared" si="9"/>
        <v>71.07521037670136</v>
      </c>
      <c r="I21" s="29">
        <f t="shared" si="9"/>
        <v>0</v>
      </c>
      <c r="J21" s="29">
        <f t="shared" si="9"/>
        <v>0</v>
      </c>
      <c r="K21" s="29">
        <f t="shared" si="9"/>
        <v>0</v>
      </c>
      <c r="L21" s="29">
        <f t="shared" si="9"/>
        <v>-2.138265951418177</v>
      </c>
      <c r="M21" s="29">
        <f t="shared" si="9"/>
        <v>0</v>
      </c>
      <c r="N21" s="29">
        <f t="shared" si="9"/>
        <v>0</v>
      </c>
      <c r="O21" s="29">
        <f t="shared" si="9"/>
        <v>0</v>
      </c>
      <c r="P21" s="29">
        <f t="shared" si="9"/>
        <v>0</v>
      </c>
      <c r="Q21" s="29">
        <f t="shared" si="9"/>
        <v>0</v>
      </c>
      <c r="R21" s="29">
        <f t="shared" si="9"/>
        <v>0</v>
      </c>
      <c r="S21" s="29">
        <f t="shared" si="9"/>
        <v>0</v>
      </c>
      <c r="T21" s="29">
        <f t="shared" si="9"/>
        <v>8.559337681735958</v>
      </c>
      <c r="U21" s="29">
        <f t="shared" si="9"/>
        <v>-100</v>
      </c>
      <c r="V21" s="30">
        <f t="shared" si="9"/>
        <v>0</v>
      </c>
    </row>
    <row r="22" spans="1:22" ht="12.75">
      <c r="A22" s="28" t="s">
        <v>74</v>
      </c>
      <c r="B22" s="29">
        <f>IF((B130+B131)=0,0,B129*100/(B130+B131))</f>
        <v>80.51183635733189</v>
      </c>
      <c r="C22" s="29">
        <f aca="true" t="shared" si="10" ref="C22:V22">IF((C130+C131)=0,0,C129*100/(C130+C131))</f>
        <v>0.10559686678529431</v>
      </c>
      <c r="D22" s="29">
        <f t="shared" si="10"/>
        <v>106.8206072604397</v>
      </c>
      <c r="E22" s="29">
        <f t="shared" si="10"/>
        <v>68.89462988258882</v>
      </c>
      <c r="F22" s="29">
        <f t="shared" si="10"/>
        <v>109.96909438568247</v>
      </c>
      <c r="G22" s="29">
        <f t="shared" si="10"/>
        <v>63.02139675212785</v>
      </c>
      <c r="H22" s="29">
        <f t="shared" si="10"/>
        <v>98.59866938218646</v>
      </c>
      <c r="I22" s="29">
        <f t="shared" si="10"/>
        <v>105.15493279385244</v>
      </c>
      <c r="J22" s="29">
        <f t="shared" si="10"/>
        <v>97.12164604309636</v>
      </c>
      <c r="K22" s="29">
        <f t="shared" si="10"/>
        <v>98.58809410205501</v>
      </c>
      <c r="L22" s="29">
        <f t="shared" si="10"/>
        <v>99.83901077125712</v>
      </c>
      <c r="M22" s="29">
        <f t="shared" si="10"/>
        <v>105.53148006117218</v>
      </c>
      <c r="N22" s="29">
        <f t="shared" si="10"/>
        <v>457.22078781755806</v>
      </c>
      <c r="O22" s="29">
        <f t="shared" si="10"/>
        <v>80.77627169061856</v>
      </c>
      <c r="P22" s="29">
        <f t="shared" si="10"/>
        <v>93.07304817855376</v>
      </c>
      <c r="Q22" s="29">
        <f t="shared" si="10"/>
        <v>99.82662366681112</v>
      </c>
      <c r="R22" s="29">
        <f t="shared" si="10"/>
        <v>101.03193471979972</v>
      </c>
      <c r="S22" s="29">
        <f t="shared" si="10"/>
        <v>99.99865712976506</v>
      </c>
      <c r="T22" s="29">
        <f t="shared" si="10"/>
        <v>99.18809676974833</v>
      </c>
      <c r="U22" s="29">
        <f t="shared" si="10"/>
        <v>87.71659629304672</v>
      </c>
      <c r="V22" s="30">
        <f t="shared" si="10"/>
        <v>100.00020512820512</v>
      </c>
    </row>
    <row r="23" spans="1:22" ht="12.75">
      <c r="A23" s="16" t="s">
        <v>75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22" ht="12.75">
      <c r="A24" s="25" t="s">
        <v>76</v>
      </c>
      <c r="B24" s="26">
        <f>IF(B155=0,0,(B7-B155)*100/B155)</f>
        <v>15.536414116542137</v>
      </c>
      <c r="C24" s="26">
        <f aca="true" t="shared" si="11" ref="C24:V24">IF(C155=0,0,(C7-C155)*100/C155)</f>
        <v>7.83235622879438</v>
      </c>
      <c r="D24" s="26">
        <f t="shared" si="11"/>
        <v>-8.953705040025511</v>
      </c>
      <c r="E24" s="26">
        <f t="shared" si="11"/>
        <v>0</v>
      </c>
      <c r="F24" s="26">
        <f t="shared" si="11"/>
        <v>12.049624447836425</v>
      </c>
      <c r="G24" s="26">
        <f t="shared" si="11"/>
        <v>110.59862170923614</v>
      </c>
      <c r="H24" s="26">
        <f t="shared" si="11"/>
        <v>21.797997733768646</v>
      </c>
      <c r="I24" s="26">
        <f t="shared" si="11"/>
        <v>30.303417213662968</v>
      </c>
      <c r="J24" s="26">
        <f t="shared" si="11"/>
        <v>18.868045596253836</v>
      </c>
      <c r="K24" s="26">
        <f t="shared" si="11"/>
        <v>0</v>
      </c>
      <c r="L24" s="26">
        <f t="shared" si="11"/>
        <v>13.177757551731556</v>
      </c>
      <c r="M24" s="26">
        <f t="shared" si="11"/>
        <v>4.171140793650725</v>
      </c>
      <c r="N24" s="26">
        <f t="shared" si="11"/>
        <v>0</v>
      </c>
      <c r="O24" s="26">
        <f t="shared" si="11"/>
        <v>-35.80571067743283</v>
      </c>
      <c r="P24" s="26">
        <f t="shared" si="11"/>
        <v>0.09549468427161856</v>
      </c>
      <c r="Q24" s="26">
        <f t="shared" si="11"/>
        <v>8.104790339888414</v>
      </c>
      <c r="R24" s="26">
        <f t="shared" si="11"/>
        <v>7.273440886901242</v>
      </c>
      <c r="S24" s="26">
        <f t="shared" si="11"/>
        <v>0</v>
      </c>
      <c r="T24" s="26">
        <f t="shared" si="11"/>
        <v>28.878847864167852</v>
      </c>
      <c r="U24" s="26">
        <f t="shared" si="11"/>
        <v>59724.33110212574</v>
      </c>
      <c r="V24" s="27">
        <f t="shared" si="11"/>
        <v>10.866641329318314</v>
      </c>
    </row>
    <row r="25" spans="1:22" ht="12.75">
      <c r="A25" s="28" t="s">
        <v>77</v>
      </c>
      <c r="B25" s="29">
        <f>IF(B157=0,0,(B156-B157)*100/B157)</f>
        <v>21.00116288159426</v>
      </c>
      <c r="C25" s="29">
        <f aca="true" t="shared" si="12" ref="C25:V25">IF(C157=0,0,(C156-C157)*100/C157)</f>
        <v>14.948457289793817</v>
      </c>
      <c r="D25" s="29">
        <f t="shared" si="12"/>
        <v>15.526344449008812</v>
      </c>
      <c r="E25" s="29">
        <f t="shared" si="12"/>
        <v>0</v>
      </c>
      <c r="F25" s="29">
        <f t="shared" si="12"/>
        <v>4.272559071416599</v>
      </c>
      <c r="G25" s="29">
        <f t="shared" si="12"/>
        <v>5.577099325347598</v>
      </c>
      <c r="H25" s="29">
        <f t="shared" si="12"/>
        <v>-1.2242325529443872</v>
      </c>
      <c r="I25" s="29">
        <f t="shared" si="12"/>
        <v>17.985936287080758</v>
      </c>
      <c r="J25" s="29">
        <f t="shared" si="12"/>
        <v>12.942305628506807</v>
      </c>
      <c r="K25" s="29">
        <f t="shared" si="12"/>
        <v>0</v>
      </c>
      <c r="L25" s="29">
        <f t="shared" si="12"/>
        <v>12.075743925685702</v>
      </c>
      <c r="M25" s="29">
        <f t="shared" si="12"/>
        <v>-0.19103850590135313</v>
      </c>
      <c r="N25" s="29">
        <f t="shared" si="12"/>
        <v>0</v>
      </c>
      <c r="O25" s="29">
        <f t="shared" si="12"/>
        <v>-14.41026921734101</v>
      </c>
      <c r="P25" s="29">
        <f t="shared" si="12"/>
        <v>17.686017729512216</v>
      </c>
      <c r="Q25" s="29">
        <f t="shared" si="12"/>
        <v>0.7387289089778231</v>
      </c>
      <c r="R25" s="29">
        <f t="shared" si="12"/>
        <v>8.857852326126682</v>
      </c>
      <c r="S25" s="29">
        <f t="shared" si="12"/>
        <v>0</v>
      </c>
      <c r="T25" s="29">
        <f t="shared" si="12"/>
        <v>8.066363647883184</v>
      </c>
      <c r="U25" s="29">
        <f t="shared" si="12"/>
        <v>78125.49124116122</v>
      </c>
      <c r="V25" s="30">
        <f t="shared" si="12"/>
        <v>8.85088936385521</v>
      </c>
    </row>
    <row r="26" spans="1:22" ht="25.5">
      <c r="A26" s="28" t="s">
        <v>78</v>
      </c>
      <c r="B26" s="29">
        <f>IF(B156=0,0,B158*100/B156)</f>
        <v>5.475771655868354</v>
      </c>
      <c r="C26" s="29">
        <f aca="true" t="shared" si="13" ref="C26:V26">IF(C156=0,0,C158*100/C156)</f>
        <v>5.579062532309375</v>
      </c>
      <c r="D26" s="29">
        <f t="shared" si="13"/>
        <v>2.91283661932794</v>
      </c>
      <c r="E26" s="29">
        <f t="shared" si="13"/>
        <v>6.090569723374981</v>
      </c>
      <c r="F26" s="29">
        <f t="shared" si="13"/>
        <v>4.503184379837519</v>
      </c>
      <c r="G26" s="29">
        <f t="shared" si="13"/>
        <v>4.854697880265735</v>
      </c>
      <c r="H26" s="29">
        <f t="shared" si="13"/>
        <v>4.8586144957384905</v>
      </c>
      <c r="I26" s="29">
        <f t="shared" si="13"/>
        <v>0</v>
      </c>
      <c r="J26" s="29">
        <f t="shared" si="13"/>
        <v>3.765458235677147</v>
      </c>
      <c r="K26" s="29">
        <f t="shared" si="13"/>
        <v>3.4749448913637355</v>
      </c>
      <c r="L26" s="29">
        <f t="shared" si="13"/>
        <v>12.346381984185406</v>
      </c>
      <c r="M26" s="29">
        <f t="shared" si="13"/>
        <v>4.804320178819177</v>
      </c>
      <c r="N26" s="29">
        <f t="shared" si="13"/>
        <v>0</v>
      </c>
      <c r="O26" s="29">
        <f t="shared" si="13"/>
        <v>3.7977170658682633</v>
      </c>
      <c r="P26" s="29">
        <f t="shared" si="13"/>
        <v>0</v>
      </c>
      <c r="Q26" s="29">
        <f t="shared" si="13"/>
        <v>6.363328080429275</v>
      </c>
      <c r="R26" s="29">
        <f t="shared" si="13"/>
        <v>5.129226735253582</v>
      </c>
      <c r="S26" s="29">
        <f t="shared" si="13"/>
        <v>1.8148079896204619</v>
      </c>
      <c r="T26" s="29">
        <f t="shared" si="13"/>
        <v>6.3186417324902235</v>
      </c>
      <c r="U26" s="29">
        <f t="shared" si="13"/>
        <v>0.2271178741766977</v>
      </c>
      <c r="V26" s="30">
        <f t="shared" si="13"/>
        <v>0.736651855157146</v>
      </c>
    </row>
    <row r="27" spans="1:22" ht="12.75">
      <c r="A27" s="28" t="s">
        <v>79</v>
      </c>
      <c r="B27" s="29">
        <f>IF(B160=0,0,(B159-B160)*100/B160)</f>
        <v>-35.93453724681268</v>
      </c>
      <c r="C27" s="29">
        <f aca="true" t="shared" si="14" ref="C27:V27">IF(C160=0,0,(C159-C160)*100/C160)</f>
        <v>22.559709396779766</v>
      </c>
      <c r="D27" s="29">
        <f t="shared" si="14"/>
        <v>17.945643485211832</v>
      </c>
      <c r="E27" s="29">
        <f t="shared" si="14"/>
        <v>0</v>
      </c>
      <c r="F27" s="29">
        <f t="shared" si="14"/>
        <v>8.035681798380146</v>
      </c>
      <c r="G27" s="29">
        <f t="shared" si="14"/>
        <v>57.55275582995627</v>
      </c>
      <c r="H27" s="29">
        <f t="shared" si="14"/>
        <v>0</v>
      </c>
      <c r="I27" s="29">
        <f t="shared" si="14"/>
        <v>0</v>
      </c>
      <c r="J27" s="29">
        <f t="shared" si="14"/>
        <v>29.90368862313275</v>
      </c>
      <c r="K27" s="29">
        <f t="shared" si="14"/>
        <v>0</v>
      </c>
      <c r="L27" s="29">
        <f t="shared" si="14"/>
        <v>21.29522956036106</v>
      </c>
      <c r="M27" s="29">
        <f t="shared" si="14"/>
        <v>35.343995769001005</v>
      </c>
      <c r="N27" s="29">
        <f t="shared" si="14"/>
        <v>0</v>
      </c>
      <c r="O27" s="29">
        <f t="shared" si="14"/>
        <v>0</v>
      </c>
      <c r="P27" s="29">
        <f t="shared" si="14"/>
        <v>0</v>
      </c>
      <c r="Q27" s="29">
        <f t="shared" si="14"/>
        <v>8.322646297757487</v>
      </c>
      <c r="R27" s="29">
        <f t="shared" si="14"/>
        <v>19.0238391545695</v>
      </c>
      <c r="S27" s="29">
        <f t="shared" si="14"/>
        <v>0</v>
      </c>
      <c r="T27" s="29">
        <f t="shared" si="14"/>
        <v>13.50000014735681</v>
      </c>
      <c r="U27" s="29">
        <f t="shared" si="14"/>
        <v>0</v>
      </c>
      <c r="V27" s="30">
        <f t="shared" si="14"/>
        <v>0</v>
      </c>
    </row>
    <row r="28" spans="1:22" ht="12.75">
      <c r="A28" s="28" t="s">
        <v>80</v>
      </c>
      <c r="B28" s="29">
        <f>IF(B162=0,0,(B161-B162)*100/B162)</f>
        <v>70.84949573312646</v>
      </c>
      <c r="C28" s="29">
        <f aca="true" t="shared" si="15" ref="C28:V28">IF(C162=0,0,(C161-C162)*100/C162)</f>
        <v>5.555555555555555</v>
      </c>
      <c r="D28" s="29">
        <f t="shared" si="15"/>
        <v>30</v>
      </c>
      <c r="E28" s="29">
        <f t="shared" si="15"/>
        <v>0</v>
      </c>
      <c r="F28" s="29">
        <f t="shared" si="15"/>
        <v>204.59227467811158</v>
      </c>
      <c r="G28" s="29">
        <f t="shared" si="15"/>
        <v>5.9</v>
      </c>
      <c r="H28" s="29">
        <f t="shared" si="15"/>
        <v>23.317674742114324</v>
      </c>
      <c r="I28" s="29">
        <f t="shared" si="15"/>
        <v>0</v>
      </c>
      <c r="J28" s="29">
        <f t="shared" si="15"/>
        <v>2.857142857142857</v>
      </c>
      <c r="K28" s="29">
        <f t="shared" si="15"/>
        <v>0</v>
      </c>
      <c r="L28" s="29">
        <f t="shared" si="15"/>
        <v>2.2170241656588803</v>
      </c>
      <c r="M28" s="29">
        <f t="shared" si="15"/>
        <v>0</v>
      </c>
      <c r="N28" s="29">
        <f t="shared" si="15"/>
        <v>0</v>
      </c>
      <c r="O28" s="29">
        <f t="shared" si="15"/>
        <v>0</v>
      </c>
      <c r="P28" s="29">
        <f t="shared" si="15"/>
        <v>0</v>
      </c>
      <c r="Q28" s="29">
        <f t="shared" si="15"/>
        <v>0</v>
      </c>
      <c r="R28" s="29">
        <f t="shared" si="15"/>
        <v>-45.78665001253028</v>
      </c>
      <c r="S28" s="29">
        <f t="shared" si="15"/>
        <v>0</v>
      </c>
      <c r="T28" s="29">
        <f t="shared" si="15"/>
        <v>5.399959669157514</v>
      </c>
      <c r="U28" s="29">
        <f t="shared" si="15"/>
        <v>-100</v>
      </c>
      <c r="V28" s="30">
        <f t="shared" si="15"/>
        <v>0</v>
      </c>
    </row>
    <row r="29" spans="1:22" ht="25.5">
      <c r="A29" s="28" t="s">
        <v>81</v>
      </c>
      <c r="B29" s="29">
        <f>IF((B7-B139-B164)=0,0,B156*100/(B7-B139-B164))</f>
        <v>33.825656321698965</v>
      </c>
      <c r="C29" s="29">
        <f aca="true" t="shared" si="16" ref="C29:V29">IF((C7-C139-C164)=0,0,C156*100/(C7-C139-C164))</f>
        <v>36.4246289855676</v>
      </c>
      <c r="D29" s="29">
        <f t="shared" si="16"/>
        <v>30.815769931448223</v>
      </c>
      <c r="E29" s="29">
        <f t="shared" si="16"/>
        <v>31.848953470476008</v>
      </c>
      <c r="F29" s="29">
        <f t="shared" si="16"/>
        <v>32.41064783824049</v>
      </c>
      <c r="G29" s="29">
        <f t="shared" si="16"/>
        <v>30.238193338489488</v>
      </c>
      <c r="H29" s="29">
        <f t="shared" si="16"/>
        <v>26.09198130236917</v>
      </c>
      <c r="I29" s="29">
        <f t="shared" si="16"/>
        <v>21.102140547928343</v>
      </c>
      <c r="J29" s="29">
        <f t="shared" si="16"/>
        <v>32.687914376792115</v>
      </c>
      <c r="K29" s="29">
        <f t="shared" si="16"/>
        <v>28.359952982119818</v>
      </c>
      <c r="L29" s="29">
        <f t="shared" si="16"/>
        <v>34.20584385717978</v>
      </c>
      <c r="M29" s="29">
        <f t="shared" si="16"/>
        <v>38.05255099122733</v>
      </c>
      <c r="N29" s="29">
        <f t="shared" si="16"/>
        <v>29.002756087237763</v>
      </c>
      <c r="O29" s="29">
        <f t="shared" si="16"/>
        <v>41.398389570109565</v>
      </c>
      <c r="P29" s="29">
        <f t="shared" si="16"/>
        <v>13.58710310821701</v>
      </c>
      <c r="Q29" s="29">
        <f t="shared" si="16"/>
        <v>36.913239796696125</v>
      </c>
      <c r="R29" s="29">
        <f t="shared" si="16"/>
        <v>31.380934362390096</v>
      </c>
      <c r="S29" s="29">
        <f t="shared" si="16"/>
        <v>31.316900286113523</v>
      </c>
      <c r="T29" s="29">
        <f t="shared" si="16"/>
        <v>44.200026933077254</v>
      </c>
      <c r="U29" s="29">
        <f t="shared" si="16"/>
        <v>53.81522177542565</v>
      </c>
      <c r="V29" s="30">
        <f t="shared" si="16"/>
        <v>44.21874300307885</v>
      </c>
    </row>
    <row r="30" spans="1:22" ht="25.5">
      <c r="A30" s="28" t="s">
        <v>82</v>
      </c>
      <c r="B30" s="29">
        <f>IF((B7-B139-B164)=0,0,B165*100/(B7-B139-B164))</f>
        <v>6.932919119945043</v>
      </c>
      <c r="C30" s="29">
        <f aca="true" t="shared" si="17" ref="C30:V30">IF((C7-C139-C164)=0,0,C165*100/(C7-C139-C164))</f>
        <v>5.476292687215198</v>
      </c>
      <c r="D30" s="29">
        <f t="shared" si="17"/>
        <v>2.6166175297277214</v>
      </c>
      <c r="E30" s="29">
        <f t="shared" si="17"/>
        <v>0</v>
      </c>
      <c r="F30" s="29">
        <f t="shared" si="17"/>
        <v>6.495704549404336</v>
      </c>
      <c r="G30" s="29">
        <f t="shared" si="17"/>
        <v>6.370860813630028</v>
      </c>
      <c r="H30" s="29">
        <f t="shared" si="17"/>
        <v>4.736661860938697</v>
      </c>
      <c r="I30" s="29">
        <f t="shared" si="17"/>
        <v>0.8239473400121271</v>
      </c>
      <c r="J30" s="29">
        <f t="shared" si="17"/>
        <v>3.1861016502878257</v>
      </c>
      <c r="K30" s="29">
        <f t="shared" si="17"/>
        <v>0.8463150194490421</v>
      </c>
      <c r="L30" s="29">
        <f t="shared" si="17"/>
        <v>2.789789757078541</v>
      </c>
      <c r="M30" s="29">
        <f t="shared" si="17"/>
        <v>5.139607922770623</v>
      </c>
      <c r="N30" s="29">
        <f t="shared" si="17"/>
        <v>2.715199527235847</v>
      </c>
      <c r="O30" s="29">
        <f t="shared" si="17"/>
        <v>3.5867242460630107</v>
      </c>
      <c r="P30" s="29">
        <f t="shared" si="17"/>
        <v>0.9532771750290939</v>
      </c>
      <c r="Q30" s="29">
        <f t="shared" si="17"/>
        <v>11.276073970227028</v>
      </c>
      <c r="R30" s="29">
        <f t="shared" si="17"/>
        <v>14.363627593953701</v>
      </c>
      <c r="S30" s="29">
        <f t="shared" si="17"/>
        <v>5.7936553933445465</v>
      </c>
      <c r="T30" s="29">
        <f t="shared" si="17"/>
        <v>2.5028319366704155</v>
      </c>
      <c r="U30" s="29">
        <f t="shared" si="17"/>
        <v>3.1197672855274576</v>
      </c>
      <c r="V30" s="30">
        <f t="shared" si="17"/>
        <v>0</v>
      </c>
    </row>
    <row r="31" spans="1:22" ht="12.75">
      <c r="A31" s="28" t="s">
        <v>83</v>
      </c>
      <c r="B31" s="29">
        <f>IF(B130=0,0,B139*100/B130)</f>
        <v>0</v>
      </c>
      <c r="C31" s="29">
        <f aca="true" t="shared" si="18" ref="C31:V31">IF(C130=0,0,C139*100/C130)</f>
        <v>15.46145253576448</v>
      </c>
      <c r="D31" s="29">
        <f t="shared" si="18"/>
        <v>0</v>
      </c>
      <c r="E31" s="29">
        <f t="shared" si="18"/>
        <v>35.37096284263696</v>
      </c>
      <c r="F31" s="29">
        <f t="shared" si="18"/>
        <v>13.133806696699397</v>
      </c>
      <c r="G31" s="29">
        <f t="shared" si="18"/>
        <v>12.212062016393777</v>
      </c>
      <c r="H31" s="29">
        <f t="shared" si="18"/>
        <v>10.436389127912088</v>
      </c>
      <c r="I31" s="29">
        <f t="shared" si="18"/>
        <v>0</v>
      </c>
      <c r="J31" s="29">
        <f t="shared" si="18"/>
        <v>22.01040917367503</v>
      </c>
      <c r="K31" s="29">
        <f t="shared" si="18"/>
        <v>11.892278753484787</v>
      </c>
      <c r="L31" s="29">
        <f t="shared" si="18"/>
        <v>0.6645421032354178</v>
      </c>
      <c r="M31" s="29">
        <f t="shared" si="18"/>
        <v>3.0202267958361118</v>
      </c>
      <c r="N31" s="29">
        <f t="shared" si="18"/>
        <v>0</v>
      </c>
      <c r="O31" s="29">
        <f t="shared" si="18"/>
        <v>0</v>
      </c>
      <c r="P31" s="29">
        <f t="shared" si="18"/>
        <v>0</v>
      </c>
      <c r="Q31" s="29">
        <f t="shared" si="18"/>
        <v>14.596494084907553</v>
      </c>
      <c r="R31" s="29">
        <f t="shared" si="18"/>
        <v>7.819941210593159</v>
      </c>
      <c r="S31" s="29">
        <f t="shared" si="18"/>
        <v>0</v>
      </c>
      <c r="T31" s="29">
        <f t="shared" si="18"/>
        <v>8.592730474363528</v>
      </c>
      <c r="U31" s="29">
        <f t="shared" si="18"/>
        <v>19.310843781508076</v>
      </c>
      <c r="V31" s="30">
        <f t="shared" si="18"/>
        <v>0</v>
      </c>
    </row>
    <row r="32" spans="1:22" ht="12.75">
      <c r="A32" s="28" t="s">
        <v>84</v>
      </c>
      <c r="B32" s="29">
        <v>0</v>
      </c>
      <c r="C32" s="29">
        <v>49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15</v>
      </c>
      <c r="K32" s="29">
        <v>0</v>
      </c>
      <c r="L32" s="29">
        <v>10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12</v>
      </c>
      <c r="T32" s="29">
        <v>10</v>
      </c>
      <c r="U32" s="29">
        <v>0</v>
      </c>
      <c r="V32" s="30">
        <v>0</v>
      </c>
    </row>
    <row r="33" spans="1:22" ht="12.75">
      <c r="A33" s="28" t="s">
        <v>85</v>
      </c>
      <c r="B33" s="29">
        <v>0</v>
      </c>
      <c r="C33" s="29">
        <v>13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15</v>
      </c>
      <c r="K33" s="29">
        <v>0</v>
      </c>
      <c r="L33" s="29">
        <v>20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20</v>
      </c>
      <c r="T33" s="29">
        <v>10</v>
      </c>
      <c r="U33" s="29">
        <v>0</v>
      </c>
      <c r="V33" s="30">
        <v>0</v>
      </c>
    </row>
    <row r="34" spans="1:22" ht="25.5">
      <c r="A34" s="13" t="s">
        <v>86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</row>
    <row r="35" spans="1:22" ht="12.75">
      <c r="A35" s="16" t="s">
        <v>87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4"/>
    </row>
    <row r="36" spans="1:22" ht="12.75">
      <c r="A36" s="25" t="s">
        <v>88</v>
      </c>
      <c r="B36" s="31">
        <v>132916000</v>
      </c>
      <c r="C36" s="31">
        <v>81862150</v>
      </c>
      <c r="D36" s="31">
        <v>96746783</v>
      </c>
      <c r="E36" s="31">
        <v>32237000</v>
      </c>
      <c r="F36" s="31">
        <v>56847438</v>
      </c>
      <c r="G36" s="31">
        <v>43091397</v>
      </c>
      <c r="H36" s="31">
        <v>261809178</v>
      </c>
      <c r="I36" s="31">
        <v>32000000</v>
      </c>
      <c r="J36" s="31">
        <v>0</v>
      </c>
      <c r="K36" s="31">
        <v>149380208</v>
      </c>
      <c r="L36" s="31">
        <v>195689000</v>
      </c>
      <c r="M36" s="31">
        <v>17581921</v>
      </c>
      <c r="N36" s="31">
        <v>124822000</v>
      </c>
      <c r="O36" s="31">
        <v>138621751</v>
      </c>
      <c r="P36" s="31">
        <v>66365016</v>
      </c>
      <c r="Q36" s="31">
        <v>137171000</v>
      </c>
      <c r="R36" s="31">
        <v>541567987</v>
      </c>
      <c r="S36" s="31">
        <v>41963500</v>
      </c>
      <c r="T36" s="31">
        <v>185546720</v>
      </c>
      <c r="U36" s="31">
        <v>510808000</v>
      </c>
      <c r="V36" s="32">
        <v>40319366</v>
      </c>
    </row>
    <row r="37" spans="1:22" ht="12.75">
      <c r="A37" s="28" t="s">
        <v>89</v>
      </c>
      <c r="B37" s="33">
        <v>29819000</v>
      </c>
      <c r="C37" s="33">
        <v>2000000</v>
      </c>
      <c r="D37" s="33">
        <v>15315783</v>
      </c>
      <c r="E37" s="33">
        <v>0</v>
      </c>
      <c r="F37" s="33">
        <v>11500000</v>
      </c>
      <c r="G37" s="33">
        <v>1381617</v>
      </c>
      <c r="H37" s="33">
        <v>151376841</v>
      </c>
      <c r="I37" s="33">
        <v>32000000</v>
      </c>
      <c r="J37" s="33">
        <v>0</v>
      </c>
      <c r="K37" s="33">
        <v>400000</v>
      </c>
      <c r="L37" s="33">
        <v>85523000</v>
      </c>
      <c r="M37" s="33">
        <v>1652921</v>
      </c>
      <c r="N37" s="33">
        <v>0</v>
      </c>
      <c r="O37" s="33">
        <v>28000000</v>
      </c>
      <c r="P37" s="33">
        <v>66365016</v>
      </c>
      <c r="Q37" s="33">
        <v>10000000</v>
      </c>
      <c r="R37" s="33">
        <v>82957000</v>
      </c>
      <c r="S37" s="33">
        <v>2072300</v>
      </c>
      <c r="T37" s="33">
        <v>40914200</v>
      </c>
      <c r="U37" s="33">
        <v>54203000</v>
      </c>
      <c r="V37" s="34">
        <v>26444366</v>
      </c>
    </row>
    <row r="38" spans="1:22" ht="12.75">
      <c r="A38" s="28" t="s">
        <v>90</v>
      </c>
      <c r="B38" s="33">
        <v>103097000</v>
      </c>
      <c r="C38" s="33">
        <v>77862150</v>
      </c>
      <c r="D38" s="33">
        <v>81431000</v>
      </c>
      <c r="E38" s="33">
        <v>32237000</v>
      </c>
      <c r="F38" s="33">
        <v>45347438</v>
      </c>
      <c r="G38" s="33">
        <v>41709780</v>
      </c>
      <c r="H38" s="33">
        <v>110432337</v>
      </c>
      <c r="I38" s="33">
        <v>0</v>
      </c>
      <c r="J38" s="33">
        <v>0</v>
      </c>
      <c r="K38" s="33">
        <v>148980208</v>
      </c>
      <c r="L38" s="33">
        <v>49196000</v>
      </c>
      <c r="M38" s="33">
        <v>0</v>
      </c>
      <c r="N38" s="33">
        <v>124822000</v>
      </c>
      <c r="O38" s="33">
        <v>110621751</v>
      </c>
      <c r="P38" s="33">
        <v>0</v>
      </c>
      <c r="Q38" s="33">
        <v>32477000</v>
      </c>
      <c r="R38" s="33">
        <v>321280987</v>
      </c>
      <c r="S38" s="33">
        <v>39891200</v>
      </c>
      <c r="T38" s="33">
        <v>144632520</v>
      </c>
      <c r="U38" s="33">
        <v>456605000</v>
      </c>
      <c r="V38" s="34">
        <v>13875000</v>
      </c>
    </row>
    <row r="39" spans="1:22" ht="25.5">
      <c r="A39" s="28" t="s">
        <v>91</v>
      </c>
      <c r="B39" s="29">
        <f>IF((B37+B44)=0,0,B37*100/(B37+B44))</f>
        <v>100</v>
      </c>
      <c r="C39" s="29">
        <f aca="true" t="shared" si="19" ref="C39:V39">IF((C37+C44)=0,0,C37*100/(C37+C44))</f>
        <v>50</v>
      </c>
      <c r="D39" s="29">
        <f t="shared" si="19"/>
        <v>100</v>
      </c>
      <c r="E39" s="29">
        <f t="shared" si="19"/>
        <v>0</v>
      </c>
      <c r="F39" s="29">
        <f t="shared" si="19"/>
        <v>100</v>
      </c>
      <c r="G39" s="29">
        <f t="shared" si="19"/>
        <v>100</v>
      </c>
      <c r="H39" s="29">
        <f t="shared" si="19"/>
        <v>100</v>
      </c>
      <c r="I39" s="29">
        <f t="shared" si="19"/>
        <v>100</v>
      </c>
      <c r="J39" s="29">
        <f t="shared" si="19"/>
        <v>0</v>
      </c>
      <c r="K39" s="29">
        <f t="shared" si="19"/>
        <v>100</v>
      </c>
      <c r="L39" s="29">
        <f t="shared" si="19"/>
        <v>58.3802639033947</v>
      </c>
      <c r="M39" s="29">
        <f t="shared" si="19"/>
        <v>9.40125370828364</v>
      </c>
      <c r="N39" s="29">
        <f t="shared" si="19"/>
        <v>0</v>
      </c>
      <c r="O39" s="29">
        <f t="shared" si="19"/>
        <v>100</v>
      </c>
      <c r="P39" s="29">
        <f t="shared" si="19"/>
        <v>100</v>
      </c>
      <c r="Q39" s="29">
        <f t="shared" si="19"/>
        <v>9.551645748562477</v>
      </c>
      <c r="R39" s="29">
        <f t="shared" si="19"/>
        <v>37.658599917380506</v>
      </c>
      <c r="S39" s="29">
        <f t="shared" si="19"/>
        <v>100</v>
      </c>
      <c r="T39" s="29">
        <f t="shared" si="19"/>
        <v>100</v>
      </c>
      <c r="U39" s="29">
        <f t="shared" si="19"/>
        <v>100</v>
      </c>
      <c r="V39" s="30">
        <f t="shared" si="19"/>
        <v>100</v>
      </c>
    </row>
    <row r="40" spans="1:22" ht="12.75">
      <c r="A40" s="28" t="s">
        <v>92</v>
      </c>
      <c r="B40" s="29">
        <f>IF((B37+B44)=0,0,B44*100/(B37+B44))</f>
        <v>0</v>
      </c>
      <c r="C40" s="29">
        <f aca="true" t="shared" si="20" ref="C40:V40">IF((C37+C44)=0,0,C44*100/(C37+C44))</f>
        <v>50</v>
      </c>
      <c r="D40" s="29">
        <f t="shared" si="20"/>
        <v>0</v>
      </c>
      <c r="E40" s="29">
        <f t="shared" si="20"/>
        <v>0</v>
      </c>
      <c r="F40" s="29">
        <f t="shared" si="20"/>
        <v>0</v>
      </c>
      <c r="G40" s="29">
        <f t="shared" si="20"/>
        <v>0</v>
      </c>
      <c r="H40" s="29">
        <f t="shared" si="20"/>
        <v>0</v>
      </c>
      <c r="I40" s="29">
        <f t="shared" si="20"/>
        <v>0</v>
      </c>
      <c r="J40" s="29">
        <f t="shared" si="20"/>
        <v>0</v>
      </c>
      <c r="K40" s="29">
        <f t="shared" si="20"/>
        <v>0</v>
      </c>
      <c r="L40" s="29">
        <f t="shared" si="20"/>
        <v>41.6197360966053</v>
      </c>
      <c r="M40" s="29">
        <f t="shared" si="20"/>
        <v>90.59874629171637</v>
      </c>
      <c r="N40" s="29">
        <f t="shared" si="20"/>
        <v>0</v>
      </c>
      <c r="O40" s="29">
        <f t="shared" si="20"/>
        <v>0</v>
      </c>
      <c r="P40" s="29">
        <f t="shared" si="20"/>
        <v>0</v>
      </c>
      <c r="Q40" s="29">
        <f t="shared" si="20"/>
        <v>90.44835425143752</v>
      </c>
      <c r="R40" s="29">
        <f t="shared" si="20"/>
        <v>62.341400082619494</v>
      </c>
      <c r="S40" s="29">
        <f t="shared" si="20"/>
        <v>0</v>
      </c>
      <c r="T40" s="29">
        <f t="shared" si="20"/>
        <v>0</v>
      </c>
      <c r="U40" s="29">
        <f t="shared" si="20"/>
        <v>0</v>
      </c>
      <c r="V40" s="30">
        <f t="shared" si="20"/>
        <v>0</v>
      </c>
    </row>
    <row r="41" spans="1:22" ht="12.75">
      <c r="A41" s="28" t="s">
        <v>93</v>
      </c>
      <c r="B41" s="29">
        <f>IF((B37+B44+B38)=0,0,B38*100/(B37+B44+B38))</f>
        <v>77.56553010924193</v>
      </c>
      <c r="C41" s="29">
        <f aca="true" t="shared" si="21" ref="C41:V41">IF((C37+C44+C38)=0,0,C38*100/(C37+C44+C38))</f>
        <v>95.11373693459065</v>
      </c>
      <c r="D41" s="29">
        <f t="shared" si="21"/>
        <v>84.16920694923779</v>
      </c>
      <c r="E41" s="29">
        <f t="shared" si="21"/>
        <v>100</v>
      </c>
      <c r="F41" s="29">
        <f t="shared" si="21"/>
        <v>79.77041639062081</v>
      </c>
      <c r="G41" s="29">
        <f t="shared" si="21"/>
        <v>96.79375212643953</v>
      </c>
      <c r="H41" s="29">
        <f t="shared" si="21"/>
        <v>42.180468172891935</v>
      </c>
      <c r="I41" s="29">
        <f t="shared" si="21"/>
        <v>0</v>
      </c>
      <c r="J41" s="29">
        <f t="shared" si="21"/>
        <v>0</v>
      </c>
      <c r="K41" s="29">
        <f t="shared" si="21"/>
        <v>99.73222690920339</v>
      </c>
      <c r="L41" s="29">
        <f t="shared" si="21"/>
        <v>25.13989033619672</v>
      </c>
      <c r="M41" s="29">
        <f t="shared" si="21"/>
        <v>0</v>
      </c>
      <c r="N41" s="29">
        <f t="shared" si="21"/>
        <v>100</v>
      </c>
      <c r="O41" s="29">
        <f t="shared" si="21"/>
        <v>79.80114967671993</v>
      </c>
      <c r="P41" s="29">
        <f t="shared" si="21"/>
        <v>0</v>
      </c>
      <c r="Q41" s="29">
        <f t="shared" si="21"/>
        <v>23.676287261884802</v>
      </c>
      <c r="R41" s="29">
        <f t="shared" si="21"/>
        <v>59.324220543338726</v>
      </c>
      <c r="S41" s="29">
        <f t="shared" si="21"/>
        <v>95.06166072896684</v>
      </c>
      <c r="T41" s="29">
        <f t="shared" si="21"/>
        <v>77.94938115855672</v>
      </c>
      <c r="U41" s="29">
        <f t="shared" si="21"/>
        <v>89.3887722980063</v>
      </c>
      <c r="V41" s="30">
        <f t="shared" si="21"/>
        <v>34.41274349403212</v>
      </c>
    </row>
    <row r="42" spans="1:22" ht="12.75">
      <c r="A42" s="16" t="s">
        <v>94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</row>
    <row r="43" spans="1:22" ht="12.75">
      <c r="A43" s="25" t="s">
        <v>95</v>
      </c>
      <c r="B43" s="31">
        <v>101</v>
      </c>
      <c r="C43" s="31">
        <v>11366000</v>
      </c>
      <c r="D43" s="31">
        <v>0</v>
      </c>
      <c r="E43" s="31">
        <v>0</v>
      </c>
      <c r="F43" s="31">
        <v>2595000</v>
      </c>
      <c r="G43" s="31">
        <v>4500000</v>
      </c>
      <c r="H43" s="31">
        <v>-3877000</v>
      </c>
      <c r="I43" s="31">
        <v>12003000</v>
      </c>
      <c r="J43" s="31">
        <v>30660922</v>
      </c>
      <c r="K43" s="31">
        <v>158799340</v>
      </c>
      <c r="L43" s="31">
        <v>307045410</v>
      </c>
      <c r="M43" s="31">
        <v>0</v>
      </c>
      <c r="N43" s="31">
        <v>0</v>
      </c>
      <c r="O43" s="31">
        <v>0</v>
      </c>
      <c r="P43" s="31">
        <v>40572027</v>
      </c>
      <c r="Q43" s="31">
        <v>0</v>
      </c>
      <c r="R43" s="31">
        <v>323344655</v>
      </c>
      <c r="S43" s="31">
        <v>0</v>
      </c>
      <c r="T43" s="31">
        <v>2991129</v>
      </c>
      <c r="U43" s="31">
        <v>0</v>
      </c>
      <c r="V43" s="32">
        <v>181060629</v>
      </c>
    </row>
    <row r="44" spans="1:22" ht="12.75">
      <c r="A44" s="28" t="s">
        <v>96</v>
      </c>
      <c r="B44" s="33">
        <v>0</v>
      </c>
      <c r="C44" s="33">
        <v>2000000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60970000</v>
      </c>
      <c r="M44" s="33">
        <v>15929000</v>
      </c>
      <c r="N44" s="33">
        <v>0</v>
      </c>
      <c r="O44" s="33">
        <v>0</v>
      </c>
      <c r="P44" s="33">
        <v>0</v>
      </c>
      <c r="Q44" s="33">
        <v>94694000</v>
      </c>
      <c r="R44" s="33">
        <v>137330000</v>
      </c>
      <c r="S44" s="33">
        <v>0</v>
      </c>
      <c r="T44" s="33">
        <v>0</v>
      </c>
      <c r="U44" s="33">
        <v>0</v>
      </c>
      <c r="V44" s="34">
        <v>0</v>
      </c>
    </row>
    <row r="45" spans="1:22" ht="12.75">
      <c r="A45" s="28" t="s">
        <v>97</v>
      </c>
      <c r="B45" s="33">
        <v>0</v>
      </c>
      <c r="C45" s="33">
        <v>2000</v>
      </c>
      <c r="D45" s="33">
        <v>945000</v>
      </c>
      <c r="E45" s="33">
        <v>0</v>
      </c>
      <c r="F45" s="33">
        <v>3300000</v>
      </c>
      <c r="G45" s="33">
        <v>232994</v>
      </c>
      <c r="H45" s="33">
        <v>38739258</v>
      </c>
      <c r="I45" s="33">
        <v>0</v>
      </c>
      <c r="J45" s="33">
        <v>8288356</v>
      </c>
      <c r="K45" s="33">
        <v>45120761</v>
      </c>
      <c r="L45" s="33">
        <v>44265608</v>
      </c>
      <c r="M45" s="33">
        <v>619244</v>
      </c>
      <c r="N45" s="33">
        <v>60000</v>
      </c>
      <c r="O45" s="33">
        <v>0</v>
      </c>
      <c r="P45" s="33">
        <v>10120000</v>
      </c>
      <c r="Q45" s="33">
        <v>5320926</v>
      </c>
      <c r="R45" s="33">
        <v>45366206</v>
      </c>
      <c r="S45" s="33">
        <v>0</v>
      </c>
      <c r="T45" s="33">
        <v>2568135</v>
      </c>
      <c r="U45" s="33">
        <v>310000</v>
      </c>
      <c r="V45" s="34">
        <v>0</v>
      </c>
    </row>
    <row r="46" spans="1:22" ht="25.5">
      <c r="A46" s="28" t="s">
        <v>98</v>
      </c>
      <c r="B46" s="29">
        <f>IF(B43=0,0,B45*100/B43)</f>
        <v>0</v>
      </c>
      <c r="C46" s="29">
        <f aca="true" t="shared" si="22" ref="C46:V46">IF(C43=0,0,C45*100/C43)</f>
        <v>0.01759633996128805</v>
      </c>
      <c r="D46" s="29">
        <f t="shared" si="22"/>
        <v>0</v>
      </c>
      <c r="E46" s="29">
        <f t="shared" si="22"/>
        <v>0</v>
      </c>
      <c r="F46" s="29">
        <f t="shared" si="22"/>
        <v>127.16763005780346</v>
      </c>
      <c r="G46" s="29">
        <f t="shared" si="22"/>
        <v>5.177644444444445</v>
      </c>
      <c r="H46" s="29">
        <f t="shared" si="22"/>
        <v>-999.2070673200928</v>
      </c>
      <c r="I46" s="29">
        <f t="shared" si="22"/>
        <v>0</v>
      </c>
      <c r="J46" s="29">
        <f t="shared" si="22"/>
        <v>27.03231168325597</v>
      </c>
      <c r="K46" s="29">
        <f t="shared" si="22"/>
        <v>28.413695548104922</v>
      </c>
      <c r="L46" s="29">
        <f t="shared" si="22"/>
        <v>14.416632380207215</v>
      </c>
      <c r="M46" s="29">
        <f t="shared" si="22"/>
        <v>0</v>
      </c>
      <c r="N46" s="29">
        <f t="shared" si="22"/>
        <v>0</v>
      </c>
      <c r="O46" s="29">
        <f t="shared" si="22"/>
        <v>0</v>
      </c>
      <c r="P46" s="29">
        <f t="shared" si="22"/>
        <v>24.943294058243627</v>
      </c>
      <c r="Q46" s="29">
        <f t="shared" si="22"/>
        <v>0</v>
      </c>
      <c r="R46" s="29">
        <f t="shared" si="22"/>
        <v>14.030294083568506</v>
      </c>
      <c r="S46" s="29">
        <f t="shared" si="22"/>
        <v>0</v>
      </c>
      <c r="T46" s="29">
        <f t="shared" si="22"/>
        <v>85.85838323923842</v>
      </c>
      <c r="U46" s="29">
        <f t="shared" si="22"/>
        <v>0</v>
      </c>
      <c r="V46" s="30">
        <f t="shared" si="22"/>
        <v>0</v>
      </c>
    </row>
    <row r="47" spans="1:22" ht="12.75">
      <c r="A47" s="28" t="s">
        <v>99</v>
      </c>
      <c r="B47" s="29">
        <f>IF(B78=0,0,B45*100/B78)</f>
        <v>0</v>
      </c>
      <c r="C47" s="29">
        <f aca="true" t="shared" si="23" ref="C47:V47">IF(C78=0,0,C45*100/C78)</f>
        <v>0.0007313095560219686</v>
      </c>
      <c r="D47" s="29">
        <f t="shared" si="23"/>
        <v>0</v>
      </c>
      <c r="E47" s="29">
        <f t="shared" si="23"/>
        <v>0</v>
      </c>
      <c r="F47" s="29">
        <f t="shared" si="23"/>
        <v>4.469364537623924</v>
      </c>
      <c r="G47" s="29">
        <f t="shared" si="23"/>
        <v>0.29786926835709143</v>
      </c>
      <c r="H47" s="29">
        <f t="shared" si="23"/>
        <v>1.4652637336119179</v>
      </c>
      <c r="I47" s="29">
        <f t="shared" si="23"/>
        <v>0</v>
      </c>
      <c r="J47" s="29">
        <f t="shared" si="23"/>
        <v>1.2535641614103918</v>
      </c>
      <c r="K47" s="29">
        <f t="shared" si="23"/>
        <v>1.886826730361785</v>
      </c>
      <c r="L47" s="29">
        <f t="shared" si="23"/>
        <v>0.6955202030668736</v>
      </c>
      <c r="M47" s="29">
        <f t="shared" si="23"/>
        <v>0.9868430278884462</v>
      </c>
      <c r="N47" s="29">
        <f t="shared" si="23"/>
        <v>0</v>
      </c>
      <c r="O47" s="29">
        <f t="shared" si="23"/>
        <v>0</v>
      </c>
      <c r="P47" s="29">
        <f t="shared" si="23"/>
        <v>6.922315673559818</v>
      </c>
      <c r="Q47" s="29">
        <f t="shared" si="23"/>
        <v>0</v>
      </c>
      <c r="R47" s="29">
        <f t="shared" si="23"/>
        <v>0.8042021898280102</v>
      </c>
      <c r="S47" s="29">
        <f t="shared" si="23"/>
        <v>0</v>
      </c>
      <c r="T47" s="29">
        <f t="shared" si="23"/>
        <v>0.20113486764092414</v>
      </c>
      <c r="U47" s="29">
        <f t="shared" si="23"/>
        <v>0</v>
      </c>
      <c r="V47" s="30">
        <f t="shared" si="23"/>
        <v>0</v>
      </c>
    </row>
    <row r="48" spans="1:22" ht="12.75">
      <c r="A48" s="28" t="s">
        <v>100</v>
      </c>
      <c r="B48" s="29">
        <f>IF(B7=0,0,B45*100/B7)</f>
        <v>0</v>
      </c>
      <c r="C48" s="29">
        <f aca="true" t="shared" si="24" ref="C48:V48">IF(C7=0,0,C45*100/C7)</f>
        <v>0.00046769320336076853</v>
      </c>
      <c r="D48" s="29">
        <f t="shared" si="24"/>
        <v>0.3566605310613411</v>
      </c>
      <c r="E48" s="29">
        <f t="shared" si="24"/>
        <v>0</v>
      </c>
      <c r="F48" s="29">
        <f t="shared" si="24"/>
        <v>0.8181167055578689</v>
      </c>
      <c r="G48" s="29">
        <f t="shared" si="24"/>
        <v>0.15036468537763936</v>
      </c>
      <c r="H48" s="29">
        <f t="shared" si="24"/>
        <v>2.7983926392270653</v>
      </c>
      <c r="I48" s="29">
        <f t="shared" si="24"/>
        <v>0</v>
      </c>
      <c r="J48" s="29">
        <f t="shared" si="24"/>
        <v>3.1869273670965814</v>
      </c>
      <c r="K48" s="29">
        <f t="shared" si="24"/>
        <v>2.865326734205978</v>
      </c>
      <c r="L48" s="29">
        <f t="shared" si="24"/>
        <v>4.262290561751742</v>
      </c>
      <c r="M48" s="29">
        <f t="shared" si="24"/>
        <v>0.367764055546861</v>
      </c>
      <c r="N48" s="29">
        <f t="shared" si="24"/>
        <v>0.018430207109452392</v>
      </c>
      <c r="O48" s="29">
        <f t="shared" si="24"/>
        <v>0</v>
      </c>
      <c r="P48" s="29">
        <f t="shared" si="24"/>
        <v>1.6507728559647963</v>
      </c>
      <c r="Q48" s="29">
        <f t="shared" si="24"/>
        <v>1.7928370396455828</v>
      </c>
      <c r="R48" s="29">
        <f t="shared" si="24"/>
        <v>2.663501216171408</v>
      </c>
      <c r="S48" s="29">
        <f t="shared" si="24"/>
        <v>0</v>
      </c>
      <c r="T48" s="29">
        <f t="shared" si="24"/>
        <v>0.5281990874170348</v>
      </c>
      <c r="U48" s="29">
        <f t="shared" si="24"/>
        <v>0.08021570261192679</v>
      </c>
      <c r="V48" s="30">
        <f t="shared" si="24"/>
        <v>0</v>
      </c>
    </row>
    <row r="49" spans="1:22" ht="12.75">
      <c r="A49" s="28" t="s">
        <v>101</v>
      </c>
      <c r="B49" s="29">
        <f>IF(B78=0,0,B43*100/B78)</f>
        <v>0.013599653141519875</v>
      </c>
      <c r="C49" s="29">
        <f aca="true" t="shared" si="25" ref="C49:V49">IF(C78=0,0,C43*100/C78)</f>
        <v>4.1560322068728475</v>
      </c>
      <c r="D49" s="29">
        <f t="shared" si="25"/>
        <v>0</v>
      </c>
      <c r="E49" s="29">
        <f t="shared" si="25"/>
        <v>0</v>
      </c>
      <c r="F49" s="29">
        <f t="shared" si="25"/>
        <v>3.5145457500406305</v>
      </c>
      <c r="G49" s="29">
        <f t="shared" si="25"/>
        <v>5.752988092426893</v>
      </c>
      <c r="H49" s="29">
        <f t="shared" si="25"/>
        <v>-0.14664265111152633</v>
      </c>
      <c r="I49" s="29">
        <f t="shared" si="25"/>
        <v>2.976395642653984</v>
      </c>
      <c r="J49" s="29">
        <f t="shared" si="25"/>
        <v>4.637280659155981</v>
      </c>
      <c r="K49" s="29">
        <f t="shared" si="25"/>
        <v>6.640553768049466</v>
      </c>
      <c r="L49" s="29">
        <f t="shared" si="25"/>
        <v>4.824429067233222</v>
      </c>
      <c r="M49" s="29">
        <f t="shared" si="25"/>
        <v>0</v>
      </c>
      <c r="N49" s="29">
        <f t="shared" si="25"/>
        <v>0</v>
      </c>
      <c r="O49" s="29">
        <f t="shared" si="25"/>
        <v>0</v>
      </c>
      <c r="P49" s="29">
        <f t="shared" si="25"/>
        <v>27.75221130535495</v>
      </c>
      <c r="Q49" s="29">
        <f t="shared" si="25"/>
        <v>0</v>
      </c>
      <c r="R49" s="29">
        <f t="shared" si="25"/>
        <v>5.731898312593795</v>
      </c>
      <c r="S49" s="29">
        <f t="shared" si="25"/>
        <v>0</v>
      </c>
      <c r="T49" s="29">
        <f t="shared" si="25"/>
        <v>0.23426351633069514</v>
      </c>
      <c r="U49" s="29">
        <f t="shared" si="25"/>
        <v>0</v>
      </c>
      <c r="V49" s="30">
        <f t="shared" si="25"/>
        <v>78.32832762290401</v>
      </c>
    </row>
    <row r="50" spans="1:22" ht="12.75">
      <c r="A50" s="16" t="s">
        <v>102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4"/>
    </row>
    <row r="51" spans="1:22" ht="12.75">
      <c r="A51" s="13" t="s">
        <v>103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</row>
    <row r="52" spans="1:22" ht="12.75">
      <c r="A52" s="16" t="s">
        <v>104</v>
      </c>
      <c r="B52" s="17">
        <v>55978480</v>
      </c>
      <c r="C52" s="17">
        <v>34654711</v>
      </c>
      <c r="D52" s="17">
        <v>78805783</v>
      </c>
      <c r="E52" s="17">
        <v>26686335</v>
      </c>
      <c r="F52" s="17">
        <v>28545438</v>
      </c>
      <c r="G52" s="17">
        <v>32209780</v>
      </c>
      <c r="H52" s="17">
        <v>50421680</v>
      </c>
      <c r="I52" s="17">
        <v>0</v>
      </c>
      <c r="J52" s="17">
        <v>0</v>
      </c>
      <c r="K52" s="17">
        <v>101970208</v>
      </c>
      <c r="L52" s="17">
        <v>72160000</v>
      </c>
      <c r="M52" s="17">
        <v>803921</v>
      </c>
      <c r="N52" s="17">
        <v>11000000</v>
      </c>
      <c r="O52" s="17">
        <v>72401751</v>
      </c>
      <c r="P52" s="17">
        <v>0</v>
      </c>
      <c r="Q52" s="17">
        <v>51852975</v>
      </c>
      <c r="R52" s="17">
        <v>55950000</v>
      </c>
      <c r="S52" s="17">
        <v>29813950</v>
      </c>
      <c r="T52" s="17">
        <v>152068961</v>
      </c>
      <c r="U52" s="17">
        <v>401258000</v>
      </c>
      <c r="V52" s="18">
        <v>0</v>
      </c>
    </row>
    <row r="53" spans="1:22" ht="12.75">
      <c r="A53" s="28" t="s">
        <v>105</v>
      </c>
      <c r="B53" s="33">
        <v>23049920</v>
      </c>
      <c r="C53" s="33">
        <v>20390000</v>
      </c>
      <c r="D53" s="33">
        <v>7785783</v>
      </c>
      <c r="E53" s="33">
        <v>2800000</v>
      </c>
      <c r="F53" s="33">
        <v>3900000</v>
      </c>
      <c r="G53" s="33">
        <v>1775900</v>
      </c>
      <c r="H53" s="33">
        <v>5500000</v>
      </c>
      <c r="I53" s="33">
        <v>0</v>
      </c>
      <c r="J53" s="33">
        <v>0</v>
      </c>
      <c r="K53" s="33">
        <v>37786343</v>
      </c>
      <c r="L53" s="33">
        <v>27840000</v>
      </c>
      <c r="M53" s="33">
        <v>260150</v>
      </c>
      <c r="N53" s="33">
        <v>3000000</v>
      </c>
      <c r="O53" s="33">
        <v>0</v>
      </c>
      <c r="P53" s="33">
        <v>0</v>
      </c>
      <c r="Q53" s="33">
        <v>9000000</v>
      </c>
      <c r="R53" s="33">
        <v>0</v>
      </c>
      <c r="S53" s="33">
        <v>13835000</v>
      </c>
      <c r="T53" s="33">
        <v>26830000</v>
      </c>
      <c r="U53" s="33">
        <v>9700000</v>
      </c>
      <c r="V53" s="34">
        <v>0</v>
      </c>
    </row>
    <row r="54" spans="1:22" ht="12.75">
      <c r="A54" s="28" t="s">
        <v>106</v>
      </c>
      <c r="B54" s="33">
        <v>28473031</v>
      </c>
      <c r="C54" s="33">
        <v>14264711</v>
      </c>
      <c r="D54" s="33">
        <v>33770000</v>
      </c>
      <c r="E54" s="33">
        <v>15736335</v>
      </c>
      <c r="F54" s="33">
        <v>10000000</v>
      </c>
      <c r="G54" s="33">
        <v>15053330</v>
      </c>
      <c r="H54" s="33">
        <v>11948384</v>
      </c>
      <c r="I54" s="33">
        <v>0</v>
      </c>
      <c r="J54" s="33">
        <v>0</v>
      </c>
      <c r="K54" s="33">
        <v>8970000</v>
      </c>
      <c r="L54" s="33">
        <v>9155000</v>
      </c>
      <c r="M54" s="33">
        <v>200000</v>
      </c>
      <c r="N54" s="33">
        <v>0</v>
      </c>
      <c r="O54" s="33">
        <v>52173000</v>
      </c>
      <c r="P54" s="33">
        <v>0</v>
      </c>
      <c r="Q54" s="33">
        <v>17823575</v>
      </c>
      <c r="R54" s="33">
        <v>36700000</v>
      </c>
      <c r="S54" s="33">
        <v>14978950</v>
      </c>
      <c r="T54" s="33">
        <v>105042267</v>
      </c>
      <c r="U54" s="33">
        <v>326758000</v>
      </c>
      <c r="V54" s="34">
        <v>0</v>
      </c>
    </row>
    <row r="55" spans="1:22" ht="12.75">
      <c r="A55" s="28" t="s">
        <v>107</v>
      </c>
      <c r="B55" s="33">
        <v>4455529</v>
      </c>
      <c r="C55" s="33">
        <v>0</v>
      </c>
      <c r="D55" s="33">
        <v>35380000</v>
      </c>
      <c r="E55" s="33">
        <v>8150000</v>
      </c>
      <c r="F55" s="33">
        <v>7701438</v>
      </c>
      <c r="G55" s="33">
        <v>11000000</v>
      </c>
      <c r="H55" s="33">
        <v>32973296</v>
      </c>
      <c r="I55" s="33">
        <v>0</v>
      </c>
      <c r="J55" s="33">
        <v>0</v>
      </c>
      <c r="K55" s="33">
        <v>55213865</v>
      </c>
      <c r="L55" s="33">
        <v>29240000</v>
      </c>
      <c r="M55" s="33">
        <v>20000</v>
      </c>
      <c r="N55" s="33">
        <v>8000000</v>
      </c>
      <c r="O55" s="33">
        <v>20228751</v>
      </c>
      <c r="P55" s="33">
        <v>0</v>
      </c>
      <c r="Q55" s="33">
        <v>25029400</v>
      </c>
      <c r="R55" s="33">
        <v>3100000</v>
      </c>
      <c r="S55" s="33">
        <v>1000000</v>
      </c>
      <c r="T55" s="33">
        <v>10000000</v>
      </c>
      <c r="U55" s="33">
        <v>61500000</v>
      </c>
      <c r="V55" s="34">
        <v>0</v>
      </c>
    </row>
    <row r="56" spans="1:22" ht="12.75">
      <c r="A56" s="28" t="s">
        <v>108</v>
      </c>
      <c r="B56" s="33">
        <v>0</v>
      </c>
      <c r="C56" s="33">
        <v>0</v>
      </c>
      <c r="D56" s="33">
        <v>1870000</v>
      </c>
      <c r="E56" s="33">
        <v>0</v>
      </c>
      <c r="F56" s="33">
        <v>6944000</v>
      </c>
      <c r="G56" s="33">
        <v>4380550</v>
      </c>
      <c r="H56" s="33">
        <v>0</v>
      </c>
      <c r="I56" s="33">
        <v>0</v>
      </c>
      <c r="J56" s="33">
        <v>0</v>
      </c>
      <c r="K56" s="33">
        <v>0</v>
      </c>
      <c r="L56" s="33">
        <v>5925000</v>
      </c>
      <c r="M56" s="33">
        <v>323771</v>
      </c>
      <c r="N56" s="33">
        <v>0</v>
      </c>
      <c r="O56" s="33">
        <v>0</v>
      </c>
      <c r="P56" s="33">
        <v>0</v>
      </c>
      <c r="Q56" s="33">
        <v>0</v>
      </c>
      <c r="R56" s="33">
        <v>16150000</v>
      </c>
      <c r="S56" s="33">
        <v>0</v>
      </c>
      <c r="T56" s="33">
        <v>10196694</v>
      </c>
      <c r="U56" s="33">
        <v>3300000</v>
      </c>
      <c r="V56" s="34">
        <v>0</v>
      </c>
    </row>
    <row r="57" spans="1:22" ht="12.75">
      <c r="A57" s="16" t="s">
        <v>109</v>
      </c>
      <c r="B57" s="17">
        <v>32203280</v>
      </c>
      <c r="C57" s="17">
        <v>39614000</v>
      </c>
      <c r="D57" s="17">
        <v>12981000</v>
      </c>
      <c r="E57" s="17">
        <v>5550665</v>
      </c>
      <c r="F57" s="17">
        <v>8757000</v>
      </c>
      <c r="G57" s="17">
        <v>8500000</v>
      </c>
      <c r="H57" s="17">
        <v>91505194</v>
      </c>
      <c r="I57" s="17">
        <v>0</v>
      </c>
      <c r="J57" s="17">
        <v>0</v>
      </c>
      <c r="K57" s="17">
        <v>26000000</v>
      </c>
      <c r="L57" s="17">
        <v>72651000</v>
      </c>
      <c r="M57" s="17">
        <v>0</v>
      </c>
      <c r="N57" s="17">
        <v>107352000</v>
      </c>
      <c r="O57" s="17">
        <v>17790000</v>
      </c>
      <c r="P57" s="17">
        <v>41041406</v>
      </c>
      <c r="Q57" s="17">
        <v>15352000</v>
      </c>
      <c r="R57" s="17">
        <v>38130000</v>
      </c>
      <c r="S57" s="17">
        <v>10185000</v>
      </c>
      <c r="T57" s="17">
        <v>26755559</v>
      </c>
      <c r="U57" s="17">
        <v>89450000</v>
      </c>
      <c r="V57" s="18">
        <v>35739366</v>
      </c>
    </row>
    <row r="58" spans="1:22" ht="12.75">
      <c r="A58" s="28" t="s">
        <v>110</v>
      </c>
      <c r="B58" s="33">
        <v>160000</v>
      </c>
      <c r="C58" s="33">
        <v>0</v>
      </c>
      <c r="D58" s="33">
        <v>1100000</v>
      </c>
      <c r="E58" s="33">
        <v>0</v>
      </c>
      <c r="F58" s="33">
        <v>0</v>
      </c>
      <c r="G58" s="33">
        <v>0</v>
      </c>
      <c r="H58" s="33">
        <v>44759663</v>
      </c>
      <c r="I58" s="33">
        <v>0</v>
      </c>
      <c r="J58" s="33">
        <v>0</v>
      </c>
      <c r="K58" s="33">
        <v>0</v>
      </c>
      <c r="L58" s="33">
        <v>1565000</v>
      </c>
      <c r="M58" s="33">
        <v>0</v>
      </c>
      <c r="N58" s="33">
        <v>107352000</v>
      </c>
      <c r="O58" s="33">
        <v>0</v>
      </c>
      <c r="P58" s="33">
        <v>41041406</v>
      </c>
      <c r="Q58" s="33">
        <v>0</v>
      </c>
      <c r="R58" s="33">
        <v>18000000</v>
      </c>
      <c r="S58" s="33">
        <v>15000</v>
      </c>
      <c r="T58" s="33">
        <v>11541444</v>
      </c>
      <c r="U58" s="33">
        <v>21450000</v>
      </c>
      <c r="V58" s="34">
        <v>35739366</v>
      </c>
    </row>
    <row r="59" spans="1:22" ht="12.75">
      <c r="A59" s="28" t="s">
        <v>111</v>
      </c>
      <c r="B59" s="33">
        <v>29487280</v>
      </c>
      <c r="C59" s="33">
        <v>39614000</v>
      </c>
      <c r="D59" s="33">
        <v>11881000</v>
      </c>
      <c r="E59" s="33">
        <v>5550665</v>
      </c>
      <c r="F59" s="33">
        <v>8757000</v>
      </c>
      <c r="G59" s="33">
        <v>8500000</v>
      </c>
      <c r="H59" s="33">
        <v>37526000</v>
      </c>
      <c r="I59" s="33">
        <v>0</v>
      </c>
      <c r="J59" s="33">
        <v>0</v>
      </c>
      <c r="K59" s="33">
        <v>26000000</v>
      </c>
      <c r="L59" s="33">
        <v>71086000</v>
      </c>
      <c r="M59" s="33">
        <v>0</v>
      </c>
      <c r="N59" s="33">
        <v>0</v>
      </c>
      <c r="O59" s="33">
        <v>17790000</v>
      </c>
      <c r="P59" s="33">
        <v>0</v>
      </c>
      <c r="Q59" s="33">
        <v>15352000</v>
      </c>
      <c r="R59" s="33">
        <v>20130000</v>
      </c>
      <c r="S59" s="33">
        <v>10170000</v>
      </c>
      <c r="T59" s="33">
        <v>14354115</v>
      </c>
      <c r="U59" s="33">
        <v>68000000</v>
      </c>
      <c r="V59" s="34">
        <v>0</v>
      </c>
    </row>
    <row r="60" spans="1:22" ht="12.75">
      <c r="A60" s="28" t="s">
        <v>112</v>
      </c>
      <c r="B60" s="33">
        <v>2556000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9219531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860000</v>
      </c>
      <c r="U60" s="33">
        <v>0</v>
      </c>
      <c r="V60" s="34">
        <v>0</v>
      </c>
    </row>
    <row r="61" spans="1:22" ht="12.75">
      <c r="A61" s="16" t="s">
        <v>113</v>
      </c>
      <c r="B61" s="17">
        <v>7600000</v>
      </c>
      <c r="C61" s="17">
        <v>3500000</v>
      </c>
      <c r="D61" s="17">
        <v>4390000</v>
      </c>
      <c r="E61" s="17">
        <v>0</v>
      </c>
      <c r="F61" s="17">
        <v>6500000</v>
      </c>
      <c r="G61" s="17">
        <v>0</v>
      </c>
      <c r="H61" s="17">
        <v>4950000</v>
      </c>
      <c r="I61" s="17">
        <v>32000000</v>
      </c>
      <c r="J61" s="17">
        <v>0</v>
      </c>
      <c r="K61" s="17">
        <v>0</v>
      </c>
      <c r="L61" s="17">
        <v>26878000</v>
      </c>
      <c r="M61" s="17">
        <v>16619000</v>
      </c>
      <c r="N61" s="17">
        <v>3770000</v>
      </c>
      <c r="O61" s="17">
        <v>19750000</v>
      </c>
      <c r="P61" s="17">
        <v>1971265</v>
      </c>
      <c r="Q61" s="17">
        <v>60694000</v>
      </c>
      <c r="R61" s="17">
        <v>422160987</v>
      </c>
      <c r="S61" s="17">
        <v>108000</v>
      </c>
      <c r="T61" s="17">
        <v>5054500</v>
      </c>
      <c r="U61" s="17">
        <v>18950000</v>
      </c>
      <c r="V61" s="18">
        <v>2300000</v>
      </c>
    </row>
    <row r="62" spans="1:22" ht="12.75">
      <c r="A62" s="16" t="s">
        <v>114</v>
      </c>
      <c r="B62" s="17">
        <v>5307000</v>
      </c>
      <c r="C62" s="17">
        <v>4093439</v>
      </c>
      <c r="D62" s="17">
        <v>570000</v>
      </c>
      <c r="E62" s="17">
        <v>0</v>
      </c>
      <c r="F62" s="17">
        <v>13045000</v>
      </c>
      <c r="G62" s="17">
        <v>2381617</v>
      </c>
      <c r="H62" s="17">
        <v>114932304</v>
      </c>
      <c r="I62" s="17">
        <v>0</v>
      </c>
      <c r="J62" s="17">
        <v>0</v>
      </c>
      <c r="K62" s="17">
        <v>21010000</v>
      </c>
      <c r="L62" s="17">
        <v>24000000</v>
      </c>
      <c r="M62" s="17">
        <v>140000</v>
      </c>
      <c r="N62" s="17">
        <v>2700000</v>
      </c>
      <c r="O62" s="17">
        <v>28680000</v>
      </c>
      <c r="P62" s="17">
        <v>23352345</v>
      </c>
      <c r="Q62" s="17">
        <v>9272025</v>
      </c>
      <c r="R62" s="17">
        <v>23477000</v>
      </c>
      <c r="S62" s="17">
        <v>1856550</v>
      </c>
      <c r="T62" s="17">
        <v>1667700</v>
      </c>
      <c r="U62" s="17">
        <v>1150000</v>
      </c>
      <c r="V62" s="18">
        <v>2280000</v>
      </c>
    </row>
    <row r="63" spans="1:22" ht="12.75">
      <c r="A63" s="16" t="s">
        <v>115</v>
      </c>
      <c r="B63" s="17">
        <v>31827240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400000</v>
      </c>
      <c r="L63" s="17">
        <v>0</v>
      </c>
      <c r="M63" s="17">
        <v>19000</v>
      </c>
      <c r="N63" s="17">
        <v>0</v>
      </c>
      <c r="O63" s="17">
        <v>0</v>
      </c>
      <c r="P63" s="17">
        <v>0</v>
      </c>
      <c r="Q63" s="17">
        <v>0</v>
      </c>
      <c r="R63" s="17">
        <v>1850000</v>
      </c>
      <c r="S63" s="17">
        <v>0</v>
      </c>
      <c r="T63" s="17">
        <v>0</v>
      </c>
      <c r="U63" s="17">
        <v>0</v>
      </c>
      <c r="V63" s="18">
        <v>0</v>
      </c>
    </row>
    <row r="64" spans="1:22" ht="25.5">
      <c r="A64" s="16" t="s">
        <v>116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4"/>
    </row>
    <row r="65" spans="1:22" ht="12.75">
      <c r="A65" s="13" t="s">
        <v>104</v>
      </c>
      <c r="B65" s="35">
        <f>IF(B36=0,0,B52*100/B36)</f>
        <v>42.115682084925815</v>
      </c>
      <c r="C65" s="35">
        <f aca="true" t="shared" si="26" ref="C65:V65">IF(C36=0,0,C52*100/C36)</f>
        <v>42.33300860043378</v>
      </c>
      <c r="D65" s="35">
        <f t="shared" si="26"/>
        <v>81.45571413986964</v>
      </c>
      <c r="E65" s="35">
        <f t="shared" si="26"/>
        <v>82.78169494680026</v>
      </c>
      <c r="F65" s="35">
        <f t="shared" si="26"/>
        <v>50.21411519020435</v>
      </c>
      <c r="G65" s="35">
        <f t="shared" si="26"/>
        <v>74.74758824829931</v>
      </c>
      <c r="H65" s="35">
        <f t="shared" si="26"/>
        <v>19.25894286257604</v>
      </c>
      <c r="I65" s="35">
        <f t="shared" si="26"/>
        <v>0</v>
      </c>
      <c r="J65" s="35">
        <f t="shared" si="26"/>
        <v>0</v>
      </c>
      <c r="K65" s="35">
        <f t="shared" si="26"/>
        <v>68.26219441333218</v>
      </c>
      <c r="L65" s="35">
        <f t="shared" si="26"/>
        <v>36.8748371139921</v>
      </c>
      <c r="M65" s="35">
        <f t="shared" si="26"/>
        <v>4.572429827207164</v>
      </c>
      <c r="N65" s="35">
        <f t="shared" si="26"/>
        <v>8.812549069875503</v>
      </c>
      <c r="O65" s="35">
        <f t="shared" si="26"/>
        <v>52.229718985442624</v>
      </c>
      <c r="P65" s="35">
        <f t="shared" si="26"/>
        <v>0</v>
      </c>
      <c r="Q65" s="35">
        <f t="shared" si="26"/>
        <v>37.80170371288392</v>
      </c>
      <c r="R65" s="35">
        <f t="shared" si="26"/>
        <v>10.331112869121638</v>
      </c>
      <c r="S65" s="35">
        <f t="shared" si="26"/>
        <v>71.04733875868314</v>
      </c>
      <c r="T65" s="35">
        <f t="shared" si="26"/>
        <v>81.95723481395953</v>
      </c>
      <c r="U65" s="35">
        <f t="shared" si="26"/>
        <v>78.55358569168847</v>
      </c>
      <c r="V65" s="36">
        <f t="shared" si="26"/>
        <v>0</v>
      </c>
    </row>
    <row r="66" spans="1:22" ht="12.75">
      <c r="A66" s="28" t="s">
        <v>117</v>
      </c>
      <c r="B66" s="29">
        <f>IF(B36=0,0,B53*100/B36)</f>
        <v>17.341719582292576</v>
      </c>
      <c r="C66" s="29">
        <f aca="true" t="shared" si="27" ref="C66:V66">IF(C36=0,0,C53*100/C36)</f>
        <v>24.907725975924162</v>
      </c>
      <c r="D66" s="29">
        <f t="shared" si="27"/>
        <v>8.047588517749475</v>
      </c>
      <c r="E66" s="29">
        <f t="shared" si="27"/>
        <v>8.685671743648603</v>
      </c>
      <c r="F66" s="29">
        <f t="shared" si="27"/>
        <v>6.8604674849199005</v>
      </c>
      <c r="G66" s="29">
        <f t="shared" si="27"/>
        <v>4.121240255914655</v>
      </c>
      <c r="H66" s="29">
        <f t="shared" si="27"/>
        <v>2.1007666889355576</v>
      </c>
      <c r="I66" s="29">
        <f t="shared" si="27"/>
        <v>0</v>
      </c>
      <c r="J66" s="29">
        <f t="shared" si="27"/>
        <v>0</v>
      </c>
      <c r="K66" s="29">
        <f t="shared" si="27"/>
        <v>25.295414637526815</v>
      </c>
      <c r="L66" s="29">
        <f t="shared" si="27"/>
        <v>14.226655560608926</v>
      </c>
      <c r="M66" s="29">
        <f t="shared" si="27"/>
        <v>1.4796449147962842</v>
      </c>
      <c r="N66" s="29">
        <f t="shared" si="27"/>
        <v>2.4034224736024097</v>
      </c>
      <c r="O66" s="29">
        <f t="shared" si="27"/>
        <v>0</v>
      </c>
      <c r="P66" s="29">
        <f t="shared" si="27"/>
        <v>0</v>
      </c>
      <c r="Q66" s="29">
        <f t="shared" si="27"/>
        <v>6.561153596605696</v>
      </c>
      <c r="R66" s="29">
        <f t="shared" si="27"/>
        <v>0</v>
      </c>
      <c r="S66" s="29">
        <f t="shared" si="27"/>
        <v>32.9691279326081</v>
      </c>
      <c r="T66" s="29">
        <f t="shared" si="27"/>
        <v>14.459969974139128</v>
      </c>
      <c r="U66" s="29">
        <f t="shared" si="27"/>
        <v>1.8989522482028474</v>
      </c>
      <c r="V66" s="30">
        <f t="shared" si="27"/>
        <v>0</v>
      </c>
    </row>
    <row r="67" spans="1:22" ht="12.75">
      <c r="A67" s="28" t="s">
        <v>118</v>
      </c>
      <c r="B67" s="29">
        <f>IF(B36=0,0,B54*100/B36)</f>
        <v>21.421823557735713</v>
      </c>
      <c r="C67" s="29">
        <f aca="true" t="shared" si="28" ref="C67:V67">IF(C36=0,0,C54*100/C36)</f>
        <v>17.425282624509617</v>
      </c>
      <c r="D67" s="29">
        <f t="shared" si="28"/>
        <v>34.90555339705714</v>
      </c>
      <c r="E67" s="29">
        <f t="shared" si="28"/>
        <v>48.81451437788876</v>
      </c>
      <c r="F67" s="29">
        <f t="shared" si="28"/>
        <v>17.590942269025387</v>
      </c>
      <c r="G67" s="29">
        <f t="shared" si="28"/>
        <v>34.93349264123417</v>
      </c>
      <c r="H67" s="29">
        <f t="shared" si="28"/>
        <v>4.56377583523829</v>
      </c>
      <c r="I67" s="29">
        <f t="shared" si="28"/>
        <v>0</v>
      </c>
      <c r="J67" s="29">
        <f t="shared" si="28"/>
        <v>0</v>
      </c>
      <c r="K67" s="29">
        <f t="shared" si="28"/>
        <v>6.004811561113906</v>
      </c>
      <c r="L67" s="29">
        <f t="shared" si="28"/>
        <v>4.678341654359724</v>
      </c>
      <c r="M67" s="29">
        <f t="shared" si="28"/>
        <v>1.1375321274620673</v>
      </c>
      <c r="N67" s="29">
        <f t="shared" si="28"/>
        <v>0</v>
      </c>
      <c r="O67" s="29">
        <f t="shared" si="28"/>
        <v>37.63695063987469</v>
      </c>
      <c r="P67" s="29">
        <f t="shared" si="28"/>
        <v>0</v>
      </c>
      <c r="Q67" s="29">
        <f t="shared" si="28"/>
        <v>12.993690357291264</v>
      </c>
      <c r="R67" s="29">
        <f t="shared" si="28"/>
        <v>6.7766191652683485</v>
      </c>
      <c r="S67" s="29">
        <f t="shared" si="28"/>
        <v>35.69518748436141</v>
      </c>
      <c r="T67" s="29">
        <f t="shared" si="28"/>
        <v>56.6123006647598</v>
      </c>
      <c r="U67" s="29">
        <f t="shared" si="28"/>
        <v>63.96884935239855</v>
      </c>
      <c r="V67" s="30">
        <f t="shared" si="28"/>
        <v>0</v>
      </c>
    </row>
    <row r="68" spans="1:22" ht="12.75">
      <c r="A68" s="28" t="s">
        <v>119</v>
      </c>
      <c r="B68" s="29">
        <f>IF(B36=0,0,B55*100/B36)</f>
        <v>3.352138944897529</v>
      </c>
      <c r="C68" s="29">
        <f aca="true" t="shared" si="29" ref="C68:V68">IF(C36=0,0,C55*100/C36)</f>
        <v>0</v>
      </c>
      <c r="D68" s="29">
        <f t="shared" si="29"/>
        <v>36.56969141805986</v>
      </c>
      <c r="E68" s="29">
        <f t="shared" si="29"/>
        <v>25.281508825262897</v>
      </c>
      <c r="F68" s="29">
        <f t="shared" si="29"/>
        <v>13.547555124647834</v>
      </c>
      <c r="G68" s="29">
        <f t="shared" si="29"/>
        <v>25.527137122057102</v>
      </c>
      <c r="H68" s="29">
        <f t="shared" si="29"/>
        <v>12.594400338402194</v>
      </c>
      <c r="I68" s="29">
        <f t="shared" si="29"/>
        <v>0</v>
      </c>
      <c r="J68" s="29">
        <f t="shared" si="29"/>
        <v>0</v>
      </c>
      <c r="K68" s="29">
        <f t="shared" si="29"/>
        <v>36.96196821469147</v>
      </c>
      <c r="L68" s="29">
        <f t="shared" si="29"/>
        <v>14.94207645805334</v>
      </c>
      <c r="M68" s="29">
        <f t="shared" si="29"/>
        <v>0.11375321274620674</v>
      </c>
      <c r="N68" s="29">
        <f t="shared" si="29"/>
        <v>6.409126596273093</v>
      </c>
      <c r="O68" s="29">
        <f t="shared" si="29"/>
        <v>14.592768345567933</v>
      </c>
      <c r="P68" s="29">
        <f t="shared" si="29"/>
        <v>0</v>
      </c>
      <c r="Q68" s="29">
        <f t="shared" si="29"/>
        <v>18.246859758986957</v>
      </c>
      <c r="R68" s="29">
        <f t="shared" si="29"/>
        <v>0.5724119730880621</v>
      </c>
      <c r="S68" s="29">
        <f t="shared" si="29"/>
        <v>2.383023341713632</v>
      </c>
      <c r="T68" s="29">
        <f t="shared" si="29"/>
        <v>5.389478186410409</v>
      </c>
      <c r="U68" s="29">
        <f t="shared" si="29"/>
        <v>12.039748790152073</v>
      </c>
      <c r="V68" s="30">
        <f t="shared" si="29"/>
        <v>0</v>
      </c>
    </row>
    <row r="69" spans="1:22" ht="12.75">
      <c r="A69" s="28" t="s">
        <v>120</v>
      </c>
      <c r="B69" s="29">
        <f>IF(B36=0,0,B56*100/B36)</f>
        <v>0</v>
      </c>
      <c r="C69" s="29">
        <f aca="true" t="shared" si="30" ref="C69:V69">IF(C36=0,0,C56*100/C36)</f>
        <v>0</v>
      </c>
      <c r="D69" s="29">
        <f t="shared" si="30"/>
        <v>1.9328808070031642</v>
      </c>
      <c r="E69" s="29">
        <f t="shared" si="30"/>
        <v>0</v>
      </c>
      <c r="F69" s="29">
        <f t="shared" si="30"/>
        <v>12.215150311611229</v>
      </c>
      <c r="G69" s="29">
        <f t="shared" si="30"/>
        <v>10.165718229093384</v>
      </c>
      <c r="H69" s="29">
        <f t="shared" si="30"/>
        <v>0</v>
      </c>
      <c r="I69" s="29">
        <f t="shared" si="30"/>
        <v>0</v>
      </c>
      <c r="J69" s="29">
        <f t="shared" si="30"/>
        <v>0</v>
      </c>
      <c r="K69" s="29">
        <f t="shared" si="30"/>
        <v>0</v>
      </c>
      <c r="L69" s="29">
        <f t="shared" si="30"/>
        <v>3.027763440970111</v>
      </c>
      <c r="M69" s="29">
        <f t="shared" si="30"/>
        <v>1.841499572202605</v>
      </c>
      <c r="N69" s="29">
        <f t="shared" si="30"/>
        <v>0</v>
      </c>
      <c r="O69" s="29">
        <f t="shared" si="30"/>
        <v>0</v>
      </c>
      <c r="P69" s="29">
        <f t="shared" si="30"/>
        <v>0</v>
      </c>
      <c r="Q69" s="29">
        <f t="shared" si="30"/>
        <v>0</v>
      </c>
      <c r="R69" s="29">
        <f t="shared" si="30"/>
        <v>2.982081730765227</v>
      </c>
      <c r="S69" s="29">
        <f t="shared" si="30"/>
        <v>0</v>
      </c>
      <c r="T69" s="29">
        <f t="shared" si="30"/>
        <v>5.49548598865019</v>
      </c>
      <c r="U69" s="29">
        <f t="shared" si="30"/>
        <v>0.6460353009349893</v>
      </c>
      <c r="V69" s="30">
        <f t="shared" si="30"/>
        <v>0</v>
      </c>
    </row>
    <row r="70" spans="1:22" ht="12.75">
      <c r="A70" s="16" t="s">
        <v>109</v>
      </c>
      <c r="B70" s="37">
        <f>IF(B36=0,0,B57*100/B36)</f>
        <v>24.228294561978995</v>
      </c>
      <c r="C70" s="37">
        <f aca="true" t="shared" si="31" ref="C70:V70">IF(C36=0,0,C57*100/C36)</f>
        <v>48.3911062682815</v>
      </c>
      <c r="D70" s="37">
        <f t="shared" si="31"/>
        <v>13.417500404121965</v>
      </c>
      <c r="E70" s="37">
        <f t="shared" si="31"/>
        <v>17.21830505319974</v>
      </c>
      <c r="F70" s="37">
        <f t="shared" si="31"/>
        <v>15.404388144985532</v>
      </c>
      <c r="G70" s="37">
        <f t="shared" si="31"/>
        <v>19.725515048862306</v>
      </c>
      <c r="H70" s="37">
        <f t="shared" si="31"/>
        <v>34.95110243996106</v>
      </c>
      <c r="I70" s="37">
        <f t="shared" si="31"/>
        <v>0</v>
      </c>
      <c r="J70" s="37">
        <f t="shared" si="31"/>
        <v>0</v>
      </c>
      <c r="K70" s="37">
        <f t="shared" si="31"/>
        <v>17.40525090177944</v>
      </c>
      <c r="L70" s="37">
        <f t="shared" si="31"/>
        <v>37.12574544302439</v>
      </c>
      <c r="M70" s="37">
        <f t="shared" si="31"/>
        <v>0</v>
      </c>
      <c r="N70" s="37">
        <f t="shared" si="31"/>
        <v>86.00406979538863</v>
      </c>
      <c r="O70" s="37">
        <f t="shared" si="31"/>
        <v>12.833483830398304</v>
      </c>
      <c r="P70" s="37">
        <f t="shared" si="31"/>
        <v>61.84192888614688</v>
      </c>
      <c r="Q70" s="37">
        <f t="shared" si="31"/>
        <v>11.191870001676739</v>
      </c>
      <c r="R70" s="37">
        <f t="shared" si="31"/>
        <v>7.040667268983165</v>
      </c>
      <c r="S70" s="37">
        <f t="shared" si="31"/>
        <v>24.271092735353342</v>
      </c>
      <c r="T70" s="37">
        <f t="shared" si="31"/>
        <v>14.41985015957167</v>
      </c>
      <c r="U70" s="37">
        <f t="shared" si="31"/>
        <v>17.511472020798422</v>
      </c>
      <c r="V70" s="38">
        <f t="shared" si="31"/>
        <v>88.64069439980777</v>
      </c>
    </row>
    <row r="71" spans="1:22" ht="12.75">
      <c r="A71" s="28" t="s">
        <v>121</v>
      </c>
      <c r="B71" s="29">
        <f>IF(B36=0,0,B58*100/B36)</f>
        <v>0.12037677931926931</v>
      </c>
      <c r="C71" s="29">
        <f aca="true" t="shared" si="32" ref="C71:V71">IF(C36=0,0,C58*100/C36)</f>
        <v>0</v>
      </c>
      <c r="D71" s="29">
        <f t="shared" si="32"/>
        <v>1.1369887100018612</v>
      </c>
      <c r="E71" s="29">
        <f t="shared" si="32"/>
        <v>0</v>
      </c>
      <c r="F71" s="29">
        <f t="shared" si="32"/>
        <v>0</v>
      </c>
      <c r="G71" s="29">
        <f t="shared" si="32"/>
        <v>0</v>
      </c>
      <c r="H71" s="29">
        <f t="shared" si="32"/>
        <v>17.096292552432978</v>
      </c>
      <c r="I71" s="29">
        <f t="shared" si="32"/>
        <v>0</v>
      </c>
      <c r="J71" s="29">
        <f t="shared" si="32"/>
        <v>0</v>
      </c>
      <c r="K71" s="29">
        <f t="shared" si="32"/>
        <v>0</v>
      </c>
      <c r="L71" s="29">
        <f t="shared" si="32"/>
        <v>0.799738360357506</v>
      </c>
      <c r="M71" s="29">
        <f t="shared" si="32"/>
        <v>0</v>
      </c>
      <c r="N71" s="29">
        <f t="shared" si="32"/>
        <v>86.00406979538863</v>
      </c>
      <c r="O71" s="29">
        <f t="shared" si="32"/>
        <v>0</v>
      </c>
      <c r="P71" s="29">
        <f t="shared" si="32"/>
        <v>61.84192888614688</v>
      </c>
      <c r="Q71" s="29">
        <f t="shared" si="32"/>
        <v>0</v>
      </c>
      <c r="R71" s="29">
        <f t="shared" si="32"/>
        <v>3.323682424382296</v>
      </c>
      <c r="S71" s="29">
        <f t="shared" si="32"/>
        <v>0.035745350125704484</v>
      </c>
      <c r="T71" s="29">
        <f t="shared" si="32"/>
        <v>6.22023606776773</v>
      </c>
      <c r="U71" s="29">
        <f t="shared" si="32"/>
        <v>4.19922945607743</v>
      </c>
      <c r="V71" s="30">
        <f t="shared" si="32"/>
        <v>88.64069439980777</v>
      </c>
    </row>
    <row r="72" spans="1:22" ht="12.75">
      <c r="A72" s="28" t="s">
        <v>122</v>
      </c>
      <c r="B72" s="29">
        <f>IF(B36=0,0,B59*100/B36)</f>
        <v>22.184898733034398</v>
      </c>
      <c r="C72" s="29">
        <f aca="true" t="shared" si="33" ref="C72:V72">IF(C36=0,0,C59*100/C36)</f>
        <v>48.3911062682815</v>
      </c>
      <c r="D72" s="29">
        <f t="shared" si="33"/>
        <v>12.280511694120102</v>
      </c>
      <c r="E72" s="29">
        <f t="shared" si="33"/>
        <v>17.21830505319974</v>
      </c>
      <c r="F72" s="29">
        <f t="shared" si="33"/>
        <v>15.404388144985532</v>
      </c>
      <c r="G72" s="29">
        <f t="shared" si="33"/>
        <v>19.725515048862306</v>
      </c>
      <c r="H72" s="29">
        <f t="shared" si="33"/>
        <v>14.333340139817405</v>
      </c>
      <c r="I72" s="29">
        <f t="shared" si="33"/>
        <v>0</v>
      </c>
      <c r="J72" s="29">
        <f t="shared" si="33"/>
        <v>0</v>
      </c>
      <c r="K72" s="29">
        <f t="shared" si="33"/>
        <v>17.40525090177944</v>
      </c>
      <c r="L72" s="29">
        <f t="shared" si="33"/>
        <v>36.326007082666884</v>
      </c>
      <c r="M72" s="29">
        <f t="shared" si="33"/>
        <v>0</v>
      </c>
      <c r="N72" s="29">
        <f t="shared" si="33"/>
        <v>0</v>
      </c>
      <c r="O72" s="29">
        <f t="shared" si="33"/>
        <v>12.833483830398304</v>
      </c>
      <c r="P72" s="29">
        <f t="shared" si="33"/>
        <v>0</v>
      </c>
      <c r="Q72" s="29">
        <f t="shared" si="33"/>
        <v>11.191870001676739</v>
      </c>
      <c r="R72" s="29">
        <f t="shared" si="33"/>
        <v>3.716984844600868</v>
      </c>
      <c r="S72" s="29">
        <f t="shared" si="33"/>
        <v>24.235347385227637</v>
      </c>
      <c r="T72" s="29">
        <f t="shared" si="33"/>
        <v>7.736118967772645</v>
      </c>
      <c r="U72" s="29">
        <f t="shared" si="33"/>
        <v>13.312242564720991</v>
      </c>
      <c r="V72" s="30">
        <f t="shared" si="33"/>
        <v>0</v>
      </c>
    </row>
    <row r="73" spans="1:22" ht="12.75">
      <c r="A73" s="28" t="s">
        <v>123</v>
      </c>
      <c r="B73" s="29">
        <f>IF(B36=0,0,B60*100/B36)</f>
        <v>1.9230190496253272</v>
      </c>
      <c r="C73" s="29">
        <f aca="true" t="shared" si="34" ref="C73:V73">IF(C36=0,0,C60*100/C36)</f>
        <v>0</v>
      </c>
      <c r="D73" s="29">
        <f t="shared" si="34"/>
        <v>0</v>
      </c>
      <c r="E73" s="29">
        <f t="shared" si="34"/>
        <v>0</v>
      </c>
      <c r="F73" s="29">
        <f t="shared" si="34"/>
        <v>0</v>
      </c>
      <c r="G73" s="29">
        <f t="shared" si="34"/>
        <v>0</v>
      </c>
      <c r="H73" s="29">
        <f t="shared" si="34"/>
        <v>3.521469747710678</v>
      </c>
      <c r="I73" s="29">
        <f t="shared" si="34"/>
        <v>0</v>
      </c>
      <c r="J73" s="29">
        <f t="shared" si="34"/>
        <v>0</v>
      </c>
      <c r="K73" s="29">
        <f t="shared" si="34"/>
        <v>0</v>
      </c>
      <c r="L73" s="29">
        <f t="shared" si="34"/>
        <v>0</v>
      </c>
      <c r="M73" s="29">
        <f t="shared" si="34"/>
        <v>0</v>
      </c>
      <c r="N73" s="29">
        <f t="shared" si="34"/>
        <v>0</v>
      </c>
      <c r="O73" s="29">
        <f t="shared" si="34"/>
        <v>0</v>
      </c>
      <c r="P73" s="29">
        <f t="shared" si="34"/>
        <v>0</v>
      </c>
      <c r="Q73" s="29">
        <f t="shared" si="34"/>
        <v>0</v>
      </c>
      <c r="R73" s="29">
        <f t="shared" si="34"/>
        <v>0</v>
      </c>
      <c r="S73" s="29">
        <f t="shared" si="34"/>
        <v>0</v>
      </c>
      <c r="T73" s="29">
        <f t="shared" si="34"/>
        <v>0.46349512403129517</v>
      </c>
      <c r="U73" s="29">
        <f t="shared" si="34"/>
        <v>0</v>
      </c>
      <c r="V73" s="30">
        <f t="shared" si="34"/>
        <v>0</v>
      </c>
    </row>
    <row r="74" spans="1:22" ht="12.75">
      <c r="A74" s="16" t="s">
        <v>113</v>
      </c>
      <c r="B74" s="37">
        <f>IF(B36=0,0,B61*100/B36)</f>
        <v>5.717897017665292</v>
      </c>
      <c r="C74" s="37">
        <f aca="true" t="shared" si="35" ref="C74:V74">IF(C36=0,0,C61*100/C36)</f>
        <v>4.275480182233181</v>
      </c>
      <c r="D74" s="37">
        <f t="shared" si="35"/>
        <v>4.537618579007428</v>
      </c>
      <c r="E74" s="37">
        <f t="shared" si="35"/>
        <v>0</v>
      </c>
      <c r="F74" s="37">
        <f t="shared" si="35"/>
        <v>11.4341124748665</v>
      </c>
      <c r="G74" s="37">
        <f t="shared" si="35"/>
        <v>0</v>
      </c>
      <c r="H74" s="37">
        <f t="shared" si="35"/>
        <v>1.8906900200420018</v>
      </c>
      <c r="I74" s="37">
        <f t="shared" si="35"/>
        <v>100</v>
      </c>
      <c r="J74" s="37">
        <f t="shared" si="35"/>
        <v>0</v>
      </c>
      <c r="K74" s="37">
        <f t="shared" si="35"/>
        <v>0</v>
      </c>
      <c r="L74" s="37">
        <f t="shared" si="35"/>
        <v>13.735059201079263</v>
      </c>
      <c r="M74" s="37">
        <f t="shared" si="35"/>
        <v>94.52323213146049</v>
      </c>
      <c r="N74" s="37">
        <f t="shared" si="35"/>
        <v>3.020300908493695</v>
      </c>
      <c r="O74" s="37">
        <f t="shared" si="35"/>
        <v>14.24740335302791</v>
      </c>
      <c r="P74" s="37">
        <f t="shared" si="35"/>
        <v>2.970337564598794</v>
      </c>
      <c r="Q74" s="37">
        <f t="shared" si="35"/>
        <v>44.24696182137624</v>
      </c>
      <c r="R74" s="37">
        <f t="shared" si="35"/>
        <v>77.95161404176572</v>
      </c>
      <c r="S74" s="37">
        <f t="shared" si="35"/>
        <v>0.2573665209050723</v>
      </c>
      <c r="T74" s="37">
        <f t="shared" si="35"/>
        <v>2.7241117493211413</v>
      </c>
      <c r="U74" s="37">
        <f t="shared" si="35"/>
        <v>3.709808773550923</v>
      </c>
      <c r="V74" s="38">
        <f t="shared" si="35"/>
        <v>5.704454777389109</v>
      </c>
    </row>
    <row r="75" spans="1:22" ht="12.75">
      <c r="A75" s="16" t="s">
        <v>114</v>
      </c>
      <c r="B75" s="37">
        <f>IF(B36=0,0,B62*100/B36)</f>
        <v>3.992747299046014</v>
      </c>
      <c r="C75" s="37">
        <f aca="true" t="shared" si="36" ref="C75:V75">IF(C36=0,0,C62*100/C36)</f>
        <v>5.000404949051545</v>
      </c>
      <c r="D75" s="37">
        <f t="shared" si="36"/>
        <v>0.5891668770009645</v>
      </c>
      <c r="E75" s="37">
        <f t="shared" si="36"/>
        <v>0</v>
      </c>
      <c r="F75" s="37">
        <f t="shared" si="36"/>
        <v>22.947384189943616</v>
      </c>
      <c r="G75" s="37">
        <f t="shared" si="36"/>
        <v>5.526896702838388</v>
      </c>
      <c r="H75" s="37">
        <f t="shared" si="36"/>
        <v>43.899264677420895</v>
      </c>
      <c r="I75" s="37">
        <f t="shared" si="36"/>
        <v>0</v>
      </c>
      <c r="J75" s="37">
        <f t="shared" si="36"/>
        <v>0</v>
      </c>
      <c r="K75" s="37">
        <f t="shared" si="36"/>
        <v>14.06478159409177</v>
      </c>
      <c r="L75" s="37">
        <f t="shared" si="36"/>
        <v>12.264358241904246</v>
      </c>
      <c r="M75" s="37">
        <f t="shared" si="36"/>
        <v>0.7962724892234472</v>
      </c>
      <c r="N75" s="37">
        <f t="shared" si="36"/>
        <v>2.163080226242169</v>
      </c>
      <c r="O75" s="37">
        <f t="shared" si="36"/>
        <v>20.689393831131163</v>
      </c>
      <c r="P75" s="37">
        <f t="shared" si="36"/>
        <v>35.187733549254325</v>
      </c>
      <c r="Q75" s="37">
        <f t="shared" si="36"/>
        <v>6.759464464063104</v>
      </c>
      <c r="R75" s="37">
        <f t="shared" si="36"/>
        <v>4.3350051265123986</v>
      </c>
      <c r="S75" s="37">
        <f t="shared" si="36"/>
        <v>4.424201985058444</v>
      </c>
      <c r="T75" s="37">
        <f t="shared" si="36"/>
        <v>0.898803277147664</v>
      </c>
      <c r="U75" s="37">
        <f t="shared" si="36"/>
        <v>0.22513351396219322</v>
      </c>
      <c r="V75" s="38">
        <f t="shared" si="36"/>
        <v>5.654850822803117</v>
      </c>
    </row>
    <row r="76" spans="1:22" ht="12.75">
      <c r="A76" s="16" t="s">
        <v>115</v>
      </c>
      <c r="B76" s="37">
        <f>IF(B36=0,0,B63*100/B36)</f>
        <v>23.94537903638388</v>
      </c>
      <c r="C76" s="37">
        <f aca="true" t="shared" si="37" ref="C76:V76">IF(C36=0,0,C63*100/C36)</f>
        <v>0</v>
      </c>
      <c r="D76" s="37">
        <f t="shared" si="37"/>
        <v>0</v>
      </c>
      <c r="E76" s="37">
        <f t="shared" si="37"/>
        <v>0</v>
      </c>
      <c r="F76" s="37">
        <f t="shared" si="37"/>
        <v>0</v>
      </c>
      <c r="G76" s="37">
        <f t="shared" si="37"/>
        <v>0</v>
      </c>
      <c r="H76" s="37">
        <f t="shared" si="37"/>
        <v>0</v>
      </c>
      <c r="I76" s="37">
        <f t="shared" si="37"/>
        <v>0</v>
      </c>
      <c r="J76" s="37">
        <f t="shared" si="37"/>
        <v>0</v>
      </c>
      <c r="K76" s="37">
        <f t="shared" si="37"/>
        <v>0.2677730907966067</v>
      </c>
      <c r="L76" s="37">
        <f t="shared" si="37"/>
        <v>0</v>
      </c>
      <c r="M76" s="37">
        <f t="shared" si="37"/>
        <v>0.1080655521088964</v>
      </c>
      <c r="N76" s="37">
        <f t="shared" si="37"/>
        <v>0</v>
      </c>
      <c r="O76" s="37">
        <f t="shared" si="37"/>
        <v>0</v>
      </c>
      <c r="P76" s="37">
        <f t="shared" si="37"/>
        <v>0</v>
      </c>
      <c r="Q76" s="37">
        <f t="shared" si="37"/>
        <v>0</v>
      </c>
      <c r="R76" s="37">
        <f t="shared" si="37"/>
        <v>0.34160069361706935</v>
      </c>
      <c r="S76" s="37">
        <f t="shared" si="37"/>
        <v>0</v>
      </c>
      <c r="T76" s="37">
        <f t="shared" si="37"/>
        <v>0</v>
      </c>
      <c r="U76" s="37">
        <f t="shared" si="37"/>
        <v>0</v>
      </c>
      <c r="V76" s="38">
        <f t="shared" si="37"/>
        <v>0</v>
      </c>
    </row>
    <row r="77" spans="1:22" ht="12.75">
      <c r="A77" s="13" t="s">
        <v>124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2"/>
    </row>
    <row r="78" spans="1:22" ht="12.75">
      <c r="A78" s="28" t="s">
        <v>125</v>
      </c>
      <c r="B78" s="33">
        <v>742666</v>
      </c>
      <c r="C78" s="33">
        <v>273482000</v>
      </c>
      <c r="D78" s="33">
        <v>0</v>
      </c>
      <c r="E78" s="33">
        <v>801483034</v>
      </c>
      <c r="F78" s="33">
        <v>73836000</v>
      </c>
      <c r="G78" s="33">
        <v>78220221</v>
      </c>
      <c r="H78" s="33">
        <v>2643842000</v>
      </c>
      <c r="I78" s="33">
        <v>403273000</v>
      </c>
      <c r="J78" s="33">
        <v>661183229</v>
      </c>
      <c r="K78" s="33">
        <v>2391356889</v>
      </c>
      <c r="L78" s="33">
        <v>6364388526</v>
      </c>
      <c r="M78" s="33">
        <v>62750000</v>
      </c>
      <c r="N78" s="33">
        <v>0</v>
      </c>
      <c r="O78" s="33">
        <v>163901751</v>
      </c>
      <c r="P78" s="33">
        <v>146193853</v>
      </c>
      <c r="Q78" s="33">
        <v>0</v>
      </c>
      <c r="R78" s="33">
        <v>5641144301</v>
      </c>
      <c r="S78" s="33">
        <v>0</v>
      </c>
      <c r="T78" s="33">
        <v>1276822378</v>
      </c>
      <c r="U78" s="33">
        <v>0</v>
      </c>
      <c r="V78" s="34">
        <v>231156000</v>
      </c>
    </row>
    <row r="79" spans="1:22" ht="12.75">
      <c r="A79" s="28" t="s">
        <v>126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35683880</v>
      </c>
      <c r="H79" s="33">
        <v>0</v>
      </c>
      <c r="I79" s="33">
        <v>0</v>
      </c>
      <c r="J79" s="33">
        <v>0</v>
      </c>
      <c r="K79" s="33">
        <v>78996000</v>
      </c>
      <c r="L79" s="33">
        <v>60491000</v>
      </c>
      <c r="M79" s="33">
        <v>0</v>
      </c>
      <c r="N79" s="33">
        <v>0</v>
      </c>
      <c r="O79" s="33">
        <v>32990000</v>
      </c>
      <c r="P79" s="33">
        <v>0</v>
      </c>
      <c r="Q79" s="33">
        <v>0</v>
      </c>
      <c r="R79" s="33">
        <v>255313822</v>
      </c>
      <c r="S79" s="33">
        <v>0</v>
      </c>
      <c r="T79" s="33">
        <v>129290897</v>
      </c>
      <c r="U79" s="33">
        <v>0</v>
      </c>
      <c r="V79" s="34">
        <v>0</v>
      </c>
    </row>
    <row r="80" spans="1:22" ht="12.75">
      <c r="A80" s="28" t="s">
        <v>127</v>
      </c>
      <c r="B80" s="33">
        <v>0</v>
      </c>
      <c r="C80" s="33">
        <v>0</v>
      </c>
      <c r="D80" s="33">
        <v>0</v>
      </c>
      <c r="E80" s="33">
        <v>0</v>
      </c>
      <c r="F80" s="33">
        <v>14320500</v>
      </c>
      <c r="G80" s="33">
        <v>13821217</v>
      </c>
      <c r="H80" s="33">
        <v>0</v>
      </c>
      <c r="I80" s="33">
        <v>0</v>
      </c>
      <c r="J80" s="33">
        <v>17915425</v>
      </c>
      <c r="K80" s="33">
        <v>26540430</v>
      </c>
      <c r="L80" s="33">
        <v>48551415</v>
      </c>
      <c r="M80" s="33">
        <v>0</v>
      </c>
      <c r="N80" s="33">
        <v>0</v>
      </c>
      <c r="O80" s="33">
        <v>4865000</v>
      </c>
      <c r="P80" s="33">
        <v>5780755</v>
      </c>
      <c r="Q80" s="33">
        <v>0</v>
      </c>
      <c r="R80" s="33">
        <v>0</v>
      </c>
      <c r="S80" s="33">
        <v>0</v>
      </c>
      <c r="T80" s="33">
        <v>120186373</v>
      </c>
      <c r="U80" s="33">
        <v>0</v>
      </c>
      <c r="V80" s="34">
        <v>0</v>
      </c>
    </row>
    <row r="81" spans="1:22" ht="12.75">
      <c r="A81" s="28" t="s">
        <v>128</v>
      </c>
      <c r="B81" s="29">
        <f>IF(B164=0,0,B79*100/B164)</f>
        <v>0</v>
      </c>
      <c r="C81" s="29">
        <f aca="true" t="shared" si="38" ref="C81:V81">IF(C164=0,0,C79*100/C164)</f>
        <v>0</v>
      </c>
      <c r="D81" s="29">
        <f t="shared" si="38"/>
        <v>0</v>
      </c>
      <c r="E81" s="29">
        <f t="shared" si="38"/>
        <v>0</v>
      </c>
      <c r="F81" s="29">
        <f t="shared" si="38"/>
        <v>0</v>
      </c>
      <c r="G81" s="29">
        <f t="shared" si="38"/>
        <v>713.6776</v>
      </c>
      <c r="H81" s="29">
        <f t="shared" si="38"/>
        <v>0</v>
      </c>
      <c r="I81" s="29">
        <f t="shared" si="38"/>
        <v>0</v>
      </c>
      <c r="J81" s="29">
        <f t="shared" si="38"/>
        <v>0</v>
      </c>
      <c r="K81" s="29">
        <f t="shared" si="38"/>
        <v>51.91331750873959</v>
      </c>
      <c r="L81" s="29">
        <f t="shared" si="38"/>
        <v>34.0514191120729</v>
      </c>
      <c r="M81" s="29">
        <f t="shared" si="38"/>
        <v>0</v>
      </c>
      <c r="N81" s="29">
        <f t="shared" si="38"/>
        <v>0</v>
      </c>
      <c r="O81" s="29">
        <f t="shared" si="38"/>
        <v>0</v>
      </c>
      <c r="P81" s="29">
        <f t="shared" si="38"/>
        <v>0</v>
      </c>
      <c r="Q81" s="29">
        <f t="shared" si="38"/>
        <v>0</v>
      </c>
      <c r="R81" s="29">
        <f t="shared" si="38"/>
        <v>88.54633520195523</v>
      </c>
      <c r="S81" s="29">
        <f t="shared" si="38"/>
        <v>0</v>
      </c>
      <c r="T81" s="29">
        <f t="shared" si="38"/>
        <v>236.27736222360363</v>
      </c>
      <c r="U81" s="29">
        <f t="shared" si="38"/>
        <v>0</v>
      </c>
      <c r="V81" s="30">
        <f t="shared" si="38"/>
        <v>0</v>
      </c>
    </row>
    <row r="82" spans="1:22" ht="12.75">
      <c r="A82" s="28" t="s">
        <v>129</v>
      </c>
      <c r="B82" s="29">
        <f>IF(B78=0,0,B80*100/B78)</f>
        <v>0</v>
      </c>
      <c r="C82" s="29">
        <f aca="true" t="shared" si="39" ref="C82:V82">IF(C78=0,0,C80*100/C78)</f>
        <v>0</v>
      </c>
      <c r="D82" s="29">
        <f t="shared" si="39"/>
        <v>0</v>
      </c>
      <c r="E82" s="29">
        <f t="shared" si="39"/>
        <v>0</v>
      </c>
      <c r="F82" s="29">
        <f t="shared" si="39"/>
        <v>19.395010563952543</v>
      </c>
      <c r="G82" s="29">
        <f t="shared" si="39"/>
        <v>17.6696215164107</v>
      </c>
      <c r="H82" s="29">
        <f t="shared" si="39"/>
        <v>0</v>
      </c>
      <c r="I82" s="29">
        <f t="shared" si="39"/>
        <v>0</v>
      </c>
      <c r="J82" s="29">
        <f t="shared" si="39"/>
        <v>2.709600639310832</v>
      </c>
      <c r="K82" s="29">
        <f t="shared" si="39"/>
        <v>1.1098481419516801</v>
      </c>
      <c r="L82" s="29">
        <f t="shared" si="39"/>
        <v>0.7628606393474602</v>
      </c>
      <c r="M82" s="29">
        <f t="shared" si="39"/>
        <v>0</v>
      </c>
      <c r="N82" s="29">
        <f t="shared" si="39"/>
        <v>0</v>
      </c>
      <c r="O82" s="29">
        <f t="shared" si="39"/>
        <v>2.9682416266559595</v>
      </c>
      <c r="P82" s="29">
        <f t="shared" si="39"/>
        <v>3.954171041651115</v>
      </c>
      <c r="Q82" s="29">
        <f t="shared" si="39"/>
        <v>0</v>
      </c>
      <c r="R82" s="29">
        <f t="shared" si="39"/>
        <v>0</v>
      </c>
      <c r="S82" s="29">
        <f t="shared" si="39"/>
        <v>0</v>
      </c>
      <c r="T82" s="29">
        <f t="shared" si="39"/>
        <v>9.412928146533472</v>
      </c>
      <c r="U82" s="29">
        <f t="shared" si="39"/>
        <v>0</v>
      </c>
      <c r="V82" s="30">
        <f t="shared" si="39"/>
        <v>0</v>
      </c>
    </row>
    <row r="83" spans="1:22" ht="12.75">
      <c r="A83" s="28" t="s">
        <v>130</v>
      </c>
      <c r="B83" s="29">
        <f>IF(B78=0,0,(B80+B79)*100/B78)</f>
        <v>0</v>
      </c>
      <c r="C83" s="29">
        <f aca="true" t="shared" si="40" ref="C83:V83">IF(C78=0,0,(C80+C79)*100/C78)</f>
        <v>0</v>
      </c>
      <c r="D83" s="29">
        <f t="shared" si="40"/>
        <v>0</v>
      </c>
      <c r="E83" s="29">
        <f t="shared" si="40"/>
        <v>0</v>
      </c>
      <c r="F83" s="29">
        <f t="shared" si="40"/>
        <v>19.395010563952543</v>
      </c>
      <c r="G83" s="29">
        <f t="shared" si="40"/>
        <v>63.28938523454185</v>
      </c>
      <c r="H83" s="29">
        <f t="shared" si="40"/>
        <v>0</v>
      </c>
      <c r="I83" s="29">
        <f t="shared" si="40"/>
        <v>0</v>
      </c>
      <c r="J83" s="29">
        <f t="shared" si="40"/>
        <v>2.709600639310832</v>
      </c>
      <c r="K83" s="29">
        <f t="shared" si="40"/>
        <v>4.413244651413468</v>
      </c>
      <c r="L83" s="29">
        <f t="shared" si="40"/>
        <v>1.7133211549630651</v>
      </c>
      <c r="M83" s="29">
        <f t="shared" si="40"/>
        <v>0</v>
      </c>
      <c r="N83" s="29">
        <f t="shared" si="40"/>
        <v>0</v>
      </c>
      <c r="O83" s="29">
        <f t="shared" si="40"/>
        <v>23.096153499909832</v>
      </c>
      <c r="P83" s="29">
        <f t="shared" si="40"/>
        <v>3.954171041651115</v>
      </c>
      <c r="Q83" s="29">
        <f t="shared" si="40"/>
        <v>0</v>
      </c>
      <c r="R83" s="29">
        <f t="shared" si="40"/>
        <v>4.525922550053201</v>
      </c>
      <c r="S83" s="29">
        <f t="shared" si="40"/>
        <v>0</v>
      </c>
      <c r="T83" s="29">
        <f t="shared" si="40"/>
        <v>19.538917417063</v>
      </c>
      <c r="U83" s="29">
        <f t="shared" si="40"/>
        <v>0</v>
      </c>
      <c r="V83" s="30">
        <f t="shared" si="40"/>
        <v>0</v>
      </c>
    </row>
    <row r="84" spans="1:22" ht="12.75">
      <c r="A84" s="28" t="s">
        <v>131</v>
      </c>
      <c r="B84" s="29">
        <f>IF(B78=0,0,B164*100/B78)</f>
        <v>0</v>
      </c>
      <c r="C84" s="29">
        <f aca="true" t="shared" si="41" ref="C84:V84">IF(C78=0,0,C164*100/C78)</f>
        <v>2.4184286351569755</v>
      </c>
      <c r="D84" s="29">
        <f t="shared" si="41"/>
        <v>0</v>
      </c>
      <c r="E84" s="29">
        <f t="shared" si="41"/>
        <v>1.821379789806006</v>
      </c>
      <c r="F84" s="29">
        <f t="shared" si="41"/>
        <v>16.252234682268814</v>
      </c>
      <c r="G84" s="29">
        <f t="shared" si="41"/>
        <v>6.392208991585437</v>
      </c>
      <c r="H84" s="29">
        <f t="shared" si="41"/>
        <v>3.0439738078145364</v>
      </c>
      <c r="I84" s="29">
        <f t="shared" si="41"/>
        <v>3.7234900427253996</v>
      </c>
      <c r="J84" s="29">
        <f t="shared" si="41"/>
        <v>0.8203904397581143</v>
      </c>
      <c r="K84" s="29">
        <f t="shared" si="41"/>
        <v>6.363293019957089</v>
      </c>
      <c r="L84" s="29">
        <f t="shared" si="41"/>
        <v>2.7912508212576084</v>
      </c>
      <c r="M84" s="29">
        <f t="shared" si="41"/>
        <v>4.64560796812749</v>
      </c>
      <c r="N84" s="29">
        <f t="shared" si="41"/>
        <v>0</v>
      </c>
      <c r="O84" s="29">
        <f t="shared" si="41"/>
        <v>0</v>
      </c>
      <c r="P84" s="29">
        <f t="shared" si="41"/>
        <v>4.44816239982402</v>
      </c>
      <c r="Q84" s="29">
        <f t="shared" si="41"/>
        <v>0</v>
      </c>
      <c r="R84" s="29">
        <f t="shared" si="41"/>
        <v>5.111360667531344</v>
      </c>
      <c r="S84" s="29">
        <f t="shared" si="41"/>
        <v>0</v>
      </c>
      <c r="T84" s="29">
        <f t="shared" si="41"/>
        <v>4.285636666684424</v>
      </c>
      <c r="U84" s="29">
        <f t="shared" si="41"/>
        <v>0</v>
      </c>
      <c r="V84" s="30">
        <f t="shared" si="41"/>
        <v>0</v>
      </c>
    </row>
    <row r="85" spans="1:22" ht="12.75">
      <c r="A85" s="13" t="s">
        <v>132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2"/>
    </row>
    <row r="86" spans="1:22" ht="12.75">
      <c r="A86" s="16" t="s">
        <v>133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4"/>
    </row>
    <row r="87" spans="1:22" ht="12.75">
      <c r="A87" s="25" t="s">
        <v>134</v>
      </c>
      <c r="B87" s="39">
        <v>0</v>
      </c>
      <c r="C87" s="39">
        <v>7.9</v>
      </c>
      <c r="D87" s="39">
        <v>0</v>
      </c>
      <c r="E87" s="39">
        <v>0</v>
      </c>
      <c r="F87" s="39">
        <v>-73.7</v>
      </c>
      <c r="G87" s="39">
        <v>5.8</v>
      </c>
      <c r="H87" s="39">
        <v>0</v>
      </c>
      <c r="I87" s="39">
        <v>0</v>
      </c>
      <c r="J87" s="39">
        <v>8.6</v>
      </c>
      <c r="K87" s="39">
        <v>12.5</v>
      </c>
      <c r="L87" s="39">
        <v>13.5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6.5</v>
      </c>
      <c r="S87" s="39">
        <v>6</v>
      </c>
      <c r="T87" s="39">
        <v>0</v>
      </c>
      <c r="U87" s="39">
        <v>0</v>
      </c>
      <c r="V87" s="40">
        <v>0</v>
      </c>
    </row>
    <row r="88" spans="1:22" ht="12.75">
      <c r="A88" s="28" t="s">
        <v>135</v>
      </c>
      <c r="B88" s="41">
        <v>0</v>
      </c>
      <c r="C88" s="41">
        <v>15.5</v>
      </c>
      <c r="D88" s="41">
        <v>0</v>
      </c>
      <c r="E88" s="41">
        <v>0</v>
      </c>
      <c r="F88" s="41">
        <v>11</v>
      </c>
      <c r="G88" s="41">
        <v>5.9</v>
      </c>
      <c r="H88" s="41">
        <v>0</v>
      </c>
      <c r="I88" s="41">
        <v>0</v>
      </c>
      <c r="J88" s="41">
        <v>-100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11</v>
      </c>
      <c r="T88" s="41">
        <v>101.7</v>
      </c>
      <c r="U88" s="41">
        <v>5</v>
      </c>
      <c r="V88" s="42">
        <v>0</v>
      </c>
    </row>
    <row r="89" spans="1:22" ht="12.75">
      <c r="A89" s="28" t="s">
        <v>136</v>
      </c>
      <c r="B89" s="41">
        <v>0</v>
      </c>
      <c r="C89" s="41">
        <v>20.4</v>
      </c>
      <c r="D89" s="41">
        <v>0</v>
      </c>
      <c r="E89" s="41">
        <v>0</v>
      </c>
      <c r="F89" s="41">
        <v>11.1</v>
      </c>
      <c r="G89" s="41">
        <v>11</v>
      </c>
      <c r="H89" s="41">
        <v>0</v>
      </c>
      <c r="I89" s="41">
        <v>0</v>
      </c>
      <c r="J89" s="41">
        <v>1.5</v>
      </c>
      <c r="K89" s="41">
        <v>11</v>
      </c>
      <c r="L89" s="41">
        <v>-8.9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12</v>
      </c>
      <c r="S89" s="41">
        <v>8.4</v>
      </c>
      <c r="T89" s="41">
        <v>15.4</v>
      </c>
      <c r="U89" s="41">
        <v>0</v>
      </c>
      <c r="V89" s="42">
        <v>0</v>
      </c>
    </row>
    <row r="90" spans="1:22" ht="12.75">
      <c r="A90" s="28" t="s">
        <v>137</v>
      </c>
      <c r="B90" s="41">
        <v>0</v>
      </c>
      <c r="C90" s="41">
        <v>0</v>
      </c>
      <c r="D90" s="41">
        <v>0</v>
      </c>
      <c r="E90" s="41">
        <v>0</v>
      </c>
      <c r="F90" s="41">
        <v>4.5</v>
      </c>
      <c r="G90" s="41">
        <v>5.9</v>
      </c>
      <c r="H90" s="41">
        <v>0</v>
      </c>
      <c r="I90" s="41">
        <v>0</v>
      </c>
      <c r="J90" s="41">
        <v>12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10.2</v>
      </c>
      <c r="S90" s="41">
        <v>16.8</v>
      </c>
      <c r="T90" s="41">
        <v>9.9</v>
      </c>
      <c r="U90" s="41">
        <v>0</v>
      </c>
      <c r="V90" s="42">
        <v>0</v>
      </c>
    </row>
    <row r="91" spans="1:22" ht="12.75">
      <c r="A91" s="28" t="s">
        <v>138</v>
      </c>
      <c r="B91" s="41">
        <v>0</v>
      </c>
      <c r="C91" s="41">
        <v>0</v>
      </c>
      <c r="D91" s="41">
        <v>0</v>
      </c>
      <c r="E91" s="41">
        <v>0</v>
      </c>
      <c r="F91" s="41">
        <v>5.7</v>
      </c>
      <c r="G91" s="41">
        <v>5.9</v>
      </c>
      <c r="H91" s="41">
        <v>0</v>
      </c>
      <c r="I91" s="41">
        <v>0</v>
      </c>
      <c r="J91" s="41">
        <v>12</v>
      </c>
      <c r="K91" s="41">
        <v>12.4</v>
      </c>
      <c r="L91" s="41">
        <v>8.9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10.2</v>
      </c>
      <c r="S91" s="41">
        <v>5.9</v>
      </c>
      <c r="T91" s="41">
        <v>9.8</v>
      </c>
      <c r="U91" s="41">
        <v>5</v>
      </c>
      <c r="V91" s="42">
        <v>0</v>
      </c>
    </row>
    <row r="92" spans="1:22" ht="12.75">
      <c r="A92" s="28" t="s">
        <v>139</v>
      </c>
      <c r="B92" s="41">
        <v>0</v>
      </c>
      <c r="C92" s="41">
        <v>9.6</v>
      </c>
      <c r="D92" s="41">
        <v>0</v>
      </c>
      <c r="E92" s="41">
        <v>0</v>
      </c>
      <c r="F92" s="41">
        <v>5.1</v>
      </c>
      <c r="G92" s="41">
        <v>5.8</v>
      </c>
      <c r="H92" s="41">
        <v>0</v>
      </c>
      <c r="I92" s="41">
        <v>0</v>
      </c>
      <c r="J92" s="41">
        <v>-10.8</v>
      </c>
      <c r="K92" s="41">
        <v>12.5</v>
      </c>
      <c r="L92" s="41">
        <v>13.7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10.2</v>
      </c>
      <c r="S92" s="41">
        <v>6</v>
      </c>
      <c r="T92" s="41">
        <v>9.9</v>
      </c>
      <c r="U92" s="41">
        <v>5</v>
      </c>
      <c r="V92" s="42">
        <v>0</v>
      </c>
    </row>
    <row r="93" spans="1:22" ht="12.75">
      <c r="A93" s="28" t="s">
        <v>140</v>
      </c>
      <c r="B93" s="41">
        <v>0</v>
      </c>
      <c r="C93" s="41">
        <v>12</v>
      </c>
      <c r="D93" s="41">
        <v>0</v>
      </c>
      <c r="E93" s="41">
        <v>0</v>
      </c>
      <c r="F93" s="41">
        <v>16.7</v>
      </c>
      <c r="G93" s="41">
        <v>5.9</v>
      </c>
      <c r="H93" s="41">
        <v>0</v>
      </c>
      <c r="I93" s="41">
        <v>0</v>
      </c>
      <c r="J93" s="41">
        <v>13</v>
      </c>
      <c r="K93" s="41">
        <v>12.4</v>
      </c>
      <c r="L93" s="41">
        <v>15.9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10.2</v>
      </c>
      <c r="S93" s="41">
        <v>7.6</v>
      </c>
      <c r="T93" s="41">
        <v>9.9</v>
      </c>
      <c r="U93" s="41">
        <v>5</v>
      </c>
      <c r="V93" s="42">
        <v>0</v>
      </c>
    </row>
    <row r="94" spans="1:22" ht="12.75">
      <c r="A94" s="28" t="s">
        <v>115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2">
        <v>0</v>
      </c>
    </row>
    <row r="95" spans="1:22" ht="12.75">
      <c r="A95" s="16" t="s">
        <v>141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4"/>
    </row>
    <row r="96" spans="1:22" ht="12.75">
      <c r="A96" s="25" t="s">
        <v>134</v>
      </c>
      <c r="B96" s="43">
        <v>0</v>
      </c>
      <c r="C96" s="43">
        <v>10.04</v>
      </c>
      <c r="D96" s="43">
        <v>0</v>
      </c>
      <c r="E96" s="43">
        <v>0</v>
      </c>
      <c r="F96" s="43">
        <v>75.84</v>
      </c>
      <c r="G96" s="43">
        <v>230.37</v>
      </c>
      <c r="H96" s="43">
        <v>0</v>
      </c>
      <c r="I96" s="43">
        <v>0</v>
      </c>
      <c r="J96" s="43">
        <v>367.38</v>
      </c>
      <c r="K96" s="43">
        <v>320.2</v>
      </c>
      <c r="L96" s="43">
        <v>339.5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309.65</v>
      </c>
      <c r="S96" s="43">
        <v>29.93</v>
      </c>
      <c r="T96" s="43">
        <v>249.69</v>
      </c>
      <c r="U96" s="43">
        <v>0</v>
      </c>
      <c r="V96" s="44">
        <v>0</v>
      </c>
    </row>
    <row r="97" spans="1:22" ht="12.75">
      <c r="A97" s="28" t="s">
        <v>135</v>
      </c>
      <c r="B97" s="45">
        <v>0</v>
      </c>
      <c r="C97" s="45">
        <v>104</v>
      </c>
      <c r="D97" s="45">
        <v>0</v>
      </c>
      <c r="E97" s="45">
        <v>0</v>
      </c>
      <c r="F97" s="45">
        <v>71.34</v>
      </c>
      <c r="G97" s="45">
        <v>112.85</v>
      </c>
      <c r="H97" s="45">
        <v>0</v>
      </c>
      <c r="I97" s="45">
        <v>0</v>
      </c>
      <c r="J97" s="45">
        <v>0</v>
      </c>
      <c r="K97" s="45">
        <v>0</v>
      </c>
      <c r="L97" s="45">
        <v>40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166.5</v>
      </c>
      <c r="T97" s="45">
        <v>100</v>
      </c>
      <c r="U97" s="45">
        <v>102900</v>
      </c>
      <c r="V97" s="46">
        <v>0</v>
      </c>
    </row>
    <row r="98" spans="1:22" ht="12.75">
      <c r="A98" s="28" t="s">
        <v>136</v>
      </c>
      <c r="B98" s="45">
        <v>0</v>
      </c>
      <c r="C98" s="45">
        <v>37.93</v>
      </c>
      <c r="D98" s="45">
        <v>0</v>
      </c>
      <c r="E98" s="45">
        <v>0</v>
      </c>
      <c r="F98" s="45">
        <v>495</v>
      </c>
      <c r="G98" s="45">
        <v>521.84</v>
      </c>
      <c r="H98" s="45">
        <v>0</v>
      </c>
      <c r="I98" s="45">
        <v>0</v>
      </c>
      <c r="J98" s="45">
        <v>442.5</v>
      </c>
      <c r="K98" s="45">
        <v>589.85</v>
      </c>
      <c r="L98" s="45">
        <v>461.26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431.2</v>
      </c>
      <c r="S98" s="45">
        <v>320</v>
      </c>
      <c r="T98" s="45">
        <v>485</v>
      </c>
      <c r="U98" s="45">
        <v>0</v>
      </c>
      <c r="V98" s="46">
        <v>0</v>
      </c>
    </row>
    <row r="99" spans="1:22" ht="12.75">
      <c r="A99" s="28" t="s">
        <v>137</v>
      </c>
      <c r="B99" s="45">
        <v>0</v>
      </c>
      <c r="C99" s="45">
        <v>0</v>
      </c>
      <c r="D99" s="45">
        <v>0</v>
      </c>
      <c r="E99" s="45">
        <v>0</v>
      </c>
      <c r="F99" s="45">
        <v>24.61</v>
      </c>
      <c r="G99" s="45">
        <v>36.21</v>
      </c>
      <c r="H99" s="45">
        <v>0</v>
      </c>
      <c r="I99" s="45">
        <v>0</v>
      </c>
      <c r="J99" s="45">
        <v>77.3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56.77</v>
      </c>
      <c r="S99" s="45">
        <v>36.29</v>
      </c>
      <c r="T99" s="45">
        <v>80.71</v>
      </c>
      <c r="U99" s="45">
        <v>0</v>
      </c>
      <c r="V99" s="46">
        <v>0</v>
      </c>
    </row>
    <row r="100" spans="1:22" ht="12.75">
      <c r="A100" s="28" t="s">
        <v>138</v>
      </c>
      <c r="B100" s="45">
        <v>0</v>
      </c>
      <c r="C100" s="45">
        <v>0</v>
      </c>
      <c r="D100" s="45">
        <v>0</v>
      </c>
      <c r="E100" s="45">
        <v>0</v>
      </c>
      <c r="F100" s="45">
        <v>132.05</v>
      </c>
      <c r="G100" s="45">
        <v>202</v>
      </c>
      <c r="H100" s="45">
        <v>0</v>
      </c>
      <c r="I100" s="45">
        <v>0</v>
      </c>
      <c r="J100" s="45">
        <v>171.38</v>
      </c>
      <c r="K100" s="45">
        <v>180.45</v>
      </c>
      <c r="L100" s="45">
        <v>114.2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209.43</v>
      </c>
      <c r="S100" s="45">
        <v>93.06</v>
      </c>
      <c r="T100" s="45">
        <v>102.75</v>
      </c>
      <c r="U100" s="45">
        <v>106121.14</v>
      </c>
      <c r="V100" s="46">
        <v>0</v>
      </c>
    </row>
    <row r="101" spans="1:22" ht="12.75">
      <c r="A101" s="28" t="s">
        <v>139</v>
      </c>
      <c r="B101" s="45">
        <v>0</v>
      </c>
      <c r="C101" s="45">
        <v>59.86</v>
      </c>
      <c r="D101" s="45">
        <v>0</v>
      </c>
      <c r="E101" s="45">
        <v>0</v>
      </c>
      <c r="F101" s="45">
        <v>117.71</v>
      </c>
      <c r="G101" s="45">
        <v>83.08</v>
      </c>
      <c r="H101" s="45">
        <v>0</v>
      </c>
      <c r="I101" s="45">
        <v>0</v>
      </c>
      <c r="J101" s="45">
        <v>123</v>
      </c>
      <c r="K101" s="45">
        <v>113.35</v>
      </c>
      <c r="L101" s="45">
        <v>68.75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191.63</v>
      </c>
      <c r="S101" s="45">
        <v>28.63</v>
      </c>
      <c r="T101" s="45">
        <v>129.53</v>
      </c>
      <c r="U101" s="45">
        <v>973661.59</v>
      </c>
      <c r="V101" s="46">
        <v>0</v>
      </c>
    </row>
    <row r="102" spans="1:22" ht="12.75">
      <c r="A102" s="28" t="s">
        <v>140</v>
      </c>
      <c r="B102" s="45">
        <v>0</v>
      </c>
      <c r="C102" s="45">
        <v>58.3</v>
      </c>
      <c r="D102" s="45">
        <v>0</v>
      </c>
      <c r="E102" s="45">
        <v>0</v>
      </c>
      <c r="F102" s="45">
        <v>57.48</v>
      </c>
      <c r="G102" s="45">
        <v>43.71</v>
      </c>
      <c r="H102" s="45">
        <v>0</v>
      </c>
      <c r="I102" s="45">
        <v>0</v>
      </c>
      <c r="J102" s="45">
        <v>117</v>
      </c>
      <c r="K102" s="45">
        <v>80.4</v>
      </c>
      <c r="L102" s="45">
        <v>75.28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117.94</v>
      </c>
      <c r="S102" s="45">
        <v>70</v>
      </c>
      <c r="T102" s="45">
        <v>80.16</v>
      </c>
      <c r="U102" s="45">
        <v>209039.29</v>
      </c>
      <c r="V102" s="46">
        <v>0</v>
      </c>
    </row>
    <row r="103" spans="1:22" ht="12.75">
      <c r="A103" s="28" t="s">
        <v>115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96957.04</v>
      </c>
      <c r="V103" s="46">
        <v>0</v>
      </c>
    </row>
    <row r="104" spans="1:22" ht="12.75">
      <c r="A104" s="28" t="s">
        <v>142</v>
      </c>
      <c r="B104" s="45">
        <v>0</v>
      </c>
      <c r="C104" s="45">
        <v>270.13</v>
      </c>
      <c r="D104" s="45">
        <v>0</v>
      </c>
      <c r="E104" s="45">
        <v>0</v>
      </c>
      <c r="F104" s="45">
        <v>974.03</v>
      </c>
      <c r="G104" s="45">
        <v>1230.06</v>
      </c>
      <c r="H104" s="45">
        <v>0</v>
      </c>
      <c r="I104" s="45">
        <v>0</v>
      </c>
      <c r="J104" s="45">
        <v>1298.56</v>
      </c>
      <c r="K104" s="45">
        <v>1284.25</v>
      </c>
      <c r="L104" s="45">
        <v>1098.99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1316.61</v>
      </c>
      <c r="S104" s="45">
        <v>744.41</v>
      </c>
      <c r="T104" s="45">
        <v>1227.84</v>
      </c>
      <c r="U104" s="45">
        <v>1488679.06</v>
      </c>
      <c r="V104" s="46">
        <v>0</v>
      </c>
    </row>
    <row r="105" spans="1:22" ht="12.75">
      <c r="A105" s="13" t="s">
        <v>143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2"/>
    </row>
    <row r="106" spans="1:22" ht="12.75">
      <c r="A106" s="28" t="s">
        <v>144</v>
      </c>
      <c r="B106" s="47">
        <v>32595</v>
      </c>
      <c r="C106" s="47">
        <v>42309</v>
      </c>
      <c r="D106" s="47">
        <v>0</v>
      </c>
      <c r="E106" s="47">
        <v>0</v>
      </c>
      <c r="F106" s="47">
        <v>20813</v>
      </c>
      <c r="G106" s="47">
        <v>0</v>
      </c>
      <c r="H106" s="47">
        <v>0</v>
      </c>
      <c r="I106" s="47">
        <v>0</v>
      </c>
      <c r="J106" s="47">
        <v>13801</v>
      </c>
      <c r="K106" s="47">
        <v>71000</v>
      </c>
      <c r="L106" s="47">
        <v>37743</v>
      </c>
      <c r="M106" s="47">
        <v>12033</v>
      </c>
      <c r="N106" s="47">
        <v>3000</v>
      </c>
      <c r="O106" s="47">
        <v>0</v>
      </c>
      <c r="P106" s="47">
        <v>0</v>
      </c>
      <c r="Q106" s="47">
        <v>12710000</v>
      </c>
      <c r="R106" s="47">
        <v>216216</v>
      </c>
      <c r="S106" s="47">
        <v>21980</v>
      </c>
      <c r="T106" s="47">
        <v>109421</v>
      </c>
      <c r="U106" s="47">
        <v>127474</v>
      </c>
      <c r="V106" s="48">
        <v>0</v>
      </c>
    </row>
    <row r="107" spans="1:22" ht="12.75">
      <c r="A107" s="13" t="s">
        <v>145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2"/>
    </row>
    <row r="108" spans="1:22" ht="12.75">
      <c r="A108" s="25" t="s">
        <v>146</v>
      </c>
      <c r="B108" s="49">
        <v>8</v>
      </c>
      <c r="C108" s="49">
        <v>6000</v>
      </c>
      <c r="D108" s="49">
        <v>6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6</v>
      </c>
      <c r="K108" s="49">
        <v>6</v>
      </c>
      <c r="L108" s="49">
        <v>10</v>
      </c>
      <c r="M108" s="49">
        <v>6</v>
      </c>
      <c r="N108" s="49">
        <v>0</v>
      </c>
      <c r="O108" s="49">
        <v>0</v>
      </c>
      <c r="P108" s="49">
        <v>0</v>
      </c>
      <c r="Q108" s="49">
        <v>0</v>
      </c>
      <c r="R108" s="49">
        <v>6000</v>
      </c>
      <c r="S108" s="49">
        <v>6</v>
      </c>
      <c r="T108" s="49">
        <v>6</v>
      </c>
      <c r="U108" s="49">
        <v>19298</v>
      </c>
      <c r="V108" s="50">
        <v>0</v>
      </c>
    </row>
    <row r="109" spans="1:22" ht="12.75">
      <c r="A109" s="28" t="s">
        <v>147</v>
      </c>
      <c r="B109" s="47">
        <v>50</v>
      </c>
      <c r="C109" s="47">
        <v>20</v>
      </c>
      <c r="D109" s="47">
        <v>50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33</v>
      </c>
      <c r="K109" s="47">
        <v>50</v>
      </c>
      <c r="L109" s="47">
        <v>50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50</v>
      </c>
      <c r="S109" s="47">
        <v>0</v>
      </c>
      <c r="T109" s="47">
        <v>50</v>
      </c>
      <c r="U109" s="47">
        <v>0</v>
      </c>
      <c r="V109" s="48">
        <v>0</v>
      </c>
    </row>
    <row r="110" spans="1:22" ht="25.5">
      <c r="A110" s="16" t="s">
        <v>148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4"/>
    </row>
    <row r="111" spans="1:22" ht="12.75">
      <c r="A111" s="25" t="s">
        <v>149</v>
      </c>
      <c r="B111" s="49">
        <v>0</v>
      </c>
      <c r="C111" s="49">
        <v>41154</v>
      </c>
      <c r="D111" s="49">
        <v>25082</v>
      </c>
      <c r="E111" s="49">
        <v>0</v>
      </c>
      <c r="F111" s="49">
        <v>20542</v>
      </c>
      <c r="G111" s="49">
        <v>7400</v>
      </c>
      <c r="H111" s="49">
        <v>0</v>
      </c>
      <c r="I111" s="49">
        <v>0</v>
      </c>
      <c r="J111" s="49">
        <v>2500</v>
      </c>
      <c r="K111" s="49">
        <v>69000</v>
      </c>
      <c r="L111" s="49">
        <v>32956</v>
      </c>
      <c r="M111" s="49">
        <v>12187</v>
      </c>
      <c r="N111" s="49">
        <v>0</v>
      </c>
      <c r="O111" s="49">
        <v>0</v>
      </c>
      <c r="P111" s="49">
        <v>0</v>
      </c>
      <c r="Q111" s="49">
        <v>0</v>
      </c>
      <c r="R111" s="49">
        <v>10215</v>
      </c>
      <c r="S111" s="49">
        <v>2000</v>
      </c>
      <c r="T111" s="49">
        <v>93434</v>
      </c>
      <c r="U111" s="49">
        <v>77190</v>
      </c>
      <c r="V111" s="50">
        <v>0</v>
      </c>
    </row>
    <row r="112" spans="1:22" ht="12.75">
      <c r="A112" s="28" t="s">
        <v>150</v>
      </c>
      <c r="B112" s="47">
        <v>0</v>
      </c>
      <c r="C112" s="47">
        <v>11000</v>
      </c>
      <c r="D112" s="47">
        <v>0</v>
      </c>
      <c r="E112" s="47">
        <v>0</v>
      </c>
      <c r="F112" s="47">
        <v>6000</v>
      </c>
      <c r="G112" s="47">
        <v>3000</v>
      </c>
      <c r="H112" s="47">
        <v>0</v>
      </c>
      <c r="I112" s="47">
        <v>0</v>
      </c>
      <c r="J112" s="47">
        <v>2500</v>
      </c>
      <c r="K112" s="47">
        <v>12500</v>
      </c>
      <c r="L112" s="47">
        <v>16968</v>
      </c>
      <c r="M112" s="47">
        <v>12187</v>
      </c>
      <c r="N112" s="47">
        <v>0</v>
      </c>
      <c r="O112" s="47">
        <v>0</v>
      </c>
      <c r="P112" s="47">
        <v>0</v>
      </c>
      <c r="Q112" s="47">
        <v>0</v>
      </c>
      <c r="R112" s="47">
        <v>10215</v>
      </c>
      <c r="S112" s="47">
        <v>2000</v>
      </c>
      <c r="T112" s="47">
        <v>0</v>
      </c>
      <c r="U112" s="47">
        <v>6114</v>
      </c>
      <c r="V112" s="48">
        <v>0</v>
      </c>
    </row>
    <row r="113" spans="1:22" ht="25.5">
      <c r="A113" s="28" t="s">
        <v>151</v>
      </c>
      <c r="B113" s="47">
        <v>0</v>
      </c>
      <c r="C113" s="47">
        <v>11000</v>
      </c>
      <c r="D113" s="47">
        <v>2530</v>
      </c>
      <c r="E113" s="47">
        <v>0</v>
      </c>
      <c r="F113" s="47">
        <v>20542</v>
      </c>
      <c r="G113" s="47">
        <v>828</v>
      </c>
      <c r="H113" s="47">
        <v>0</v>
      </c>
      <c r="I113" s="47">
        <v>0</v>
      </c>
      <c r="J113" s="47">
        <v>2500</v>
      </c>
      <c r="K113" s="47">
        <v>12500</v>
      </c>
      <c r="L113" s="47">
        <v>13378</v>
      </c>
      <c r="M113" s="47">
        <v>12187</v>
      </c>
      <c r="N113" s="47">
        <v>0</v>
      </c>
      <c r="O113" s="47">
        <v>0</v>
      </c>
      <c r="P113" s="47">
        <v>0</v>
      </c>
      <c r="Q113" s="47">
        <v>0</v>
      </c>
      <c r="R113" s="47">
        <v>10215</v>
      </c>
      <c r="S113" s="47">
        <v>2000</v>
      </c>
      <c r="T113" s="47">
        <v>1480</v>
      </c>
      <c r="U113" s="47">
        <v>429</v>
      </c>
      <c r="V113" s="48">
        <v>0</v>
      </c>
    </row>
    <row r="114" spans="1:22" ht="12.75">
      <c r="A114" s="28" t="s">
        <v>152</v>
      </c>
      <c r="B114" s="47">
        <v>0</v>
      </c>
      <c r="C114" s="47">
        <v>11000</v>
      </c>
      <c r="D114" s="47">
        <v>71487</v>
      </c>
      <c r="E114" s="47">
        <v>0</v>
      </c>
      <c r="F114" s="47">
        <v>6000</v>
      </c>
      <c r="G114" s="47">
        <v>6045</v>
      </c>
      <c r="H114" s="47">
        <v>0</v>
      </c>
      <c r="I114" s="47">
        <v>0</v>
      </c>
      <c r="J114" s="47">
        <v>2500</v>
      </c>
      <c r="K114" s="47">
        <v>12500</v>
      </c>
      <c r="L114" s="47">
        <v>16784</v>
      </c>
      <c r="M114" s="47">
        <v>12187</v>
      </c>
      <c r="N114" s="47">
        <v>0</v>
      </c>
      <c r="O114" s="47">
        <v>0</v>
      </c>
      <c r="P114" s="47">
        <v>0</v>
      </c>
      <c r="Q114" s="47">
        <v>0</v>
      </c>
      <c r="R114" s="47">
        <v>2207</v>
      </c>
      <c r="S114" s="47">
        <v>2000</v>
      </c>
      <c r="T114" s="47">
        <v>51178</v>
      </c>
      <c r="U114" s="47">
        <v>588</v>
      </c>
      <c r="V114" s="48">
        <v>0</v>
      </c>
    </row>
    <row r="115" spans="1:22" ht="12.75">
      <c r="A115" s="16" t="s">
        <v>153</v>
      </c>
      <c r="B115" s="51">
        <v>0</v>
      </c>
      <c r="C115" s="51">
        <v>182</v>
      </c>
      <c r="D115" s="51">
        <v>1450129</v>
      </c>
      <c r="E115" s="51">
        <v>0</v>
      </c>
      <c r="F115" s="51">
        <v>20377912</v>
      </c>
      <c r="G115" s="51">
        <v>0</v>
      </c>
      <c r="H115" s="51">
        <v>0</v>
      </c>
      <c r="I115" s="51">
        <v>0</v>
      </c>
      <c r="J115" s="51">
        <v>17102260</v>
      </c>
      <c r="K115" s="51">
        <v>58221</v>
      </c>
      <c r="L115" s="51">
        <v>20987875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50764047</v>
      </c>
      <c r="S115" s="51">
        <v>4046400</v>
      </c>
      <c r="T115" s="51">
        <v>2961674</v>
      </c>
      <c r="U115" s="51">
        <v>574751</v>
      </c>
      <c r="V115" s="52">
        <v>0</v>
      </c>
    </row>
    <row r="116" spans="1:22" ht="12.75">
      <c r="A116" s="25" t="s">
        <v>149</v>
      </c>
      <c r="B116" s="31">
        <v>0</v>
      </c>
      <c r="C116" s="31">
        <v>39</v>
      </c>
      <c r="D116" s="31">
        <v>229212</v>
      </c>
      <c r="E116" s="31">
        <v>0</v>
      </c>
      <c r="F116" s="31">
        <v>5556271</v>
      </c>
      <c r="G116" s="31">
        <v>0</v>
      </c>
      <c r="H116" s="31">
        <v>0</v>
      </c>
      <c r="I116" s="31">
        <v>0</v>
      </c>
      <c r="J116" s="31">
        <v>1623600</v>
      </c>
      <c r="K116" s="31">
        <v>31810</v>
      </c>
      <c r="L116" s="31">
        <v>6398333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39322615</v>
      </c>
      <c r="S116" s="31">
        <v>744480</v>
      </c>
      <c r="T116" s="31">
        <v>2073674</v>
      </c>
      <c r="U116" s="31">
        <v>548052</v>
      </c>
      <c r="V116" s="32">
        <v>0</v>
      </c>
    </row>
    <row r="117" spans="1:22" ht="12.75">
      <c r="A117" s="28" t="s">
        <v>150</v>
      </c>
      <c r="B117" s="33">
        <v>0</v>
      </c>
      <c r="C117" s="33">
        <v>56</v>
      </c>
      <c r="D117" s="33">
        <v>6</v>
      </c>
      <c r="E117" s="33">
        <v>0</v>
      </c>
      <c r="F117" s="33">
        <v>1827360</v>
      </c>
      <c r="G117" s="33">
        <v>0</v>
      </c>
      <c r="H117" s="33">
        <v>0</v>
      </c>
      <c r="I117" s="33">
        <v>0</v>
      </c>
      <c r="J117" s="33">
        <v>6773800</v>
      </c>
      <c r="K117" s="33">
        <v>9736</v>
      </c>
      <c r="L117" s="33">
        <v>6326157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687120</v>
      </c>
      <c r="T117" s="33">
        <v>0</v>
      </c>
      <c r="U117" s="33">
        <v>10699</v>
      </c>
      <c r="V117" s="34">
        <v>0</v>
      </c>
    </row>
    <row r="118" spans="1:22" ht="25.5">
      <c r="A118" s="28" t="s">
        <v>151</v>
      </c>
      <c r="B118" s="33">
        <v>0</v>
      </c>
      <c r="C118" s="33">
        <v>32</v>
      </c>
      <c r="D118" s="33">
        <v>1149424</v>
      </c>
      <c r="E118" s="33">
        <v>0</v>
      </c>
      <c r="F118" s="33">
        <v>7597161</v>
      </c>
      <c r="G118" s="33">
        <v>0</v>
      </c>
      <c r="H118" s="33">
        <v>0</v>
      </c>
      <c r="I118" s="33">
        <v>0</v>
      </c>
      <c r="J118" s="33">
        <v>990000</v>
      </c>
      <c r="K118" s="33">
        <v>4800</v>
      </c>
      <c r="L118" s="33">
        <v>2790103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9271462</v>
      </c>
      <c r="S118" s="33">
        <v>934800</v>
      </c>
      <c r="T118" s="33">
        <v>888000</v>
      </c>
      <c r="U118" s="33">
        <v>0</v>
      </c>
      <c r="V118" s="34">
        <v>0</v>
      </c>
    </row>
    <row r="119" spans="1:22" ht="12.75">
      <c r="A119" s="28" t="s">
        <v>152</v>
      </c>
      <c r="B119" s="33">
        <v>0</v>
      </c>
      <c r="C119" s="33">
        <v>54</v>
      </c>
      <c r="D119" s="33">
        <v>71487</v>
      </c>
      <c r="E119" s="33">
        <v>0</v>
      </c>
      <c r="F119" s="33">
        <v>5397120</v>
      </c>
      <c r="G119" s="33">
        <v>0</v>
      </c>
      <c r="H119" s="33">
        <v>0</v>
      </c>
      <c r="I119" s="33">
        <v>0</v>
      </c>
      <c r="J119" s="33">
        <v>7714860</v>
      </c>
      <c r="K119" s="33">
        <v>11875</v>
      </c>
      <c r="L119" s="33">
        <v>5473282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2169970</v>
      </c>
      <c r="S119" s="33">
        <v>1680000</v>
      </c>
      <c r="T119" s="33">
        <v>0</v>
      </c>
      <c r="U119" s="33">
        <v>16000</v>
      </c>
      <c r="V119" s="34">
        <v>0</v>
      </c>
    </row>
    <row r="120" spans="1:22" ht="12.75">
      <c r="A120" s="16" t="s">
        <v>154</v>
      </c>
      <c r="B120" s="53">
        <f>SUM(B121:B124)</f>
        <v>0</v>
      </c>
      <c r="C120" s="53">
        <f aca="true" t="shared" si="42" ref="C120:V120">SUM(C121:C124)</f>
        <v>0.013856750917838539</v>
      </c>
      <c r="D120" s="53">
        <f t="shared" si="42"/>
        <v>464.45629226256455</v>
      </c>
      <c r="E120" s="53">
        <f t="shared" si="42"/>
        <v>0</v>
      </c>
      <c r="F120" s="53">
        <f t="shared" si="42"/>
        <v>1844.398956284685</v>
      </c>
      <c r="G120" s="53">
        <f t="shared" si="42"/>
        <v>0</v>
      </c>
      <c r="H120" s="53">
        <f t="shared" si="42"/>
        <v>0</v>
      </c>
      <c r="I120" s="53">
        <f t="shared" si="42"/>
        <v>0</v>
      </c>
      <c r="J120" s="53">
        <f t="shared" si="42"/>
        <v>6840.904</v>
      </c>
      <c r="K120" s="53">
        <f t="shared" si="42"/>
        <v>2.573894492753623</v>
      </c>
      <c r="L120" s="53">
        <f t="shared" si="42"/>
        <v>1101.6366399091296</v>
      </c>
      <c r="M120" s="53">
        <f t="shared" si="42"/>
        <v>0</v>
      </c>
      <c r="N120" s="53">
        <f t="shared" si="42"/>
        <v>0</v>
      </c>
      <c r="O120" s="53">
        <f t="shared" si="42"/>
        <v>0</v>
      </c>
      <c r="P120" s="53">
        <f t="shared" si="42"/>
        <v>0</v>
      </c>
      <c r="Q120" s="53">
        <f t="shared" si="42"/>
        <v>0</v>
      </c>
      <c r="R120" s="53">
        <f t="shared" si="42"/>
        <v>5740.350985262263</v>
      </c>
      <c r="S120" s="53">
        <f t="shared" si="42"/>
        <v>2023.1999999999998</v>
      </c>
      <c r="T120" s="53">
        <f t="shared" si="42"/>
        <v>622.1939979022626</v>
      </c>
      <c r="U120" s="53">
        <f t="shared" si="42"/>
        <v>36.06084143935706</v>
      </c>
      <c r="V120" s="54">
        <f t="shared" si="42"/>
        <v>0</v>
      </c>
    </row>
    <row r="121" spans="1:22" ht="12.75">
      <c r="A121" s="25" t="s">
        <v>149</v>
      </c>
      <c r="B121" s="55">
        <f>IF(B111=0,0,B116/B111)</f>
        <v>0</v>
      </c>
      <c r="C121" s="55">
        <f aca="true" t="shared" si="43" ref="C121:V124">IF(C111=0,0,C116/C111)</f>
        <v>0.0009476600087476309</v>
      </c>
      <c r="D121" s="55">
        <f t="shared" si="43"/>
        <v>9.138505701299737</v>
      </c>
      <c r="E121" s="55">
        <f t="shared" si="43"/>
        <v>0</v>
      </c>
      <c r="F121" s="55">
        <f t="shared" si="43"/>
        <v>270.48344854444554</v>
      </c>
      <c r="G121" s="55">
        <f t="shared" si="43"/>
        <v>0</v>
      </c>
      <c r="H121" s="55">
        <f t="shared" si="43"/>
        <v>0</v>
      </c>
      <c r="I121" s="55">
        <f t="shared" si="43"/>
        <v>0</v>
      </c>
      <c r="J121" s="55">
        <f t="shared" si="43"/>
        <v>649.44</v>
      </c>
      <c r="K121" s="55">
        <f t="shared" si="43"/>
        <v>0.46101449275362316</v>
      </c>
      <c r="L121" s="55">
        <f t="shared" si="43"/>
        <v>194.14774244447142</v>
      </c>
      <c r="M121" s="55">
        <f t="shared" si="43"/>
        <v>0</v>
      </c>
      <c r="N121" s="55">
        <f t="shared" si="43"/>
        <v>0</v>
      </c>
      <c r="O121" s="55">
        <f t="shared" si="43"/>
        <v>0</v>
      </c>
      <c r="P121" s="55">
        <f t="shared" si="43"/>
        <v>0</v>
      </c>
      <c r="Q121" s="55">
        <f t="shared" si="43"/>
        <v>0</v>
      </c>
      <c r="R121" s="55">
        <f t="shared" si="43"/>
        <v>3849.497307880568</v>
      </c>
      <c r="S121" s="55">
        <f t="shared" si="43"/>
        <v>372.24</v>
      </c>
      <c r="T121" s="55">
        <f t="shared" si="43"/>
        <v>22.19399790226256</v>
      </c>
      <c r="U121" s="55">
        <f t="shared" si="43"/>
        <v>7.1000388651379716</v>
      </c>
      <c r="V121" s="56">
        <f t="shared" si="43"/>
        <v>0</v>
      </c>
    </row>
    <row r="122" spans="1:22" ht="12.75">
      <c r="A122" s="28" t="s">
        <v>150</v>
      </c>
      <c r="B122" s="57">
        <f>IF(B112=0,0,B117/B112)</f>
        <v>0</v>
      </c>
      <c r="C122" s="57">
        <f t="shared" si="43"/>
        <v>0.005090909090909091</v>
      </c>
      <c r="D122" s="57">
        <f t="shared" si="43"/>
        <v>0</v>
      </c>
      <c r="E122" s="57">
        <f t="shared" si="43"/>
        <v>0</v>
      </c>
      <c r="F122" s="57">
        <f t="shared" si="43"/>
        <v>304.56</v>
      </c>
      <c r="G122" s="57">
        <f t="shared" si="43"/>
        <v>0</v>
      </c>
      <c r="H122" s="57">
        <f t="shared" si="43"/>
        <v>0</v>
      </c>
      <c r="I122" s="57">
        <f t="shared" si="43"/>
        <v>0</v>
      </c>
      <c r="J122" s="57">
        <f t="shared" si="43"/>
        <v>2709.52</v>
      </c>
      <c r="K122" s="57">
        <f t="shared" si="43"/>
        <v>0.77888</v>
      </c>
      <c r="L122" s="57">
        <f t="shared" si="43"/>
        <v>372.8286775106082</v>
      </c>
      <c r="M122" s="57">
        <f t="shared" si="43"/>
        <v>0</v>
      </c>
      <c r="N122" s="57">
        <f t="shared" si="43"/>
        <v>0</v>
      </c>
      <c r="O122" s="57">
        <f t="shared" si="43"/>
        <v>0</v>
      </c>
      <c r="P122" s="57">
        <f t="shared" si="43"/>
        <v>0</v>
      </c>
      <c r="Q122" s="57">
        <f t="shared" si="43"/>
        <v>0</v>
      </c>
      <c r="R122" s="57">
        <f t="shared" si="43"/>
        <v>0</v>
      </c>
      <c r="S122" s="57">
        <f t="shared" si="43"/>
        <v>343.56</v>
      </c>
      <c r="T122" s="57">
        <f t="shared" si="43"/>
        <v>0</v>
      </c>
      <c r="U122" s="57">
        <f t="shared" si="43"/>
        <v>1.7499182204775925</v>
      </c>
      <c r="V122" s="58">
        <f t="shared" si="43"/>
        <v>0</v>
      </c>
    </row>
    <row r="123" spans="1:22" ht="25.5">
      <c r="A123" s="28" t="s">
        <v>151</v>
      </c>
      <c r="B123" s="57">
        <f>IF(B113=0,0,B118/B113)</f>
        <v>0</v>
      </c>
      <c r="C123" s="57">
        <f t="shared" si="43"/>
        <v>0.002909090909090909</v>
      </c>
      <c r="D123" s="57">
        <f t="shared" si="43"/>
        <v>454.3177865612648</v>
      </c>
      <c r="E123" s="57">
        <f t="shared" si="43"/>
        <v>0</v>
      </c>
      <c r="F123" s="57">
        <f t="shared" si="43"/>
        <v>369.8355077402395</v>
      </c>
      <c r="G123" s="57">
        <f t="shared" si="43"/>
        <v>0</v>
      </c>
      <c r="H123" s="57">
        <f t="shared" si="43"/>
        <v>0</v>
      </c>
      <c r="I123" s="57">
        <f t="shared" si="43"/>
        <v>0</v>
      </c>
      <c r="J123" s="57">
        <f t="shared" si="43"/>
        <v>396</v>
      </c>
      <c r="K123" s="57">
        <f t="shared" si="43"/>
        <v>0.384</v>
      </c>
      <c r="L123" s="57">
        <f t="shared" si="43"/>
        <v>208.55905217521303</v>
      </c>
      <c r="M123" s="57">
        <f t="shared" si="43"/>
        <v>0</v>
      </c>
      <c r="N123" s="57">
        <f t="shared" si="43"/>
        <v>0</v>
      </c>
      <c r="O123" s="57">
        <f t="shared" si="43"/>
        <v>0</v>
      </c>
      <c r="P123" s="57">
        <f t="shared" si="43"/>
        <v>0</v>
      </c>
      <c r="Q123" s="57">
        <f t="shared" si="43"/>
        <v>0</v>
      </c>
      <c r="R123" s="57">
        <f t="shared" si="43"/>
        <v>907.6321096426823</v>
      </c>
      <c r="S123" s="57">
        <f t="shared" si="43"/>
        <v>467.4</v>
      </c>
      <c r="T123" s="57">
        <f t="shared" si="43"/>
        <v>600</v>
      </c>
      <c r="U123" s="57">
        <f t="shared" si="43"/>
        <v>0</v>
      </c>
      <c r="V123" s="58">
        <f t="shared" si="43"/>
        <v>0</v>
      </c>
    </row>
    <row r="124" spans="1:22" ht="12.75">
      <c r="A124" s="28" t="s">
        <v>152</v>
      </c>
      <c r="B124" s="57">
        <f>IF(B114=0,0,B119/B114)</f>
        <v>0</v>
      </c>
      <c r="C124" s="57">
        <f t="shared" si="43"/>
        <v>0.004909090909090909</v>
      </c>
      <c r="D124" s="57">
        <f t="shared" si="43"/>
        <v>1</v>
      </c>
      <c r="E124" s="57">
        <f t="shared" si="43"/>
        <v>0</v>
      </c>
      <c r="F124" s="57">
        <f t="shared" si="43"/>
        <v>899.52</v>
      </c>
      <c r="G124" s="57">
        <f t="shared" si="43"/>
        <v>0</v>
      </c>
      <c r="H124" s="57">
        <f t="shared" si="43"/>
        <v>0</v>
      </c>
      <c r="I124" s="57">
        <f t="shared" si="43"/>
        <v>0</v>
      </c>
      <c r="J124" s="57">
        <f t="shared" si="43"/>
        <v>3085.944</v>
      </c>
      <c r="K124" s="57">
        <f t="shared" si="43"/>
        <v>0.95</v>
      </c>
      <c r="L124" s="57">
        <f t="shared" si="43"/>
        <v>326.101167778837</v>
      </c>
      <c r="M124" s="57">
        <f t="shared" si="43"/>
        <v>0</v>
      </c>
      <c r="N124" s="57">
        <f t="shared" si="43"/>
        <v>0</v>
      </c>
      <c r="O124" s="57">
        <f t="shared" si="43"/>
        <v>0</v>
      </c>
      <c r="P124" s="57">
        <f t="shared" si="43"/>
        <v>0</v>
      </c>
      <c r="Q124" s="57">
        <f t="shared" si="43"/>
        <v>0</v>
      </c>
      <c r="R124" s="57">
        <f t="shared" si="43"/>
        <v>983.2215677390122</v>
      </c>
      <c r="S124" s="57">
        <f t="shared" si="43"/>
        <v>840</v>
      </c>
      <c r="T124" s="57">
        <f t="shared" si="43"/>
        <v>0</v>
      </c>
      <c r="U124" s="57">
        <f t="shared" si="43"/>
        <v>27.210884353741495</v>
      </c>
      <c r="V124" s="58">
        <f t="shared" si="43"/>
        <v>0</v>
      </c>
    </row>
    <row r="125" spans="1:22" ht="25.5">
      <c r="A125" s="16" t="s">
        <v>155</v>
      </c>
      <c r="B125" s="59">
        <f>+B120*B111</f>
        <v>0</v>
      </c>
      <c r="C125" s="59">
        <f aca="true" t="shared" si="44" ref="C125:V125">+C120*C111</f>
        <v>570.2607272727272</v>
      </c>
      <c r="D125" s="59">
        <f t="shared" si="44"/>
        <v>11649492.722529644</v>
      </c>
      <c r="E125" s="59">
        <f t="shared" si="44"/>
        <v>0</v>
      </c>
      <c r="F125" s="59">
        <f t="shared" si="44"/>
        <v>37887643.36</v>
      </c>
      <c r="G125" s="59">
        <f t="shared" si="44"/>
        <v>0</v>
      </c>
      <c r="H125" s="59">
        <f t="shared" si="44"/>
        <v>0</v>
      </c>
      <c r="I125" s="59">
        <f t="shared" si="44"/>
        <v>0</v>
      </c>
      <c r="J125" s="59">
        <f t="shared" si="44"/>
        <v>17102260</v>
      </c>
      <c r="K125" s="59">
        <f t="shared" si="44"/>
        <v>177598.71999999997</v>
      </c>
      <c r="L125" s="59">
        <f t="shared" si="44"/>
        <v>36305537.10484528</v>
      </c>
      <c r="M125" s="59">
        <f t="shared" si="44"/>
        <v>0</v>
      </c>
      <c r="N125" s="59">
        <f t="shared" si="44"/>
        <v>0</v>
      </c>
      <c r="O125" s="59">
        <f t="shared" si="44"/>
        <v>0</v>
      </c>
      <c r="P125" s="59">
        <f t="shared" si="44"/>
        <v>0</v>
      </c>
      <c r="Q125" s="59">
        <f t="shared" si="44"/>
        <v>0</v>
      </c>
      <c r="R125" s="59">
        <f t="shared" si="44"/>
        <v>58637685.31445401</v>
      </c>
      <c r="S125" s="59">
        <f t="shared" si="44"/>
        <v>4046399.9999999995</v>
      </c>
      <c r="T125" s="59">
        <f t="shared" si="44"/>
        <v>58134074</v>
      </c>
      <c r="U125" s="59">
        <f t="shared" si="44"/>
        <v>2783536.3507039715</v>
      </c>
      <c r="V125" s="60">
        <f t="shared" si="44"/>
        <v>0</v>
      </c>
    </row>
    <row r="126" spans="1:22" ht="25.5">
      <c r="A126" s="13" t="s">
        <v>156</v>
      </c>
      <c r="B126" s="61">
        <v>7213933</v>
      </c>
      <c r="C126" s="61">
        <v>30781147</v>
      </c>
      <c r="D126" s="61">
        <v>229212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17102260</v>
      </c>
      <c r="K126" s="61">
        <v>85685</v>
      </c>
      <c r="L126" s="61">
        <v>37869970</v>
      </c>
      <c r="M126" s="61">
        <v>4315485</v>
      </c>
      <c r="N126" s="61">
        <v>0</v>
      </c>
      <c r="O126" s="61">
        <v>0</v>
      </c>
      <c r="P126" s="61">
        <v>0</v>
      </c>
      <c r="Q126" s="61">
        <v>0</v>
      </c>
      <c r="R126" s="61">
        <v>39322615</v>
      </c>
      <c r="S126" s="61">
        <v>6731367</v>
      </c>
      <c r="T126" s="61">
        <v>5224361</v>
      </c>
      <c r="U126" s="61">
        <v>-354000</v>
      </c>
      <c r="V126" s="62">
        <v>0</v>
      </c>
    </row>
    <row r="127" spans="1:22" ht="12.75">
      <c r="A127" s="25" t="s">
        <v>157</v>
      </c>
      <c r="B127" s="31">
        <v>159110000</v>
      </c>
      <c r="C127" s="31">
        <v>105157000</v>
      </c>
      <c r="D127" s="31">
        <v>100346000</v>
      </c>
      <c r="E127" s="31">
        <v>84113000</v>
      </c>
      <c r="F127" s="31">
        <v>79067000</v>
      </c>
      <c r="G127" s="31">
        <v>44041000</v>
      </c>
      <c r="H127" s="31">
        <v>189937000</v>
      </c>
      <c r="I127" s="31">
        <v>252910000</v>
      </c>
      <c r="J127" s="31">
        <v>50861000</v>
      </c>
      <c r="K127" s="31">
        <v>181640000</v>
      </c>
      <c r="L127" s="31">
        <v>85818000</v>
      </c>
      <c r="M127" s="31">
        <v>35648000</v>
      </c>
      <c r="N127" s="31">
        <v>221044000</v>
      </c>
      <c r="O127" s="31">
        <v>230199000</v>
      </c>
      <c r="P127" s="31">
        <v>299711000</v>
      </c>
      <c r="Q127" s="31">
        <v>75312000</v>
      </c>
      <c r="R127" s="31">
        <v>312298000</v>
      </c>
      <c r="S127" s="31">
        <v>48789000</v>
      </c>
      <c r="T127" s="31">
        <v>259653000</v>
      </c>
      <c r="U127" s="31">
        <v>445036000</v>
      </c>
      <c r="V127" s="32">
        <v>178734000</v>
      </c>
    </row>
    <row r="128" spans="1:22" ht="12.75">
      <c r="A128" s="63" t="s">
        <v>158</v>
      </c>
      <c r="B128" s="64" t="str">
        <f>IF(B11&gt;0,"Funded","Unfunded")</f>
        <v>Funded</v>
      </c>
      <c r="C128" s="64" t="str">
        <f aca="true" t="shared" si="45" ref="C128:V128">IF(C11&gt;0,"Funded","Unfunded")</f>
        <v>Unfunded</v>
      </c>
      <c r="D128" s="64" t="str">
        <f t="shared" si="45"/>
        <v>Unfunded</v>
      </c>
      <c r="E128" s="64" t="str">
        <f t="shared" si="45"/>
        <v>Funded</v>
      </c>
      <c r="F128" s="64" t="str">
        <f t="shared" si="45"/>
        <v>Unfunded</v>
      </c>
      <c r="G128" s="64" t="str">
        <f t="shared" si="45"/>
        <v>Funded</v>
      </c>
      <c r="H128" s="64" t="str">
        <f t="shared" si="45"/>
        <v>Unfunded</v>
      </c>
      <c r="I128" s="64" t="str">
        <f t="shared" si="45"/>
        <v>Unfunded</v>
      </c>
      <c r="J128" s="64" t="str">
        <f t="shared" si="45"/>
        <v>Funded</v>
      </c>
      <c r="K128" s="64" t="str">
        <f t="shared" si="45"/>
        <v>Funded</v>
      </c>
      <c r="L128" s="64" t="str">
        <f t="shared" si="45"/>
        <v>Funded</v>
      </c>
      <c r="M128" s="64" t="str">
        <f t="shared" si="45"/>
        <v>Unfunded</v>
      </c>
      <c r="N128" s="64" t="str">
        <f t="shared" si="45"/>
        <v>Funded</v>
      </c>
      <c r="O128" s="64" t="str">
        <f t="shared" si="45"/>
        <v>Unfunded</v>
      </c>
      <c r="P128" s="64" t="str">
        <f t="shared" si="45"/>
        <v>Funded</v>
      </c>
      <c r="Q128" s="64" t="str">
        <f t="shared" si="45"/>
        <v>Unfunded</v>
      </c>
      <c r="R128" s="64" t="str">
        <f t="shared" si="45"/>
        <v>Funded</v>
      </c>
      <c r="S128" s="64" t="str">
        <f t="shared" si="45"/>
        <v>Unfunded</v>
      </c>
      <c r="T128" s="64" t="str">
        <f t="shared" si="45"/>
        <v>Funded</v>
      </c>
      <c r="U128" s="64" t="str">
        <f t="shared" si="45"/>
        <v>Unfunded</v>
      </c>
      <c r="V128" s="65" t="str">
        <f t="shared" si="45"/>
        <v>Unfunded</v>
      </c>
    </row>
    <row r="129" spans="1:22" ht="12.75" hidden="1">
      <c r="A129" s="66" t="s">
        <v>159</v>
      </c>
      <c r="B129" s="33">
        <v>63198183</v>
      </c>
      <c r="C129" s="33">
        <v>312012</v>
      </c>
      <c r="D129" s="33">
        <v>168411468</v>
      </c>
      <c r="E129" s="33">
        <v>75341892</v>
      </c>
      <c r="F129" s="33">
        <v>365916000</v>
      </c>
      <c r="G129" s="33">
        <v>68202624</v>
      </c>
      <c r="H129" s="33">
        <v>946215480</v>
      </c>
      <c r="I129" s="33">
        <v>40797790</v>
      </c>
      <c r="J129" s="33">
        <v>198968367</v>
      </c>
      <c r="K129" s="33">
        <v>1196600784</v>
      </c>
      <c r="L129" s="33">
        <v>845937963</v>
      </c>
      <c r="M129" s="33">
        <v>102807492</v>
      </c>
      <c r="N129" s="33">
        <v>434460337</v>
      </c>
      <c r="O129" s="33">
        <v>36116000</v>
      </c>
      <c r="P129" s="33">
        <v>1467036</v>
      </c>
      <c r="Q129" s="33">
        <v>172695996</v>
      </c>
      <c r="R129" s="33">
        <v>1132192207</v>
      </c>
      <c r="S129" s="33">
        <v>193687000</v>
      </c>
      <c r="T129" s="33">
        <v>183250593</v>
      </c>
      <c r="U129" s="33">
        <v>127967988</v>
      </c>
      <c r="V129" s="33">
        <v>1950004</v>
      </c>
    </row>
    <row r="130" spans="1:22" ht="12.75" hidden="1">
      <c r="A130" s="66" t="s">
        <v>160</v>
      </c>
      <c r="B130" s="33">
        <v>26579519</v>
      </c>
      <c r="C130" s="33">
        <v>271051474</v>
      </c>
      <c r="D130" s="33">
        <v>146032619</v>
      </c>
      <c r="E130" s="33">
        <v>78480623</v>
      </c>
      <c r="F130" s="33">
        <v>305174158</v>
      </c>
      <c r="G130" s="33">
        <v>99584378</v>
      </c>
      <c r="H130" s="33">
        <v>872361857</v>
      </c>
      <c r="I130" s="33">
        <v>8000000</v>
      </c>
      <c r="J130" s="33">
        <v>172372184</v>
      </c>
      <c r="K130" s="33">
        <v>1142625285</v>
      </c>
      <c r="L130" s="33">
        <v>781751822</v>
      </c>
      <c r="M130" s="33">
        <v>77987587</v>
      </c>
      <c r="N130" s="33">
        <v>2743000</v>
      </c>
      <c r="O130" s="33">
        <v>21278000</v>
      </c>
      <c r="P130" s="33">
        <v>0</v>
      </c>
      <c r="Q130" s="33">
        <v>164579000</v>
      </c>
      <c r="R130" s="33">
        <v>971939046</v>
      </c>
      <c r="S130" s="33">
        <v>129566347</v>
      </c>
      <c r="T130" s="33">
        <v>153327281</v>
      </c>
      <c r="U130" s="33">
        <v>129927000</v>
      </c>
      <c r="V130" s="33">
        <v>212000</v>
      </c>
    </row>
    <row r="131" spans="1:22" ht="12.75" hidden="1">
      <c r="A131" s="66" t="s">
        <v>161</v>
      </c>
      <c r="B131" s="33">
        <v>51915999</v>
      </c>
      <c r="C131" s="33">
        <v>24423202</v>
      </c>
      <c r="D131" s="33">
        <v>11625601</v>
      </c>
      <c r="E131" s="33">
        <v>30877526</v>
      </c>
      <c r="F131" s="33">
        <v>27570239</v>
      </c>
      <c r="G131" s="33">
        <v>8637000</v>
      </c>
      <c r="H131" s="33">
        <v>87301682</v>
      </c>
      <c r="I131" s="33">
        <v>30797790</v>
      </c>
      <c r="J131" s="33">
        <v>32492926</v>
      </c>
      <c r="K131" s="33">
        <v>71112332</v>
      </c>
      <c r="L131" s="33">
        <v>65550206</v>
      </c>
      <c r="M131" s="33">
        <v>19431204</v>
      </c>
      <c r="N131" s="33">
        <v>92279000</v>
      </c>
      <c r="O131" s="33">
        <v>23433150</v>
      </c>
      <c r="P131" s="33">
        <v>1576220</v>
      </c>
      <c r="Q131" s="33">
        <v>8416930</v>
      </c>
      <c r="R131" s="33">
        <v>148689011</v>
      </c>
      <c r="S131" s="33">
        <v>64123254</v>
      </c>
      <c r="T131" s="33">
        <v>31423308</v>
      </c>
      <c r="U131" s="33">
        <v>15961000</v>
      </c>
      <c r="V131" s="33">
        <v>1738000</v>
      </c>
    </row>
    <row r="132" spans="1:22" ht="12.75" hidden="1">
      <c r="A132" s="66" t="s">
        <v>162</v>
      </c>
      <c r="B132" s="33">
        <v>35593</v>
      </c>
      <c r="C132" s="33">
        <v>-5964000</v>
      </c>
      <c r="D132" s="33">
        <v>0</v>
      </c>
      <c r="E132" s="33">
        <v>13646691</v>
      </c>
      <c r="F132" s="33">
        <v>18069000</v>
      </c>
      <c r="G132" s="33">
        <v>7700000</v>
      </c>
      <c r="H132" s="33">
        <v>28534000</v>
      </c>
      <c r="I132" s="33">
        <v>9718000</v>
      </c>
      <c r="J132" s="33">
        <v>25623269</v>
      </c>
      <c r="K132" s="33">
        <v>20305</v>
      </c>
      <c r="L132" s="33">
        <v>323350167</v>
      </c>
      <c r="M132" s="33">
        <v>95587</v>
      </c>
      <c r="N132" s="33">
        <v>40000000</v>
      </c>
      <c r="O132" s="33">
        <v>124660037</v>
      </c>
      <c r="P132" s="33">
        <v>501616260</v>
      </c>
      <c r="Q132" s="33">
        <v>0</v>
      </c>
      <c r="R132" s="33">
        <v>151472715</v>
      </c>
      <c r="S132" s="33">
        <v>0</v>
      </c>
      <c r="T132" s="33">
        <v>56857406</v>
      </c>
      <c r="U132" s="33">
        <v>0</v>
      </c>
      <c r="V132" s="33">
        <v>5658380</v>
      </c>
    </row>
    <row r="133" spans="1:22" ht="12.75" hidden="1">
      <c r="A133" s="66" t="s">
        <v>163</v>
      </c>
      <c r="B133" s="33">
        <v>31008</v>
      </c>
      <c r="C133" s="33">
        <v>77213000</v>
      </c>
      <c r="D133" s="33">
        <v>0</v>
      </c>
      <c r="E133" s="33">
        <v>34860243</v>
      </c>
      <c r="F133" s="33">
        <v>78007000</v>
      </c>
      <c r="G133" s="33">
        <v>29473727</v>
      </c>
      <c r="H133" s="33">
        <v>222482000</v>
      </c>
      <c r="I133" s="33">
        <v>80000000</v>
      </c>
      <c r="J133" s="33">
        <v>16437843</v>
      </c>
      <c r="K133" s="33">
        <v>218595066</v>
      </c>
      <c r="L133" s="33">
        <v>66872029</v>
      </c>
      <c r="M133" s="33">
        <v>33978197</v>
      </c>
      <c r="N133" s="33">
        <v>0</v>
      </c>
      <c r="O133" s="33">
        <v>353275000</v>
      </c>
      <c r="P133" s="33">
        <v>61038769</v>
      </c>
      <c r="Q133" s="33">
        <v>0</v>
      </c>
      <c r="R133" s="33">
        <v>168000000</v>
      </c>
      <c r="S133" s="33">
        <v>0</v>
      </c>
      <c r="T133" s="33">
        <v>30504000</v>
      </c>
      <c r="U133" s="33">
        <v>0</v>
      </c>
      <c r="V133" s="33">
        <v>7350000</v>
      </c>
    </row>
    <row r="134" spans="1:22" ht="12.75" hidden="1">
      <c r="A134" s="66" t="s">
        <v>164</v>
      </c>
      <c r="B134" s="33">
        <v>100722</v>
      </c>
      <c r="C134" s="33">
        <v>132371000</v>
      </c>
      <c r="D134" s="33">
        <v>0</v>
      </c>
      <c r="E134" s="33">
        <v>85101975</v>
      </c>
      <c r="F134" s="33">
        <v>53940000</v>
      </c>
      <c r="G134" s="33">
        <v>39715663</v>
      </c>
      <c r="H134" s="33">
        <v>153487000</v>
      </c>
      <c r="I134" s="33">
        <v>0</v>
      </c>
      <c r="J134" s="33">
        <v>58147385</v>
      </c>
      <c r="K134" s="33">
        <v>137945004</v>
      </c>
      <c r="L134" s="33">
        <v>35134377</v>
      </c>
      <c r="M134" s="33">
        <v>27782000</v>
      </c>
      <c r="N134" s="33">
        <v>0</v>
      </c>
      <c r="O134" s="33">
        <v>30508000</v>
      </c>
      <c r="P134" s="33">
        <v>0</v>
      </c>
      <c r="Q134" s="33">
        <v>0</v>
      </c>
      <c r="R134" s="33">
        <v>53407509</v>
      </c>
      <c r="S134" s="33">
        <v>0</v>
      </c>
      <c r="T134" s="33">
        <v>35211414</v>
      </c>
      <c r="U134" s="33">
        <v>0</v>
      </c>
      <c r="V134" s="33">
        <v>0</v>
      </c>
    </row>
    <row r="135" spans="1:22" ht="12.75" hidden="1">
      <c r="A135" s="66" t="s">
        <v>165</v>
      </c>
      <c r="B135" s="33">
        <v>0</v>
      </c>
      <c r="C135" s="33">
        <v>21498000</v>
      </c>
      <c r="D135" s="33">
        <v>0</v>
      </c>
      <c r="E135" s="33">
        <v>24448033</v>
      </c>
      <c r="F135" s="33">
        <v>500000</v>
      </c>
      <c r="G135" s="33">
        <v>0</v>
      </c>
      <c r="H135" s="33">
        <v>10456000</v>
      </c>
      <c r="I135" s="33">
        <v>20000000</v>
      </c>
      <c r="J135" s="33">
        <v>0</v>
      </c>
      <c r="K135" s="33">
        <v>85892329</v>
      </c>
      <c r="L135" s="33">
        <v>18581638</v>
      </c>
      <c r="M135" s="33">
        <v>2409750</v>
      </c>
      <c r="N135" s="33">
        <v>0</v>
      </c>
      <c r="O135" s="33">
        <v>14414000</v>
      </c>
      <c r="P135" s="33">
        <v>13724143</v>
      </c>
      <c r="Q135" s="33">
        <v>0</v>
      </c>
      <c r="R135" s="33">
        <v>15961032</v>
      </c>
      <c r="S135" s="33">
        <v>0</v>
      </c>
      <c r="T135" s="33">
        <v>4452481</v>
      </c>
      <c r="U135" s="33">
        <v>0</v>
      </c>
      <c r="V135" s="33">
        <v>0</v>
      </c>
    </row>
    <row r="136" spans="1:22" ht="12.75" hidden="1">
      <c r="A136" s="66" t="s">
        <v>166</v>
      </c>
      <c r="B136" s="33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3500000</v>
      </c>
      <c r="K136" s="33">
        <v>0</v>
      </c>
      <c r="L136" s="33">
        <v>0</v>
      </c>
      <c r="M136" s="33">
        <v>0</v>
      </c>
      <c r="N136" s="33">
        <v>0</v>
      </c>
      <c r="O136" s="33">
        <v>59869000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128000</v>
      </c>
    </row>
    <row r="137" spans="1:22" ht="12.75" hidden="1">
      <c r="A137" s="66" t="s">
        <v>167</v>
      </c>
      <c r="B137" s="33">
        <v>0</v>
      </c>
      <c r="C137" s="33">
        <v>12955490</v>
      </c>
      <c r="D137" s="33">
        <v>44500400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97017622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1102630</v>
      </c>
      <c r="S137" s="33">
        <v>1400000</v>
      </c>
      <c r="T137" s="33">
        <v>0</v>
      </c>
      <c r="U137" s="33">
        <v>0</v>
      </c>
      <c r="V137" s="33">
        <v>0</v>
      </c>
    </row>
    <row r="138" spans="1:22" ht="25.5" hidden="1">
      <c r="A138" s="66" t="s">
        <v>168</v>
      </c>
      <c r="B138" s="33">
        <v>131156503</v>
      </c>
      <c r="C138" s="33">
        <v>300307922</v>
      </c>
      <c r="D138" s="33">
        <v>191113974</v>
      </c>
      <c r="E138" s="33">
        <v>127093013</v>
      </c>
      <c r="F138" s="33">
        <v>323614044</v>
      </c>
      <c r="G138" s="33">
        <v>102349582</v>
      </c>
      <c r="H138" s="33">
        <v>1068507257</v>
      </c>
      <c r="I138" s="33">
        <v>334534045</v>
      </c>
      <c r="J138" s="33">
        <v>161405406</v>
      </c>
      <c r="K138" s="33">
        <v>1096797249</v>
      </c>
      <c r="L138" s="33">
        <v>700204862</v>
      </c>
      <c r="M138" s="33">
        <v>129782706</v>
      </c>
      <c r="N138" s="33">
        <v>189163853</v>
      </c>
      <c r="O138" s="33">
        <v>130817740</v>
      </c>
      <c r="P138" s="33">
        <v>546823750</v>
      </c>
      <c r="Q138" s="33">
        <v>232851050</v>
      </c>
      <c r="R138" s="33">
        <v>1062486198</v>
      </c>
      <c r="S138" s="33">
        <v>142168571</v>
      </c>
      <c r="T138" s="33">
        <v>283905071</v>
      </c>
      <c r="U138" s="33">
        <v>204958000</v>
      </c>
      <c r="V138" s="33">
        <v>89710790</v>
      </c>
    </row>
    <row r="139" spans="1:22" ht="12.75" hidden="1">
      <c r="A139" s="66" t="s">
        <v>169</v>
      </c>
      <c r="B139" s="33">
        <v>0</v>
      </c>
      <c r="C139" s="33">
        <v>41908495</v>
      </c>
      <c r="D139" s="33">
        <v>0</v>
      </c>
      <c r="E139" s="33">
        <v>27759352</v>
      </c>
      <c r="F139" s="33">
        <v>40080984</v>
      </c>
      <c r="G139" s="33">
        <v>12161306</v>
      </c>
      <c r="H139" s="33">
        <v>91043078</v>
      </c>
      <c r="I139" s="33">
        <v>0</v>
      </c>
      <c r="J139" s="33">
        <v>37939823</v>
      </c>
      <c r="K139" s="33">
        <v>135884184</v>
      </c>
      <c r="L139" s="33">
        <v>5195070</v>
      </c>
      <c r="M139" s="33">
        <v>2355402</v>
      </c>
      <c r="N139" s="33">
        <v>0</v>
      </c>
      <c r="O139" s="33">
        <v>0</v>
      </c>
      <c r="P139" s="33">
        <v>134620</v>
      </c>
      <c r="Q139" s="33">
        <v>24022764</v>
      </c>
      <c r="R139" s="33">
        <v>76005062</v>
      </c>
      <c r="S139" s="33">
        <v>0</v>
      </c>
      <c r="T139" s="33">
        <v>13175000</v>
      </c>
      <c r="U139" s="33">
        <v>25090000</v>
      </c>
      <c r="V139" s="33">
        <v>0</v>
      </c>
    </row>
    <row r="140" spans="1:22" ht="12.75" hidden="1">
      <c r="A140" s="66" t="s">
        <v>170</v>
      </c>
      <c r="B140" s="33">
        <v>115587815</v>
      </c>
      <c r="C140" s="33">
        <v>78800376</v>
      </c>
      <c r="D140" s="33">
        <v>73843855</v>
      </c>
      <c r="E140" s="33">
        <v>69572055</v>
      </c>
      <c r="F140" s="33">
        <v>27670406</v>
      </c>
      <c r="G140" s="33">
        <v>35441719</v>
      </c>
      <c r="H140" s="33">
        <v>144311426</v>
      </c>
      <c r="I140" s="33">
        <v>22284875</v>
      </c>
      <c r="J140" s="33">
        <v>55304064</v>
      </c>
      <c r="K140" s="33">
        <v>189865607</v>
      </c>
      <c r="L140" s="33">
        <v>155494387</v>
      </c>
      <c r="M140" s="33">
        <v>33327557</v>
      </c>
      <c r="N140" s="33">
        <v>123888647</v>
      </c>
      <c r="O140" s="33">
        <v>127356554</v>
      </c>
      <c r="P140" s="33">
        <v>59584874</v>
      </c>
      <c r="Q140" s="33">
        <v>38764231</v>
      </c>
      <c r="R140" s="33">
        <v>276424072</v>
      </c>
      <c r="S140" s="33">
        <v>57603183</v>
      </c>
      <c r="T140" s="33">
        <v>134405837</v>
      </c>
      <c r="U140" s="33">
        <v>122310000</v>
      </c>
      <c r="V140" s="33">
        <v>87755659</v>
      </c>
    </row>
    <row r="141" spans="1:22" ht="12.75" hidden="1">
      <c r="A141" s="66" t="s">
        <v>171</v>
      </c>
      <c r="B141" s="33">
        <v>40</v>
      </c>
      <c r="C141" s="33">
        <v>40</v>
      </c>
      <c r="D141" s="33">
        <v>40</v>
      </c>
      <c r="E141" s="33">
        <v>40</v>
      </c>
      <c r="F141" s="33">
        <v>40</v>
      </c>
      <c r="G141" s="33">
        <v>40</v>
      </c>
      <c r="H141" s="33">
        <v>40</v>
      </c>
      <c r="I141" s="33">
        <v>40</v>
      </c>
      <c r="J141" s="33">
        <v>40</v>
      </c>
      <c r="K141" s="33">
        <v>40</v>
      </c>
      <c r="L141" s="33">
        <v>40</v>
      </c>
      <c r="M141" s="33">
        <v>40</v>
      </c>
      <c r="N141" s="33">
        <v>40</v>
      </c>
      <c r="O141" s="33">
        <v>40</v>
      </c>
      <c r="P141" s="33">
        <v>40</v>
      </c>
      <c r="Q141" s="33">
        <v>40</v>
      </c>
      <c r="R141" s="33">
        <v>40</v>
      </c>
      <c r="S141" s="33">
        <v>40</v>
      </c>
      <c r="T141" s="33">
        <v>40</v>
      </c>
      <c r="U141" s="33">
        <v>40</v>
      </c>
      <c r="V141" s="33">
        <v>40</v>
      </c>
    </row>
    <row r="142" spans="1:22" ht="12.75" hidden="1">
      <c r="A142" s="66" t="s">
        <v>172</v>
      </c>
      <c r="B142" s="33">
        <v>228838013</v>
      </c>
      <c r="C142" s="33">
        <v>344676182</v>
      </c>
      <c r="D142" s="33">
        <v>223501716</v>
      </c>
      <c r="E142" s="33">
        <v>0</v>
      </c>
      <c r="F142" s="33">
        <v>378440766</v>
      </c>
      <c r="G142" s="33">
        <v>71562891</v>
      </c>
      <c r="H142" s="33">
        <v>1031083580</v>
      </c>
      <c r="I142" s="33">
        <v>300226119</v>
      </c>
      <c r="J142" s="33">
        <v>218829911</v>
      </c>
      <c r="K142" s="33">
        <v>0</v>
      </c>
      <c r="L142" s="33">
        <v>851780642</v>
      </c>
      <c r="M142" s="33">
        <v>161638610</v>
      </c>
      <c r="N142" s="33">
        <v>0</v>
      </c>
      <c r="O142" s="33">
        <v>299876400</v>
      </c>
      <c r="P142" s="33">
        <v>325207000</v>
      </c>
      <c r="Q142" s="33">
        <v>276668174</v>
      </c>
      <c r="R142" s="33">
        <v>1320401370</v>
      </c>
      <c r="S142" s="33">
        <v>0</v>
      </c>
      <c r="T142" s="33">
        <v>376113520</v>
      </c>
      <c r="U142" s="33">
        <v>918370</v>
      </c>
      <c r="V142" s="33">
        <v>176572000</v>
      </c>
    </row>
    <row r="143" spans="1:22" ht="12.75" hidden="1">
      <c r="A143" s="66" t="s">
        <v>173</v>
      </c>
      <c r="B143" s="33">
        <v>59890</v>
      </c>
      <c r="C143" s="33">
        <v>61342604</v>
      </c>
      <c r="D143" s="33">
        <v>23794348</v>
      </c>
      <c r="E143" s="33">
        <v>14592554</v>
      </c>
      <c r="F143" s="33">
        <v>42190050</v>
      </c>
      <c r="G143" s="33">
        <v>10591600</v>
      </c>
      <c r="H143" s="33">
        <v>174940721</v>
      </c>
      <c r="I143" s="33">
        <v>0</v>
      </c>
      <c r="J143" s="33">
        <v>34964085</v>
      </c>
      <c r="K143" s="33">
        <v>246762141</v>
      </c>
      <c r="L143" s="33">
        <v>227419223</v>
      </c>
      <c r="M143" s="33">
        <v>23520210</v>
      </c>
      <c r="N143" s="33">
        <v>900000</v>
      </c>
      <c r="O143" s="33">
        <v>1490000</v>
      </c>
      <c r="P143" s="33">
        <v>0</v>
      </c>
      <c r="Q143" s="33">
        <v>38197000</v>
      </c>
      <c r="R143" s="33">
        <v>389875257</v>
      </c>
      <c r="S143" s="33">
        <v>20272145</v>
      </c>
      <c r="T143" s="33">
        <v>74207473</v>
      </c>
      <c r="U143" s="33">
        <v>90956000</v>
      </c>
      <c r="V143" s="33">
        <v>0</v>
      </c>
    </row>
    <row r="144" spans="1:22" ht="12.75" hidden="1">
      <c r="A144" s="66" t="s">
        <v>174</v>
      </c>
      <c r="B144" s="33">
        <v>61090</v>
      </c>
      <c r="C144" s="33">
        <v>49391300</v>
      </c>
      <c r="D144" s="33">
        <v>22666794</v>
      </c>
      <c r="E144" s="33">
        <v>0</v>
      </c>
      <c r="F144" s="33">
        <v>44368119</v>
      </c>
      <c r="G144" s="33">
        <v>8384000</v>
      </c>
      <c r="H144" s="33">
        <v>181280565</v>
      </c>
      <c r="I144" s="33">
        <v>0</v>
      </c>
      <c r="J144" s="33">
        <v>31823023</v>
      </c>
      <c r="K144" s="33">
        <v>0</v>
      </c>
      <c r="L144" s="33">
        <v>195806049</v>
      </c>
      <c r="M144" s="33">
        <v>14993823</v>
      </c>
      <c r="N144" s="33">
        <v>0</v>
      </c>
      <c r="O144" s="33">
        <v>720000</v>
      </c>
      <c r="P144" s="33">
        <v>0</v>
      </c>
      <c r="Q144" s="33">
        <v>152854311</v>
      </c>
      <c r="R144" s="33">
        <v>329641586</v>
      </c>
      <c r="S144" s="33">
        <v>0</v>
      </c>
      <c r="T144" s="33">
        <v>73000000</v>
      </c>
      <c r="U144" s="33">
        <v>272884</v>
      </c>
      <c r="V144" s="33">
        <v>0</v>
      </c>
    </row>
    <row r="145" spans="1:22" ht="12.75" hidden="1">
      <c r="A145" s="66" t="s">
        <v>175</v>
      </c>
      <c r="B145" s="33">
        <v>24511025</v>
      </c>
      <c r="C145" s="33">
        <v>148351680</v>
      </c>
      <c r="D145" s="33">
        <v>80539570</v>
      </c>
      <c r="E145" s="33">
        <v>37786404</v>
      </c>
      <c r="F145" s="33">
        <v>205069546</v>
      </c>
      <c r="G145" s="33">
        <v>49432341</v>
      </c>
      <c r="H145" s="33">
        <v>356604317</v>
      </c>
      <c r="I145" s="33">
        <v>0</v>
      </c>
      <c r="J145" s="33">
        <v>84104060</v>
      </c>
      <c r="K145" s="33">
        <v>600645962</v>
      </c>
      <c r="L145" s="33">
        <v>381370007</v>
      </c>
      <c r="M145" s="33">
        <v>32823075</v>
      </c>
      <c r="N145" s="33">
        <v>0</v>
      </c>
      <c r="O145" s="33">
        <v>0</v>
      </c>
      <c r="P145" s="33">
        <v>0</v>
      </c>
      <c r="Q145" s="33">
        <v>89479000</v>
      </c>
      <c r="R145" s="33">
        <v>565107519</v>
      </c>
      <c r="S145" s="33">
        <v>71080000</v>
      </c>
      <c r="T145" s="33">
        <v>50689070</v>
      </c>
      <c r="U145" s="33">
        <v>0</v>
      </c>
      <c r="V145" s="33">
        <v>0</v>
      </c>
    </row>
    <row r="146" spans="1:22" ht="12.75" hidden="1">
      <c r="A146" s="66" t="s">
        <v>176</v>
      </c>
      <c r="B146" s="33">
        <v>23126193</v>
      </c>
      <c r="C146" s="33">
        <v>126980535</v>
      </c>
      <c r="D146" s="33">
        <v>71626636</v>
      </c>
      <c r="E146" s="33">
        <v>0</v>
      </c>
      <c r="F146" s="33">
        <v>168363315</v>
      </c>
      <c r="G146" s="33">
        <v>31870520</v>
      </c>
      <c r="H146" s="33">
        <v>334836255</v>
      </c>
      <c r="I146" s="33">
        <v>0</v>
      </c>
      <c r="J146" s="33">
        <v>70070444</v>
      </c>
      <c r="K146" s="33">
        <v>0</v>
      </c>
      <c r="L146" s="33">
        <v>343704715</v>
      </c>
      <c r="M146" s="33">
        <v>44302894</v>
      </c>
      <c r="N146" s="33">
        <v>0</v>
      </c>
      <c r="O146" s="33">
        <v>0</v>
      </c>
      <c r="P146" s="33">
        <v>0</v>
      </c>
      <c r="Q146" s="33">
        <v>72859578</v>
      </c>
      <c r="R146" s="33">
        <v>525034224</v>
      </c>
      <c r="S146" s="33">
        <v>0</v>
      </c>
      <c r="T146" s="33">
        <v>36896103</v>
      </c>
      <c r="U146" s="33">
        <v>0</v>
      </c>
      <c r="V146" s="33">
        <v>0</v>
      </c>
    </row>
    <row r="147" spans="1:22" ht="12.75" hidden="1">
      <c r="A147" s="66" t="s">
        <v>177</v>
      </c>
      <c r="B147" s="33">
        <v>2657051</v>
      </c>
      <c r="C147" s="33">
        <v>24401277</v>
      </c>
      <c r="D147" s="33">
        <v>13045689</v>
      </c>
      <c r="E147" s="33">
        <v>9366799</v>
      </c>
      <c r="F147" s="33">
        <v>28334600</v>
      </c>
      <c r="G147" s="33">
        <v>22643715</v>
      </c>
      <c r="H147" s="33">
        <v>247727617</v>
      </c>
      <c r="I147" s="33">
        <v>0</v>
      </c>
      <c r="J147" s="33">
        <v>36385173</v>
      </c>
      <c r="K147" s="33">
        <v>178069353</v>
      </c>
      <c r="L147" s="33">
        <v>57789856</v>
      </c>
      <c r="M147" s="33">
        <v>10412901</v>
      </c>
      <c r="N147" s="33">
        <v>500000</v>
      </c>
      <c r="O147" s="33">
        <v>17684500</v>
      </c>
      <c r="P147" s="33">
        <v>0</v>
      </c>
      <c r="Q147" s="33">
        <v>24403000</v>
      </c>
      <c r="R147" s="33">
        <v>28744432</v>
      </c>
      <c r="S147" s="33">
        <v>20967000</v>
      </c>
      <c r="T147" s="33">
        <v>18664661</v>
      </c>
      <c r="U147" s="33">
        <v>30875000</v>
      </c>
      <c r="V147" s="33">
        <v>0</v>
      </c>
    </row>
    <row r="148" spans="1:22" ht="12.75" hidden="1">
      <c r="A148" s="66" t="s">
        <v>178</v>
      </c>
      <c r="B148" s="33">
        <v>1934327</v>
      </c>
      <c r="C148" s="33">
        <v>22503682</v>
      </c>
      <c r="D148" s="33">
        <v>9870000</v>
      </c>
      <c r="E148" s="33">
        <v>0</v>
      </c>
      <c r="F148" s="33">
        <v>31344223</v>
      </c>
      <c r="G148" s="33">
        <v>12586480</v>
      </c>
      <c r="H148" s="33">
        <v>177327998</v>
      </c>
      <c r="I148" s="33">
        <v>0</v>
      </c>
      <c r="J148" s="33">
        <v>50657228</v>
      </c>
      <c r="K148" s="33">
        <v>0</v>
      </c>
      <c r="L148" s="33">
        <v>49456202</v>
      </c>
      <c r="M148" s="33">
        <v>9737868</v>
      </c>
      <c r="N148" s="33">
        <v>0</v>
      </c>
      <c r="O148" s="33">
        <v>38355400</v>
      </c>
      <c r="P148" s="33">
        <v>0</v>
      </c>
      <c r="Q148" s="33">
        <v>27176910</v>
      </c>
      <c r="R148" s="33">
        <v>23249830</v>
      </c>
      <c r="S148" s="33">
        <v>0</v>
      </c>
      <c r="T148" s="33">
        <v>15314073</v>
      </c>
      <c r="U148" s="33">
        <v>6480</v>
      </c>
      <c r="V148" s="33">
        <v>0</v>
      </c>
    </row>
    <row r="149" spans="1:22" ht="12.75" hidden="1">
      <c r="A149" s="66" t="s">
        <v>179</v>
      </c>
      <c r="B149" s="33">
        <v>26384432</v>
      </c>
      <c r="C149" s="33">
        <v>269180531</v>
      </c>
      <c r="D149" s="33">
        <v>144657920</v>
      </c>
      <c r="E149" s="33">
        <v>78211227</v>
      </c>
      <c r="F149" s="33">
        <v>304322546</v>
      </c>
      <c r="G149" s="33">
        <v>99584378</v>
      </c>
      <c r="H149" s="33">
        <v>867734061</v>
      </c>
      <c r="I149" s="33">
        <v>8000000</v>
      </c>
      <c r="J149" s="33">
        <v>168801650</v>
      </c>
      <c r="K149" s="33">
        <v>1132061440</v>
      </c>
      <c r="L149" s="33">
        <v>768304148</v>
      </c>
      <c r="M149" s="33">
        <v>77326670</v>
      </c>
      <c r="N149" s="33">
        <v>2493000</v>
      </c>
      <c r="O149" s="33">
        <v>20836000</v>
      </c>
      <c r="P149" s="33">
        <v>0</v>
      </c>
      <c r="Q149" s="33">
        <v>164011000</v>
      </c>
      <c r="R149" s="33">
        <v>950063231</v>
      </c>
      <c r="S149" s="33">
        <v>128804145</v>
      </c>
      <c r="T149" s="33">
        <v>151234745</v>
      </c>
      <c r="U149" s="33">
        <v>129927000</v>
      </c>
      <c r="V149" s="33">
        <v>0</v>
      </c>
    </row>
    <row r="150" spans="1:22" ht="12.75" hidden="1">
      <c r="A150" s="66" t="s">
        <v>180</v>
      </c>
      <c r="B150" s="33">
        <v>23563922</v>
      </c>
      <c r="C150" s="33">
        <v>227314587</v>
      </c>
      <c r="D150" s="33">
        <v>116446566</v>
      </c>
      <c r="E150" s="33">
        <v>0</v>
      </c>
      <c r="F150" s="33">
        <v>277387631</v>
      </c>
      <c r="G150" s="33">
        <v>67516144</v>
      </c>
      <c r="H150" s="33">
        <v>787542933</v>
      </c>
      <c r="I150" s="33">
        <v>8000000</v>
      </c>
      <c r="J150" s="33">
        <v>179866372</v>
      </c>
      <c r="K150" s="33">
        <v>0</v>
      </c>
      <c r="L150" s="33">
        <v>675834582</v>
      </c>
      <c r="M150" s="33">
        <v>78033155</v>
      </c>
      <c r="N150" s="33">
        <v>0</v>
      </c>
      <c r="O150" s="33">
        <v>43170400</v>
      </c>
      <c r="P150" s="33">
        <v>0</v>
      </c>
      <c r="Q150" s="33">
        <v>262502754</v>
      </c>
      <c r="R150" s="33">
        <v>853975204</v>
      </c>
      <c r="S150" s="33">
        <v>0</v>
      </c>
      <c r="T150" s="33">
        <v>107618850</v>
      </c>
      <c r="U150" s="33">
        <v>287067</v>
      </c>
      <c r="V150" s="33">
        <v>0</v>
      </c>
    </row>
    <row r="151" spans="1:22" ht="12.75" hidden="1">
      <c r="A151" s="66" t="s">
        <v>181</v>
      </c>
      <c r="B151" s="33">
        <v>166498800</v>
      </c>
      <c r="C151" s="33">
        <v>111439876</v>
      </c>
      <c r="D151" s="33">
        <v>108916054</v>
      </c>
      <c r="E151" s="33">
        <v>86403000</v>
      </c>
      <c r="F151" s="33">
        <v>84123840</v>
      </c>
      <c r="G151" s="33">
        <v>48392850</v>
      </c>
      <c r="H151" s="33">
        <v>192237000</v>
      </c>
      <c r="I151" s="33">
        <v>316165170</v>
      </c>
      <c r="J151" s="33">
        <v>54299000</v>
      </c>
      <c r="K151" s="33">
        <v>184643705</v>
      </c>
      <c r="L151" s="33">
        <v>93020080</v>
      </c>
      <c r="M151" s="33">
        <v>54877000</v>
      </c>
      <c r="N151" s="33">
        <v>229530000</v>
      </c>
      <c r="O151" s="33">
        <v>237789000</v>
      </c>
      <c r="P151" s="33">
        <v>303175000</v>
      </c>
      <c r="Q151" s="33">
        <v>80612000</v>
      </c>
      <c r="R151" s="33">
        <v>376378601</v>
      </c>
      <c r="S151" s="33">
        <v>0</v>
      </c>
      <c r="T151" s="33">
        <v>274896480</v>
      </c>
      <c r="U151" s="33">
        <v>457510000</v>
      </c>
      <c r="V151" s="33">
        <v>181234000</v>
      </c>
    </row>
    <row r="152" spans="1:22" ht="12.75" hidden="1">
      <c r="A152" s="66" t="s">
        <v>182</v>
      </c>
      <c r="B152" s="33">
        <v>154022929</v>
      </c>
      <c r="C152" s="33">
        <v>97882250</v>
      </c>
      <c r="D152" s="33">
        <v>82110960</v>
      </c>
      <c r="E152" s="33">
        <v>0</v>
      </c>
      <c r="F152" s="33">
        <v>72824000</v>
      </c>
      <c r="G152" s="33">
        <v>0</v>
      </c>
      <c r="H152" s="33">
        <v>172679000</v>
      </c>
      <c r="I152" s="33">
        <v>258092000</v>
      </c>
      <c r="J152" s="33">
        <v>0</v>
      </c>
      <c r="K152" s="33">
        <v>0</v>
      </c>
      <c r="L152" s="33">
        <v>83319950</v>
      </c>
      <c r="M152" s="33">
        <v>47903000</v>
      </c>
      <c r="N152" s="33">
        <v>0</v>
      </c>
      <c r="O152" s="33">
        <v>225016000</v>
      </c>
      <c r="P152" s="33">
        <v>301595000</v>
      </c>
      <c r="Q152" s="33">
        <v>4996220</v>
      </c>
      <c r="R152" s="33">
        <v>298622000</v>
      </c>
      <c r="S152" s="33">
        <v>0</v>
      </c>
      <c r="T152" s="33">
        <v>245591000</v>
      </c>
      <c r="U152" s="33">
        <v>546529</v>
      </c>
      <c r="V152" s="33">
        <v>172664000</v>
      </c>
    </row>
    <row r="153" spans="1:22" ht="12.75" hidden="1">
      <c r="A153" s="66" t="s">
        <v>183</v>
      </c>
      <c r="B153" s="33">
        <v>0</v>
      </c>
      <c r="C153" s="33">
        <v>0</v>
      </c>
      <c r="D153" s="33">
        <v>0</v>
      </c>
      <c r="E153" s="33">
        <v>32237000</v>
      </c>
      <c r="F153" s="33">
        <v>0</v>
      </c>
      <c r="G153" s="33">
        <v>0</v>
      </c>
      <c r="H153" s="33">
        <v>181746882</v>
      </c>
      <c r="I153" s="33">
        <v>0</v>
      </c>
      <c r="J153" s="33">
        <v>0</v>
      </c>
      <c r="K153" s="33">
        <v>176034295</v>
      </c>
      <c r="L153" s="33">
        <v>72616000</v>
      </c>
      <c r="M153" s="33">
        <v>0</v>
      </c>
      <c r="N153" s="33">
        <v>0</v>
      </c>
      <c r="O153" s="33">
        <v>115486850</v>
      </c>
      <c r="P153" s="33">
        <v>0</v>
      </c>
      <c r="Q153" s="33">
        <v>0</v>
      </c>
      <c r="R153" s="33">
        <v>248522720</v>
      </c>
      <c r="S153" s="33">
        <v>0</v>
      </c>
      <c r="T153" s="33">
        <v>144632520</v>
      </c>
      <c r="U153" s="33">
        <v>0</v>
      </c>
      <c r="V153" s="33">
        <v>14875000</v>
      </c>
    </row>
    <row r="154" spans="1:22" ht="12.75" hidden="1">
      <c r="A154" s="66" t="s">
        <v>184</v>
      </c>
      <c r="B154" s="33">
        <v>20147</v>
      </c>
      <c r="C154" s="33">
        <v>38871300</v>
      </c>
      <c r="D154" s="33">
        <v>80622040</v>
      </c>
      <c r="E154" s="33">
        <v>0</v>
      </c>
      <c r="F154" s="33">
        <v>0</v>
      </c>
      <c r="G154" s="33">
        <v>0</v>
      </c>
      <c r="H154" s="33">
        <v>106238000</v>
      </c>
      <c r="I154" s="33">
        <v>0</v>
      </c>
      <c r="J154" s="33">
        <v>0</v>
      </c>
      <c r="K154" s="33">
        <v>0</v>
      </c>
      <c r="L154" s="33">
        <v>74202650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133229000</v>
      </c>
      <c r="U154" s="33">
        <v>242624</v>
      </c>
      <c r="V154" s="33">
        <v>0</v>
      </c>
    </row>
    <row r="155" spans="1:22" ht="12.75" hidden="1">
      <c r="A155" s="66" t="s">
        <v>185</v>
      </c>
      <c r="B155" s="33">
        <v>213564113</v>
      </c>
      <c r="C155" s="33">
        <v>396569986</v>
      </c>
      <c r="D155" s="33">
        <v>291014400</v>
      </c>
      <c r="E155" s="33">
        <v>0</v>
      </c>
      <c r="F155" s="33">
        <v>359988207</v>
      </c>
      <c r="G155" s="33">
        <v>73577218</v>
      </c>
      <c r="H155" s="33">
        <v>1136586516</v>
      </c>
      <c r="I155" s="33">
        <v>285360705</v>
      </c>
      <c r="J155" s="33">
        <v>218791834</v>
      </c>
      <c r="K155" s="33">
        <v>0</v>
      </c>
      <c r="L155" s="33">
        <v>917618787</v>
      </c>
      <c r="M155" s="33">
        <v>161638610</v>
      </c>
      <c r="N155" s="33">
        <v>0</v>
      </c>
      <c r="O155" s="33">
        <v>402176419</v>
      </c>
      <c r="P155" s="33">
        <v>612461316</v>
      </c>
      <c r="Q155" s="33">
        <v>274537367</v>
      </c>
      <c r="R155" s="33">
        <v>1587769115</v>
      </c>
      <c r="S155" s="33">
        <v>0</v>
      </c>
      <c r="T155" s="33">
        <v>377258087</v>
      </c>
      <c r="U155" s="33">
        <v>645988</v>
      </c>
      <c r="V155" s="33">
        <v>160071999</v>
      </c>
    </row>
    <row r="156" spans="1:22" ht="12.75" hidden="1">
      <c r="A156" s="66" t="s">
        <v>186</v>
      </c>
      <c r="B156" s="33">
        <v>83462885</v>
      </c>
      <c r="C156" s="33">
        <v>138088791</v>
      </c>
      <c r="D156" s="33">
        <v>81648795</v>
      </c>
      <c r="E156" s="33">
        <v>62635766</v>
      </c>
      <c r="F156" s="33">
        <v>113853566</v>
      </c>
      <c r="G156" s="33">
        <v>41665600</v>
      </c>
      <c r="H156" s="33">
        <v>316448424</v>
      </c>
      <c r="I156" s="33">
        <v>75296430</v>
      </c>
      <c r="J156" s="33">
        <v>70837806</v>
      </c>
      <c r="K156" s="33">
        <v>364896981</v>
      </c>
      <c r="L156" s="33">
        <v>292699149</v>
      </c>
      <c r="M156" s="33">
        <v>62067616</v>
      </c>
      <c r="N156" s="33">
        <v>90793853</v>
      </c>
      <c r="O156" s="33">
        <v>106880000</v>
      </c>
      <c r="P156" s="33">
        <v>82393365</v>
      </c>
      <c r="Q156" s="33">
        <v>100262000</v>
      </c>
      <c r="R156" s="33">
        <v>420162553</v>
      </c>
      <c r="S156" s="33">
        <v>62562321</v>
      </c>
      <c r="T156" s="33">
        <v>184893534</v>
      </c>
      <c r="U156" s="33">
        <v>176120000</v>
      </c>
      <c r="V156" s="33">
        <v>78473433</v>
      </c>
    </row>
    <row r="157" spans="1:22" ht="12.75" hidden="1">
      <c r="A157" s="66" t="s">
        <v>187</v>
      </c>
      <c r="B157" s="33">
        <v>68976928</v>
      </c>
      <c r="C157" s="33">
        <v>120131052</v>
      </c>
      <c r="D157" s="33">
        <v>70675477</v>
      </c>
      <c r="E157" s="33">
        <v>0</v>
      </c>
      <c r="F157" s="33">
        <v>109188426</v>
      </c>
      <c r="G157" s="33">
        <v>39464619</v>
      </c>
      <c r="H157" s="33">
        <v>320370504</v>
      </c>
      <c r="I157" s="33">
        <v>63818140</v>
      </c>
      <c r="J157" s="33">
        <v>62720347</v>
      </c>
      <c r="K157" s="33">
        <v>0</v>
      </c>
      <c r="L157" s="33">
        <v>261161906</v>
      </c>
      <c r="M157" s="33">
        <v>62186416</v>
      </c>
      <c r="N157" s="33">
        <v>0</v>
      </c>
      <c r="O157" s="33">
        <v>124874794</v>
      </c>
      <c r="P157" s="33">
        <v>70011176</v>
      </c>
      <c r="Q157" s="33">
        <v>99526767</v>
      </c>
      <c r="R157" s="33">
        <v>385973583</v>
      </c>
      <c r="S157" s="33">
        <v>0</v>
      </c>
      <c r="T157" s="33">
        <v>171092584</v>
      </c>
      <c r="U157" s="33">
        <v>225144</v>
      </c>
      <c r="V157" s="33">
        <v>72092597</v>
      </c>
    </row>
    <row r="158" spans="1:22" ht="12.75" hidden="1">
      <c r="A158" s="66" t="s">
        <v>188</v>
      </c>
      <c r="B158" s="33">
        <v>4570237</v>
      </c>
      <c r="C158" s="33">
        <v>7704060</v>
      </c>
      <c r="D158" s="33">
        <v>2378296</v>
      </c>
      <c r="E158" s="33">
        <v>3814875</v>
      </c>
      <c r="F158" s="33">
        <v>5127036</v>
      </c>
      <c r="G158" s="33">
        <v>2022739</v>
      </c>
      <c r="H158" s="33">
        <v>15375009</v>
      </c>
      <c r="I158" s="33">
        <v>0</v>
      </c>
      <c r="J158" s="33">
        <v>2667368</v>
      </c>
      <c r="K158" s="33">
        <v>12679969</v>
      </c>
      <c r="L158" s="33">
        <v>36137755</v>
      </c>
      <c r="M158" s="33">
        <v>2981927</v>
      </c>
      <c r="N158" s="33">
        <v>0</v>
      </c>
      <c r="O158" s="33">
        <v>4059000</v>
      </c>
      <c r="P158" s="33">
        <v>0</v>
      </c>
      <c r="Q158" s="33">
        <v>6380000</v>
      </c>
      <c r="R158" s="33">
        <v>21551090</v>
      </c>
      <c r="S158" s="33">
        <v>1135386</v>
      </c>
      <c r="T158" s="33">
        <v>11682760</v>
      </c>
      <c r="U158" s="33">
        <v>400000</v>
      </c>
      <c r="V158" s="33">
        <v>578076</v>
      </c>
    </row>
    <row r="159" spans="1:22" ht="12.75" hidden="1">
      <c r="A159" s="66" t="s">
        <v>189</v>
      </c>
      <c r="B159" s="33">
        <v>17057999</v>
      </c>
      <c r="C159" s="33">
        <v>129876426</v>
      </c>
      <c r="D159" s="33">
        <v>73775000</v>
      </c>
      <c r="E159" s="33">
        <v>38741030</v>
      </c>
      <c r="F159" s="33">
        <v>164284197</v>
      </c>
      <c r="G159" s="33">
        <v>47944501</v>
      </c>
      <c r="H159" s="33">
        <v>315288661</v>
      </c>
      <c r="I159" s="33">
        <v>0</v>
      </c>
      <c r="J159" s="33">
        <v>65723367</v>
      </c>
      <c r="K159" s="33">
        <v>601265306</v>
      </c>
      <c r="L159" s="33">
        <v>280173786</v>
      </c>
      <c r="M159" s="33">
        <v>35161937</v>
      </c>
      <c r="N159" s="33">
        <v>0</v>
      </c>
      <c r="O159" s="33">
        <v>0</v>
      </c>
      <c r="P159" s="33">
        <v>0</v>
      </c>
      <c r="Q159" s="33">
        <v>89331846</v>
      </c>
      <c r="R159" s="33">
        <v>377175558</v>
      </c>
      <c r="S159" s="33">
        <v>60650000</v>
      </c>
      <c r="T159" s="33">
        <v>61619141</v>
      </c>
      <c r="U159" s="33">
        <v>0</v>
      </c>
      <c r="V159" s="33">
        <v>0</v>
      </c>
    </row>
    <row r="160" spans="1:22" ht="12.75" hidden="1">
      <c r="A160" s="66" t="s">
        <v>190</v>
      </c>
      <c r="B160" s="33">
        <v>26625889</v>
      </c>
      <c r="C160" s="33">
        <v>105969920</v>
      </c>
      <c r="D160" s="33">
        <v>62550000</v>
      </c>
      <c r="E160" s="33">
        <v>0</v>
      </c>
      <c r="F160" s="33">
        <v>152064757</v>
      </c>
      <c r="G160" s="33">
        <v>30430760</v>
      </c>
      <c r="H160" s="33">
        <v>0</v>
      </c>
      <c r="I160" s="33">
        <v>0</v>
      </c>
      <c r="J160" s="33">
        <v>50593919</v>
      </c>
      <c r="K160" s="33">
        <v>0</v>
      </c>
      <c r="L160" s="33">
        <v>230985000</v>
      </c>
      <c r="M160" s="33">
        <v>25979680</v>
      </c>
      <c r="N160" s="33">
        <v>0</v>
      </c>
      <c r="O160" s="33">
        <v>0</v>
      </c>
      <c r="P160" s="33">
        <v>0</v>
      </c>
      <c r="Q160" s="33">
        <v>82468301</v>
      </c>
      <c r="R160" s="33">
        <v>316890768</v>
      </c>
      <c r="S160" s="33">
        <v>0</v>
      </c>
      <c r="T160" s="33">
        <v>54289992</v>
      </c>
      <c r="U160" s="33">
        <v>0</v>
      </c>
      <c r="V160" s="33">
        <v>0</v>
      </c>
    </row>
    <row r="161" spans="1:22" ht="12.75" hidden="1">
      <c r="A161" s="66" t="s">
        <v>191</v>
      </c>
      <c r="B161" s="33">
        <v>264270</v>
      </c>
      <c r="C161" s="33">
        <v>1900000</v>
      </c>
      <c r="D161" s="33">
        <v>2600000</v>
      </c>
      <c r="E161" s="33">
        <v>3605273</v>
      </c>
      <c r="F161" s="33">
        <v>3548500</v>
      </c>
      <c r="G161" s="33">
        <v>277458</v>
      </c>
      <c r="H161" s="33">
        <v>117683945</v>
      </c>
      <c r="I161" s="33">
        <v>0</v>
      </c>
      <c r="J161" s="33">
        <v>7200000</v>
      </c>
      <c r="K161" s="33">
        <v>33189660</v>
      </c>
      <c r="L161" s="33">
        <v>9635590</v>
      </c>
      <c r="M161" s="33">
        <v>0</v>
      </c>
      <c r="N161" s="33">
        <v>72270000</v>
      </c>
      <c r="O161" s="33">
        <v>0</v>
      </c>
      <c r="P161" s="33">
        <v>0</v>
      </c>
      <c r="Q161" s="33">
        <v>0</v>
      </c>
      <c r="R161" s="33">
        <v>3552127</v>
      </c>
      <c r="S161" s="33">
        <v>0</v>
      </c>
      <c r="T161" s="33">
        <v>1301465</v>
      </c>
      <c r="U161" s="33">
        <v>0</v>
      </c>
      <c r="V161" s="33">
        <v>0</v>
      </c>
    </row>
    <row r="162" spans="1:22" ht="12.75" hidden="1">
      <c r="A162" s="66" t="s">
        <v>192</v>
      </c>
      <c r="B162" s="33">
        <v>154680</v>
      </c>
      <c r="C162" s="33">
        <v>1800000</v>
      </c>
      <c r="D162" s="33">
        <v>2000000</v>
      </c>
      <c r="E162" s="33">
        <v>0</v>
      </c>
      <c r="F162" s="33">
        <v>1165000</v>
      </c>
      <c r="G162" s="33">
        <v>262000</v>
      </c>
      <c r="H162" s="33">
        <v>95431531</v>
      </c>
      <c r="I162" s="33">
        <v>0</v>
      </c>
      <c r="J162" s="33">
        <v>7000000</v>
      </c>
      <c r="K162" s="33">
        <v>0</v>
      </c>
      <c r="L162" s="33">
        <v>9426600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6552126</v>
      </c>
      <c r="S162" s="33">
        <v>0</v>
      </c>
      <c r="T162" s="33">
        <v>1234787</v>
      </c>
      <c r="U162" s="33">
        <v>91000</v>
      </c>
      <c r="V162" s="33">
        <v>0</v>
      </c>
    </row>
    <row r="163" spans="1:22" ht="12.75" hidden="1">
      <c r="A163" s="66" t="s">
        <v>193</v>
      </c>
      <c r="B163" s="33">
        <v>13229765</v>
      </c>
      <c r="C163" s="33">
        <v>9681625</v>
      </c>
      <c r="D163" s="33">
        <v>9796474</v>
      </c>
      <c r="E163" s="33">
        <v>6686281</v>
      </c>
      <c r="F163" s="33">
        <v>8274924</v>
      </c>
      <c r="G163" s="33">
        <v>3450537</v>
      </c>
      <c r="H163" s="33">
        <v>16333020</v>
      </c>
      <c r="I163" s="33">
        <v>10090140</v>
      </c>
      <c r="J163" s="33">
        <v>5931449</v>
      </c>
      <c r="K163" s="33">
        <v>17776924</v>
      </c>
      <c r="L163" s="33">
        <v>15819272</v>
      </c>
      <c r="M163" s="33">
        <v>4321681</v>
      </c>
      <c r="N163" s="33">
        <v>17540000</v>
      </c>
      <c r="O163" s="33">
        <v>12627740</v>
      </c>
      <c r="P163" s="33">
        <v>14503630</v>
      </c>
      <c r="Q163" s="33">
        <v>7314533</v>
      </c>
      <c r="R163" s="33">
        <v>20110882</v>
      </c>
      <c r="S163" s="33">
        <v>6022163</v>
      </c>
      <c r="T163" s="33">
        <v>17403532</v>
      </c>
      <c r="U163" s="33">
        <v>18318000</v>
      </c>
      <c r="V163" s="33">
        <v>11237357</v>
      </c>
    </row>
    <row r="164" spans="1:22" ht="12.75" hidden="1">
      <c r="A164" s="66" t="s">
        <v>194</v>
      </c>
      <c r="B164" s="33">
        <v>0</v>
      </c>
      <c r="C164" s="33">
        <v>6613967</v>
      </c>
      <c r="D164" s="33">
        <v>0</v>
      </c>
      <c r="E164" s="33">
        <v>14598050</v>
      </c>
      <c r="F164" s="33">
        <v>12000000</v>
      </c>
      <c r="G164" s="33">
        <v>5000000</v>
      </c>
      <c r="H164" s="33">
        <v>80477858</v>
      </c>
      <c r="I164" s="33">
        <v>15015830</v>
      </c>
      <c r="J164" s="33">
        <v>5424284</v>
      </c>
      <c r="K164" s="33">
        <v>152169046</v>
      </c>
      <c r="L164" s="33">
        <v>177646047</v>
      </c>
      <c r="M164" s="33">
        <v>2915119</v>
      </c>
      <c r="N164" s="33">
        <v>12500000</v>
      </c>
      <c r="O164" s="33">
        <v>0</v>
      </c>
      <c r="P164" s="33">
        <v>6502940</v>
      </c>
      <c r="Q164" s="33">
        <v>1150000</v>
      </c>
      <c r="R164" s="33">
        <v>288339231</v>
      </c>
      <c r="S164" s="33">
        <v>30000000</v>
      </c>
      <c r="T164" s="33">
        <v>54719968</v>
      </c>
      <c r="U164" s="33">
        <v>34100000</v>
      </c>
      <c r="V164" s="33">
        <v>0</v>
      </c>
    </row>
    <row r="165" spans="1:22" ht="12.75" hidden="1">
      <c r="A165" s="66" t="s">
        <v>195</v>
      </c>
      <c r="B165" s="33">
        <v>17106584</v>
      </c>
      <c r="C165" s="33">
        <v>20761080</v>
      </c>
      <c r="D165" s="33">
        <v>6932933</v>
      </c>
      <c r="E165" s="33">
        <v>0</v>
      </c>
      <c r="F165" s="33">
        <v>22818400</v>
      </c>
      <c r="G165" s="33">
        <v>8778492</v>
      </c>
      <c r="H165" s="33">
        <v>57447120</v>
      </c>
      <c r="I165" s="33">
        <v>2940000</v>
      </c>
      <c r="J165" s="33">
        <v>6904584</v>
      </c>
      <c r="K165" s="33">
        <v>10889221</v>
      </c>
      <c r="L165" s="33">
        <v>23872210</v>
      </c>
      <c r="M165" s="33">
        <v>8383228</v>
      </c>
      <c r="N165" s="33">
        <v>8500000</v>
      </c>
      <c r="O165" s="33">
        <v>9260000</v>
      </c>
      <c r="P165" s="33">
        <v>5780755</v>
      </c>
      <c r="Q165" s="33">
        <v>30627540</v>
      </c>
      <c r="R165" s="33">
        <v>192316085</v>
      </c>
      <c r="S165" s="33">
        <v>11574087</v>
      </c>
      <c r="T165" s="33">
        <v>10469619</v>
      </c>
      <c r="U165" s="33">
        <v>10210000</v>
      </c>
      <c r="V165" s="33">
        <v>0</v>
      </c>
    </row>
    <row r="166" ht="12.75">
      <c r="A166" s="67" t="s">
        <v>196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2012-11-09T08:32:56Z</dcterms:created>
  <dcterms:modified xsi:type="dcterms:W3CDTF">2012-11-09T08:33:17Z</dcterms:modified>
  <cp:category/>
  <cp:version/>
  <cp:contentType/>
  <cp:contentStatus/>
</cp:coreProperties>
</file>