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3860" activeTab="0"/>
  </bookViews>
  <sheets>
    <sheet name="WC" sheetId="1" r:id="rId1"/>
  </sheets>
  <externalReferences>
    <externalReference r:id="rId4"/>
  </externalReferences>
  <definedNames>
    <definedName name="_xlnm.Print_Titles" localSheetId="0">'WC'!$A:$A,'WC'!$1:$1</definedName>
  </definedNames>
  <calcPr fullCalcOnLoad="1"/>
</workbook>
</file>

<file path=xl/sharedStrings.xml><?xml version="1.0" encoding="utf-8"?>
<sst xmlns="http://schemas.openxmlformats.org/spreadsheetml/2006/main" count="254" uniqueCount="213">
  <si>
    <t xml:space="preserve">Summarised Outcome: Municipal Budget and Benchmarking Engagement - 2012/13 Budget vs Original Budget 2011/12 </t>
  </si>
  <si>
    <t>Western Cape</t>
  </si>
  <si>
    <t>CPT</t>
  </si>
  <si>
    <t>WC011</t>
  </si>
  <si>
    <t>WC012</t>
  </si>
  <si>
    <t>WC013</t>
  </si>
  <si>
    <t>WC014</t>
  </si>
  <si>
    <t>WC015</t>
  </si>
  <si>
    <t>DC1</t>
  </si>
  <si>
    <t>WC022</t>
  </si>
  <si>
    <t>WC023</t>
  </si>
  <si>
    <t>WC024</t>
  </si>
  <si>
    <t>WC025</t>
  </si>
  <si>
    <t>WC026</t>
  </si>
  <si>
    <t>DC2</t>
  </si>
  <si>
    <t>WC031</t>
  </si>
  <si>
    <t>WC032</t>
  </si>
  <si>
    <t>WC033</t>
  </si>
  <si>
    <t>WC034</t>
  </si>
  <si>
    <t>DC3</t>
  </si>
  <si>
    <t>WC041</t>
  </si>
  <si>
    <t>WC042</t>
  </si>
  <si>
    <t>WC043</t>
  </si>
  <si>
    <t>WC044</t>
  </si>
  <si>
    <t>WC045</t>
  </si>
  <si>
    <t>WC047</t>
  </si>
  <si>
    <t>WC048</t>
  </si>
  <si>
    <t>DC4</t>
  </si>
  <si>
    <t>WC051</t>
  </si>
  <si>
    <t>WC052</t>
  </si>
  <si>
    <t>WC053</t>
  </si>
  <si>
    <t>DC5</t>
  </si>
  <si>
    <t>Cape</t>
  </si>
  <si>
    <t>Matzikama</t>
  </si>
  <si>
    <t>Cederberg</t>
  </si>
  <si>
    <t>Bergrivier</t>
  </si>
  <si>
    <t>Saldanha</t>
  </si>
  <si>
    <t>Swartland</t>
  </si>
  <si>
    <t>West</t>
  </si>
  <si>
    <t>Witzenberg</t>
  </si>
  <si>
    <t>Drakenstein</t>
  </si>
  <si>
    <t>Stellenbosch</t>
  </si>
  <si>
    <t>Breede</t>
  </si>
  <si>
    <t>Langeberg</t>
  </si>
  <si>
    <t>Cape Winelands</t>
  </si>
  <si>
    <t>Theewaterskloof</t>
  </si>
  <si>
    <t>Overstrand</t>
  </si>
  <si>
    <t>Swellendam</t>
  </si>
  <si>
    <t>Overberg</t>
  </si>
  <si>
    <t>Kannaland</t>
  </si>
  <si>
    <t>Hessequa</t>
  </si>
  <si>
    <t>Mossel</t>
  </si>
  <si>
    <t>George</t>
  </si>
  <si>
    <t>Oudtshoorn</t>
  </si>
  <si>
    <t>Bitou</t>
  </si>
  <si>
    <t>Knysna</t>
  </si>
  <si>
    <t>Eden</t>
  </si>
  <si>
    <t>Laingsburg</t>
  </si>
  <si>
    <t>Prince</t>
  </si>
  <si>
    <t>Beaufort</t>
  </si>
  <si>
    <t>Central</t>
  </si>
  <si>
    <t>Town (H)</t>
  </si>
  <si>
    <t>(M)</t>
  </si>
  <si>
    <t>(L)</t>
  </si>
  <si>
    <t>Bay (H)</t>
  </si>
  <si>
    <t>Coast (M)</t>
  </si>
  <si>
    <t>(H)</t>
  </si>
  <si>
    <t>Valley (H)</t>
  </si>
  <si>
    <t>DM (M)</t>
  </si>
  <si>
    <t>Agulhas (L)</t>
  </si>
  <si>
    <t>Albert (M)</t>
  </si>
  <si>
    <t>West (M)</t>
  </si>
  <si>
    <t>Karoo (M)</t>
  </si>
  <si>
    <t>R thousands</t>
  </si>
  <si>
    <t>Total Operating Revenue</t>
  </si>
  <si>
    <t>Total Operating Expenditure</t>
  </si>
  <si>
    <t>Operating Performance Surplus / (Deficit)</t>
  </si>
  <si>
    <t>Cash and Cash Equivalents at the Year End</t>
  </si>
  <si>
    <t>Net Increase / (Decrease) in Cash held for the Year</t>
  </si>
  <si>
    <t>Cash Backing / Surplus (Deficit) Reconciliation</t>
  </si>
  <si>
    <t>Cash Coverage Ratio</t>
  </si>
  <si>
    <t>STATEMENT OF OPERATING PERFORMANCE</t>
  </si>
  <si>
    <t>Revenue</t>
  </si>
  <si>
    <t>% Increase in Total Operating Revenue</t>
  </si>
  <si>
    <t>% Increase in Property Rates Revenue</t>
  </si>
  <si>
    <t>% Increase in Electricity Revenue</t>
  </si>
  <si>
    <t>% Increase in Water Revenue</t>
  </si>
  <si>
    <t>% Increase in Property Rates &amp; Service Charges</t>
  </si>
  <si>
    <t>% Increase in Operating Grant Revenue</t>
  </si>
  <si>
    <t>% Increase in Capital Grant Revenue</t>
  </si>
  <si>
    <t>Collection Rate Including Other Revenue</t>
  </si>
  <si>
    <t>Expenditure</t>
  </si>
  <si>
    <t>% Increase in Total Operating Expenditure</t>
  </si>
  <si>
    <t>% Increase in Employee Costs</t>
  </si>
  <si>
    <t>% Overtime measured against Employee Related Costs</t>
  </si>
  <si>
    <t>% Increase in Electricity Bulk Purchases</t>
  </si>
  <si>
    <t>% Increase in Water Bulk Purchases</t>
  </si>
  <si>
    <t>Remuneration % of Oper Exp (excl debt impairm and deprec)</t>
  </si>
  <si>
    <t>Contracted Services % of Oper Exp (excl debt impairm and deprec)</t>
  </si>
  <si>
    <t>Debt Impairment % of Billable Revenue</t>
  </si>
  <si>
    <t>% Electricity Distribution Losses</t>
  </si>
  <si>
    <t>% Water Distribution Losses</t>
  </si>
  <si>
    <t>INFRASTRUCTURE DEVELOPMENT &amp; ASSET MANAGEMENT</t>
  </si>
  <si>
    <t>Capital Funding</t>
  </si>
  <si>
    <t>Total Capital Budget</t>
  </si>
  <si>
    <t>Internally Funded and Other</t>
  </si>
  <si>
    <t>Grant Funding and Other</t>
  </si>
  <si>
    <t>Internally Generated Funds % of Non Grant Funding</t>
  </si>
  <si>
    <t>Borrowing % of Non Grant Funding</t>
  </si>
  <si>
    <t>Grant Funding % of Total Funding</t>
  </si>
  <si>
    <t>Borrowing</t>
  </si>
  <si>
    <t>Total Borrowing Liability</t>
  </si>
  <si>
    <t>Borrowing for the Financial Year</t>
  </si>
  <si>
    <t>Cost of Borrowing for the Financial Year</t>
  </si>
  <si>
    <t>Total Cost of Debt as a % of Total Borrowing Liability</t>
  </si>
  <si>
    <t>Financing Cost % of Asset Base</t>
  </si>
  <si>
    <t>Capital Charges % of Operating Expenditure</t>
  </si>
  <si>
    <t>Borrowing % of Total Assets</t>
  </si>
  <si>
    <t>Capital Programme</t>
  </si>
  <si>
    <t>Capital Appropriations</t>
  </si>
  <si>
    <t>Trading Services</t>
  </si>
  <si>
    <t>Total Appropriation - Electricity Infrastructure</t>
  </si>
  <si>
    <t>Total Appropriation - Water Infrastructure</t>
  </si>
  <si>
    <t>Total Appropriation - Waste Water Management</t>
  </si>
  <si>
    <t>Total Appropriation - Waste Management</t>
  </si>
  <si>
    <t>Economic and Environmental</t>
  </si>
  <si>
    <t>Total Appropriation - Planning and Development</t>
  </si>
  <si>
    <t>Total Appropriation - Road Transport</t>
  </si>
  <si>
    <t>Total Appropriation - Environmental Protection</t>
  </si>
  <si>
    <t>Governance and Administration</t>
  </si>
  <si>
    <t>Community and Public Safety</t>
  </si>
  <si>
    <t>Other</t>
  </si>
  <si>
    <t>% Capital Appropriations measured against Total Capital</t>
  </si>
  <si>
    <t>% of Capital Budget - Electricity Infrastructure</t>
  </si>
  <si>
    <t>% of Capital Budget - Water Infrastructure</t>
  </si>
  <si>
    <t>% of Capital Budget - Waste Water Management</t>
  </si>
  <si>
    <t>% of Capital Budget - Waste Management</t>
  </si>
  <si>
    <t>% of Capital Budget - Planning and Development</t>
  </si>
  <si>
    <t>% of Capital Budget - Road Transport</t>
  </si>
  <si>
    <t>% of Capital Budget - Environmental Protection</t>
  </si>
  <si>
    <t>Asset Management</t>
  </si>
  <si>
    <t>Total Value of PPE</t>
  </si>
  <si>
    <t>Capital Asset Renewal</t>
  </si>
  <si>
    <t>Operational Repairs &amp; Maintenance</t>
  </si>
  <si>
    <t>Asset Renewal % of Depreciation</t>
  </si>
  <si>
    <t>R&amp;M % of PPE</t>
  </si>
  <si>
    <t>Asset Renewal and R&amp;M as a % of PPE</t>
  </si>
  <si>
    <t>Depreciation as % of Asset Base</t>
  </si>
  <si>
    <t>AVERAGE HOUSEHOLD BILLS</t>
  </si>
  <si>
    <t>Percentage Increases</t>
  </si>
  <si>
    <t>Property rates</t>
  </si>
  <si>
    <t>Electricity: Basic levy</t>
  </si>
  <si>
    <t>Electricity: Consumption</t>
  </si>
  <si>
    <t>Water: Basic levy</t>
  </si>
  <si>
    <t>Water: Consumption</t>
  </si>
  <si>
    <t>Sanitation</t>
  </si>
  <si>
    <t>Refuse removal</t>
  </si>
  <si>
    <t>Monthly Bill (Rand/cent)</t>
  </si>
  <si>
    <t>Total Monthly Bill (excluding VAT)</t>
  </si>
  <si>
    <t>SOCIAL PACKAGE</t>
  </si>
  <si>
    <t>Total Number of Households</t>
  </si>
  <si>
    <t>Highest level of free service provided</t>
  </si>
  <si>
    <t>Water (kilolitres per household per month)</t>
  </si>
  <si>
    <t>Electricity (kwh per household per month)</t>
  </si>
  <si>
    <t>Number of Households receiving Free Basic Services</t>
  </si>
  <si>
    <t>Water (6 kilolitres per household per month)</t>
  </si>
  <si>
    <t>Sanitation (free minimum level service)</t>
  </si>
  <si>
    <t>Electricity/Other energy (50kwh per household per month)</t>
  </si>
  <si>
    <t>Refuse(removed at least once a week)</t>
  </si>
  <si>
    <t>Cost of Free Basic Services provided</t>
  </si>
  <si>
    <t>Average Cost per Household Per Annum</t>
  </si>
  <si>
    <t>Cost of Free Basic Services Provided to "Registered Indigent"</t>
  </si>
  <si>
    <t>Revenue cost of free services provided (excl property rates and other)</t>
  </si>
  <si>
    <t>Local Government Equitable Share</t>
  </si>
  <si>
    <t>MTREF Funded / Unfunded</t>
  </si>
  <si>
    <t>Cash Receipts and Ratepayers</t>
  </si>
  <si>
    <t>Total Billable Revenue</t>
  </si>
  <si>
    <t>Other Revenue</t>
  </si>
  <si>
    <t>BS 1800 2200 -2700 1400 (A6_6_7_30_16)</t>
  </si>
  <si>
    <t>BS 2600 and 2610 (A6_32)</t>
  </si>
  <si>
    <t>BS 2000 (A6_8)</t>
  </si>
  <si>
    <t>BS 2010 (A6_9)</t>
  </si>
  <si>
    <t>BS 1500 (A6_15)</t>
  </si>
  <si>
    <t>A8 lines 11 tot 17 (excl 14)</t>
  </si>
  <si>
    <t>OSA 3000 TO 3400 AND 3900 TO 4300 (excl 4110)</t>
  </si>
  <si>
    <t>Debt Impairment</t>
  </si>
  <si>
    <t>OSA 4110 3600 4400 4550</t>
  </si>
  <si>
    <t>SA8 line 42</t>
  </si>
  <si>
    <t>Total Operating Revenue 2011/12</t>
  </si>
  <si>
    <t>Property Rates Revenue</t>
  </si>
  <si>
    <t>Property Rates Revenue 2011/12</t>
  </si>
  <si>
    <t>Electricity Revenue</t>
  </si>
  <si>
    <t>Electricity Revenue 2011/12</t>
  </si>
  <si>
    <t>Water Revenue</t>
  </si>
  <si>
    <t>Water Revenue 2011/12</t>
  </si>
  <si>
    <t>Property Rates &amp; Service Charges</t>
  </si>
  <si>
    <t>Property Rates &amp; Service Charges 2011/12</t>
  </si>
  <si>
    <t>Operating Grant Revenue</t>
  </si>
  <si>
    <t>Operating Grant Revenue 2011/12</t>
  </si>
  <si>
    <t>Capital Grant Revenue</t>
  </si>
  <si>
    <t>Capital Grant Revenue 2011/12</t>
  </si>
  <si>
    <t>Total Operating Expenditure 2011/12</t>
  </si>
  <si>
    <t>Employee Costs</t>
  </si>
  <si>
    <t>Employee Costs 2011/12</t>
  </si>
  <si>
    <t>Overtime Costs</t>
  </si>
  <si>
    <t>Electricity Bulk Purchases</t>
  </si>
  <si>
    <t>Electricity Bulk Purchases 2011/12</t>
  </si>
  <si>
    <t>Water Bulk Purchases</t>
  </si>
  <si>
    <t>Water Bulk Purchases 2011/12</t>
  </si>
  <si>
    <t>Remuneration</t>
  </si>
  <si>
    <t>Depreciation</t>
  </si>
  <si>
    <t>Contracted Services</t>
  </si>
  <si>
    <t>Source: National Treasury Local Government Database</t>
  </si>
</sst>
</file>

<file path=xl/styles.xml><?xml version="1.0" encoding="utf-8"?>
<styleSheet xmlns="http://schemas.openxmlformats.org/spreadsheetml/2006/main">
  <numFmts count="1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_(* #,##0,_);_(* \(#,##0,\);_(* &quot;- &quot;?_);_(@_)"/>
    <numFmt numFmtId="165" formatCode="#,###.0_);\(#,###.0\);.0_)"/>
    <numFmt numFmtId="166" formatCode="#,###.0\%_);\(#,###.0\%\);.0\%_)"/>
    <numFmt numFmtId="167" formatCode="#,###.00_);\(#,###.00\);.00_)"/>
    <numFmt numFmtId="168" formatCode="##,##0_);\(##,##0\);0_)"/>
    <numFmt numFmtId="169" formatCode="_(* #,##0,_);_(* \(#,##0,\);_(* &quot;&quot;\-\ &quot;&quot;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0"/>
    </font>
    <font>
      <b/>
      <sz val="10"/>
      <name val="Arial"/>
      <family val="2"/>
    </font>
    <font>
      <b/>
      <sz val="10"/>
      <color indexed="8"/>
      <name val="ARIAL NARROW"/>
      <family val="0"/>
    </font>
    <font>
      <b/>
      <sz val="11"/>
      <color indexed="8"/>
      <name val="ARIAL NARROW"/>
      <family val="0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0"/>
    </font>
    <font>
      <sz val="10"/>
      <name val="Arial Narrow"/>
      <family val="2"/>
    </font>
    <font>
      <sz val="10"/>
      <color indexed="8"/>
      <name val="Arial Narrow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0"/>
    </font>
    <font>
      <b/>
      <sz val="10"/>
      <color rgb="FF000000"/>
      <name val="ARIAL NARROW"/>
      <family val="0"/>
    </font>
    <font>
      <b/>
      <sz val="11"/>
      <color rgb="FF000000"/>
      <name val="ARIAL NARROW"/>
      <family val="0"/>
    </font>
    <font>
      <b/>
      <sz val="10"/>
      <color rgb="FF000000"/>
      <name val="Arial Narrow"/>
      <family val="2"/>
    </font>
    <font>
      <sz val="10"/>
      <color rgb="FF000000"/>
      <name val="ARIAL NARROW"/>
      <family val="0"/>
    </font>
    <font>
      <sz val="1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4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10" xfId="0" applyFont="1" applyBorder="1" applyAlignment="1">
      <alignment/>
    </xf>
    <xf numFmtId="0" fontId="46" fillId="0" borderId="11" xfId="0" applyFont="1" applyBorder="1" applyAlignment="1">
      <alignment wrapText="1"/>
    </xf>
    <xf numFmtId="0" fontId="46" fillId="0" borderId="12" xfId="0" applyFont="1" applyBorder="1" applyAlignment="1">
      <alignment wrapText="1"/>
    </xf>
    <xf numFmtId="0" fontId="0" fillId="0" borderId="13" xfId="0" applyFont="1" applyBorder="1" applyAlignment="1">
      <alignment/>
    </xf>
    <xf numFmtId="0" fontId="46" fillId="0" borderId="14" xfId="0" applyFont="1" applyBorder="1" applyAlignment="1">
      <alignment wrapText="1"/>
    </xf>
    <xf numFmtId="0" fontId="46" fillId="0" borderId="15" xfId="0" applyFont="1" applyBorder="1" applyAlignment="1">
      <alignment wrapText="1"/>
    </xf>
    <xf numFmtId="0" fontId="47" fillId="0" borderId="13" xfId="0" applyFont="1" applyBorder="1" applyAlignment="1">
      <alignment wrapText="1"/>
    </xf>
    <xf numFmtId="0" fontId="47" fillId="0" borderId="14" xfId="0" applyFont="1" applyBorder="1" applyAlignment="1">
      <alignment horizontal="right" wrapText="1"/>
    </xf>
    <xf numFmtId="0" fontId="47" fillId="0" borderId="15" xfId="0" applyFont="1" applyBorder="1" applyAlignment="1">
      <alignment horizontal="right" wrapText="1"/>
    </xf>
    <xf numFmtId="0" fontId="46" fillId="0" borderId="16" xfId="0" applyFont="1" applyBorder="1" applyAlignment="1">
      <alignment wrapText="1"/>
    </xf>
    <xf numFmtId="164" fontId="48" fillId="0" borderId="17" xfId="0" applyNumberFormat="1" applyFont="1" applyBorder="1" applyAlignment="1">
      <alignment horizontal="right" wrapText="1"/>
    </xf>
    <xf numFmtId="164" fontId="48" fillId="0" borderId="18" xfId="0" applyNumberFormat="1" applyFont="1" applyBorder="1" applyAlignment="1">
      <alignment horizontal="right" wrapText="1"/>
    </xf>
    <xf numFmtId="0" fontId="46" fillId="0" borderId="13" xfId="0" applyFont="1" applyBorder="1" applyAlignment="1">
      <alignment wrapText="1"/>
    </xf>
    <xf numFmtId="164" fontId="48" fillId="0" borderId="14" xfId="0" applyNumberFormat="1" applyFont="1" applyBorder="1" applyAlignment="1">
      <alignment horizontal="right" wrapText="1"/>
    </xf>
    <xf numFmtId="164" fontId="48" fillId="0" borderId="15" xfId="0" applyNumberFormat="1" applyFont="1" applyBorder="1" applyAlignment="1">
      <alignment horizontal="right" wrapText="1"/>
    </xf>
    <xf numFmtId="165" fontId="23" fillId="0" borderId="14" xfId="0" applyNumberFormat="1" applyFont="1" applyBorder="1" applyAlignment="1">
      <alignment horizontal="right" wrapText="1"/>
    </xf>
    <xf numFmtId="165" fontId="23" fillId="0" borderId="15" xfId="0" applyNumberFormat="1" applyFont="1" applyBorder="1" applyAlignment="1">
      <alignment horizontal="right" wrapText="1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49" fillId="0" borderId="16" xfId="0" applyFont="1" applyBorder="1" applyAlignment="1">
      <alignment wrapText="1"/>
    </xf>
    <xf numFmtId="166" fontId="25" fillId="0" borderId="17" xfId="0" applyNumberFormat="1" applyFont="1" applyBorder="1" applyAlignment="1">
      <alignment horizontal="right" wrapText="1"/>
    </xf>
    <xf numFmtId="166" fontId="25" fillId="0" borderId="18" xfId="0" applyNumberFormat="1" applyFont="1" applyBorder="1" applyAlignment="1">
      <alignment horizontal="right" wrapText="1"/>
    </xf>
    <xf numFmtId="0" fontId="49" fillId="0" borderId="13" xfId="0" applyFont="1" applyBorder="1" applyAlignment="1">
      <alignment wrapText="1"/>
    </xf>
    <xf numFmtId="166" fontId="25" fillId="0" borderId="14" xfId="0" applyNumberFormat="1" applyFont="1" applyBorder="1" applyAlignment="1">
      <alignment horizontal="right" wrapText="1"/>
    </xf>
    <xf numFmtId="166" fontId="25" fillId="0" borderId="15" xfId="0" applyNumberFormat="1" applyFont="1" applyBorder="1" applyAlignment="1">
      <alignment horizontal="right" wrapText="1"/>
    </xf>
    <xf numFmtId="164" fontId="50" fillId="0" borderId="17" xfId="0" applyNumberFormat="1" applyFont="1" applyBorder="1" applyAlignment="1">
      <alignment horizontal="right" wrapText="1"/>
    </xf>
    <xf numFmtId="164" fontId="50" fillId="0" borderId="18" xfId="0" applyNumberFormat="1" applyFont="1" applyBorder="1" applyAlignment="1">
      <alignment horizontal="right" wrapText="1"/>
    </xf>
    <xf numFmtId="164" fontId="50" fillId="0" borderId="14" xfId="0" applyNumberFormat="1" applyFont="1" applyBorder="1" applyAlignment="1">
      <alignment horizontal="right" wrapText="1"/>
    </xf>
    <xf numFmtId="164" fontId="50" fillId="0" borderId="15" xfId="0" applyNumberFormat="1" applyFont="1" applyBorder="1" applyAlignment="1">
      <alignment horizontal="right" wrapText="1"/>
    </xf>
    <xf numFmtId="166" fontId="23" fillId="0" borderId="17" xfId="0" applyNumberFormat="1" applyFont="1" applyBorder="1" applyAlignment="1">
      <alignment horizontal="right" wrapText="1"/>
    </xf>
    <xf numFmtId="166" fontId="23" fillId="0" borderId="18" xfId="0" applyNumberFormat="1" applyFont="1" applyBorder="1" applyAlignment="1">
      <alignment horizontal="right" wrapText="1"/>
    </xf>
    <xf numFmtId="166" fontId="23" fillId="0" borderId="14" xfId="0" applyNumberFormat="1" applyFont="1" applyBorder="1" applyAlignment="1">
      <alignment horizontal="right" wrapText="1"/>
    </xf>
    <xf numFmtId="166" fontId="23" fillId="0" borderId="15" xfId="0" applyNumberFormat="1" applyFont="1" applyBorder="1" applyAlignment="1">
      <alignment horizontal="right" wrapText="1"/>
    </xf>
    <xf numFmtId="166" fontId="50" fillId="0" borderId="17" xfId="0" applyNumberFormat="1" applyFont="1" applyBorder="1" applyAlignment="1">
      <alignment horizontal="right" wrapText="1"/>
    </xf>
    <xf numFmtId="166" fontId="50" fillId="0" borderId="18" xfId="0" applyNumberFormat="1" applyFont="1" applyBorder="1" applyAlignment="1">
      <alignment horizontal="right" wrapText="1"/>
    </xf>
    <xf numFmtId="166" fontId="50" fillId="0" borderId="14" xfId="0" applyNumberFormat="1" applyFont="1" applyBorder="1" applyAlignment="1">
      <alignment horizontal="right" wrapText="1"/>
    </xf>
    <xf numFmtId="166" fontId="50" fillId="0" borderId="15" xfId="0" applyNumberFormat="1" applyFont="1" applyBorder="1" applyAlignment="1">
      <alignment horizontal="right" wrapText="1"/>
    </xf>
    <xf numFmtId="167" fontId="50" fillId="0" borderId="17" xfId="0" applyNumberFormat="1" applyFont="1" applyBorder="1" applyAlignment="1">
      <alignment horizontal="right" wrapText="1"/>
    </xf>
    <xf numFmtId="167" fontId="50" fillId="0" borderId="18" xfId="0" applyNumberFormat="1" applyFont="1" applyBorder="1" applyAlignment="1">
      <alignment horizontal="right" wrapText="1"/>
    </xf>
    <xf numFmtId="167" fontId="50" fillId="0" borderId="14" xfId="0" applyNumberFormat="1" applyFont="1" applyBorder="1" applyAlignment="1">
      <alignment horizontal="right" wrapText="1"/>
    </xf>
    <xf numFmtId="167" fontId="50" fillId="0" borderId="15" xfId="0" applyNumberFormat="1" applyFont="1" applyBorder="1" applyAlignment="1">
      <alignment horizontal="right" wrapText="1"/>
    </xf>
    <xf numFmtId="168" fontId="50" fillId="0" borderId="14" xfId="0" applyNumberFormat="1" applyFont="1" applyBorder="1" applyAlignment="1">
      <alignment horizontal="right" wrapText="1"/>
    </xf>
    <xf numFmtId="168" fontId="50" fillId="0" borderId="15" xfId="0" applyNumberFormat="1" applyFont="1" applyBorder="1" applyAlignment="1">
      <alignment horizontal="right" wrapText="1"/>
    </xf>
    <xf numFmtId="168" fontId="50" fillId="0" borderId="17" xfId="0" applyNumberFormat="1" applyFont="1" applyBorder="1" applyAlignment="1">
      <alignment horizontal="right" wrapText="1"/>
    </xf>
    <xf numFmtId="168" fontId="50" fillId="0" borderId="18" xfId="0" applyNumberFormat="1" applyFont="1" applyBorder="1" applyAlignment="1">
      <alignment horizontal="right" wrapText="1"/>
    </xf>
    <xf numFmtId="169" fontId="48" fillId="0" borderId="14" xfId="0" applyNumberFormat="1" applyFont="1" applyBorder="1" applyAlignment="1">
      <alignment horizontal="right" wrapText="1"/>
    </xf>
    <xf numFmtId="169" fontId="48" fillId="0" borderId="15" xfId="0" applyNumberFormat="1" applyFont="1" applyBorder="1" applyAlignment="1">
      <alignment horizontal="right" wrapText="1"/>
    </xf>
    <xf numFmtId="167" fontId="23" fillId="0" borderId="14" xfId="0" applyNumberFormat="1" applyFont="1" applyBorder="1" applyAlignment="1">
      <alignment horizontal="right" wrapText="1"/>
    </xf>
    <xf numFmtId="167" fontId="23" fillId="0" borderId="15" xfId="0" applyNumberFormat="1" applyFont="1" applyBorder="1" applyAlignment="1">
      <alignment horizontal="right" wrapText="1"/>
    </xf>
    <xf numFmtId="167" fontId="25" fillId="0" borderId="17" xfId="0" applyNumberFormat="1" applyFont="1" applyBorder="1" applyAlignment="1">
      <alignment horizontal="right" wrapText="1"/>
    </xf>
    <xf numFmtId="167" fontId="25" fillId="0" borderId="18" xfId="0" applyNumberFormat="1" applyFont="1" applyBorder="1" applyAlignment="1">
      <alignment horizontal="right" wrapText="1"/>
    </xf>
    <xf numFmtId="167" fontId="25" fillId="0" borderId="14" xfId="0" applyNumberFormat="1" applyFont="1" applyBorder="1" applyAlignment="1">
      <alignment horizontal="right" wrapText="1"/>
    </xf>
    <xf numFmtId="167" fontId="25" fillId="0" borderId="15" xfId="0" applyNumberFormat="1" applyFont="1" applyBorder="1" applyAlignment="1">
      <alignment horizontal="right" wrapText="1"/>
    </xf>
    <xf numFmtId="168" fontId="23" fillId="0" borderId="14" xfId="0" applyNumberFormat="1" applyFont="1" applyBorder="1" applyAlignment="1">
      <alignment horizontal="right" wrapText="1"/>
    </xf>
    <xf numFmtId="168" fontId="23" fillId="0" borderId="15" xfId="0" applyNumberFormat="1" applyFont="1" applyBorder="1" applyAlignment="1">
      <alignment horizontal="right" wrapText="1"/>
    </xf>
    <xf numFmtId="169" fontId="48" fillId="0" borderId="17" xfId="0" applyNumberFormat="1" applyFont="1" applyBorder="1" applyAlignment="1">
      <alignment horizontal="right" wrapText="1"/>
    </xf>
    <xf numFmtId="169" fontId="48" fillId="0" borderId="18" xfId="0" applyNumberFormat="1" applyFont="1" applyBorder="1" applyAlignment="1">
      <alignment horizontal="right" wrapText="1"/>
    </xf>
    <xf numFmtId="0" fontId="46" fillId="0" borderId="19" xfId="0" applyFont="1" applyBorder="1" applyAlignment="1">
      <alignment wrapText="1"/>
    </xf>
    <xf numFmtId="168" fontId="48" fillId="0" borderId="20" xfId="0" applyNumberFormat="1" applyFont="1" applyBorder="1" applyAlignment="1">
      <alignment horizontal="right" wrapText="1"/>
    </xf>
    <xf numFmtId="168" fontId="48" fillId="0" borderId="21" xfId="0" applyNumberFormat="1" applyFont="1" applyBorder="1" applyAlignment="1">
      <alignment horizontal="right" wrapText="1"/>
    </xf>
    <xf numFmtId="0" fontId="49" fillId="0" borderId="0" xfId="0" applyFont="1" applyAlignment="1">
      <alignment wrapText="1"/>
    </xf>
    <xf numFmtId="0" fontId="2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1.%20Consolidated%20Benchmark%202012%20MTREF%20-%209%20Nov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C"/>
      <sheetName val="FS"/>
      <sheetName val="GT"/>
      <sheetName val="KZ"/>
      <sheetName val="LP"/>
      <sheetName val="MP"/>
      <sheetName val="NC"/>
      <sheetName val="NW"/>
      <sheetName val="W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6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6.57421875" style="3" bestFit="1" customWidth="1"/>
    <col min="2" max="2" width="12.140625" style="3" bestFit="1" customWidth="1"/>
    <col min="3" max="5" width="10.00390625" style="3" bestFit="1" customWidth="1"/>
    <col min="6" max="7" width="11.28125" style="3" bestFit="1" customWidth="1"/>
    <col min="8" max="9" width="10.00390625" style="3" bestFit="1" customWidth="1"/>
    <col min="10" max="12" width="11.28125" style="3" bestFit="1" customWidth="1"/>
    <col min="13" max="13" width="10.00390625" style="3" bestFit="1" customWidth="1"/>
    <col min="14" max="15" width="13.421875" style="3" bestFit="1" customWidth="1"/>
    <col min="16" max="16" width="11.28125" style="3" bestFit="1" customWidth="1"/>
    <col min="17" max="21" width="10.00390625" style="3" bestFit="1" customWidth="1"/>
    <col min="22" max="23" width="11.28125" style="3" bestFit="1" customWidth="1"/>
    <col min="24" max="24" width="10.140625" style="3" bestFit="1" customWidth="1"/>
    <col min="25" max="25" width="10.7109375" style="3" bestFit="1" customWidth="1"/>
    <col min="26" max="28" width="10.00390625" style="3" bestFit="1" customWidth="1"/>
    <col min="29" max="29" width="9.140625" style="3" customWidth="1"/>
    <col min="30" max="30" width="10.00390625" style="3" bestFit="1" customWidth="1"/>
    <col min="31" max="16384" width="9.140625" style="3" customWidth="1"/>
  </cols>
  <sheetData>
    <row r="1" spans="1:62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</row>
    <row r="2" spans="1:31" ht="12.7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  <c r="V2" s="5" t="s">
        <v>22</v>
      </c>
      <c r="W2" s="5" t="s">
        <v>23</v>
      </c>
      <c r="X2" s="5" t="s">
        <v>24</v>
      </c>
      <c r="Y2" s="5" t="s">
        <v>25</v>
      </c>
      <c r="Z2" s="5" t="s">
        <v>26</v>
      </c>
      <c r="AA2" s="5" t="s">
        <v>27</v>
      </c>
      <c r="AB2" s="5" t="s">
        <v>28</v>
      </c>
      <c r="AC2" s="5" t="s">
        <v>29</v>
      </c>
      <c r="AD2" s="5" t="s">
        <v>30</v>
      </c>
      <c r="AE2" s="6" t="s">
        <v>31</v>
      </c>
    </row>
    <row r="3" spans="1:31" ht="12.75">
      <c r="A3" s="7"/>
      <c r="B3" s="8" t="s">
        <v>32</v>
      </c>
      <c r="C3" s="8" t="s">
        <v>33</v>
      </c>
      <c r="D3" s="8" t="s">
        <v>34</v>
      </c>
      <c r="E3" s="8" t="s">
        <v>35</v>
      </c>
      <c r="F3" s="8" t="s">
        <v>36</v>
      </c>
      <c r="G3" s="8" t="s">
        <v>37</v>
      </c>
      <c r="H3" s="8" t="s">
        <v>38</v>
      </c>
      <c r="I3" s="8" t="s">
        <v>39</v>
      </c>
      <c r="J3" s="8" t="s">
        <v>40</v>
      </c>
      <c r="K3" s="8" t="s">
        <v>41</v>
      </c>
      <c r="L3" s="8" t="s">
        <v>42</v>
      </c>
      <c r="M3" s="8" t="s">
        <v>43</v>
      </c>
      <c r="N3" s="8" t="s">
        <v>44</v>
      </c>
      <c r="O3" s="8" t="s">
        <v>45</v>
      </c>
      <c r="P3" s="8" t="s">
        <v>46</v>
      </c>
      <c r="Q3" s="8" t="s">
        <v>32</v>
      </c>
      <c r="R3" s="8" t="s">
        <v>47</v>
      </c>
      <c r="S3" s="8" t="s">
        <v>48</v>
      </c>
      <c r="T3" s="8" t="s">
        <v>49</v>
      </c>
      <c r="U3" s="8" t="s">
        <v>50</v>
      </c>
      <c r="V3" s="8" t="s">
        <v>51</v>
      </c>
      <c r="W3" s="8" t="s">
        <v>52</v>
      </c>
      <c r="X3" s="8" t="s">
        <v>53</v>
      </c>
      <c r="Y3" s="8" t="s">
        <v>54</v>
      </c>
      <c r="Z3" s="8" t="s">
        <v>55</v>
      </c>
      <c r="AA3" s="8" t="s">
        <v>56</v>
      </c>
      <c r="AB3" s="8" t="s">
        <v>57</v>
      </c>
      <c r="AC3" s="8" t="s">
        <v>58</v>
      </c>
      <c r="AD3" s="8" t="s">
        <v>59</v>
      </c>
      <c r="AE3" s="9" t="s">
        <v>60</v>
      </c>
    </row>
    <row r="4" spans="1:31" ht="12.75">
      <c r="A4" s="7"/>
      <c r="B4" s="8" t="s">
        <v>61</v>
      </c>
      <c r="C4" s="8" t="s">
        <v>62</v>
      </c>
      <c r="D4" s="8" t="s">
        <v>63</v>
      </c>
      <c r="E4" s="8" t="s">
        <v>62</v>
      </c>
      <c r="F4" s="8" t="s">
        <v>64</v>
      </c>
      <c r="G4" s="8" t="s">
        <v>62</v>
      </c>
      <c r="H4" s="8" t="s">
        <v>65</v>
      </c>
      <c r="I4" s="8" t="s">
        <v>63</v>
      </c>
      <c r="J4" s="8" t="s">
        <v>66</v>
      </c>
      <c r="K4" s="8" t="s">
        <v>66</v>
      </c>
      <c r="L4" s="8" t="s">
        <v>67</v>
      </c>
      <c r="M4" s="8" t="s">
        <v>62</v>
      </c>
      <c r="N4" s="8" t="s">
        <v>68</v>
      </c>
      <c r="O4" s="8" t="s">
        <v>62</v>
      </c>
      <c r="P4" s="8" t="s">
        <v>66</v>
      </c>
      <c r="Q4" s="8" t="s">
        <v>69</v>
      </c>
      <c r="R4" s="8" t="s">
        <v>63</v>
      </c>
      <c r="S4" s="8" t="s">
        <v>62</v>
      </c>
      <c r="T4" s="8" t="s">
        <v>62</v>
      </c>
      <c r="U4" s="8" t="s">
        <v>62</v>
      </c>
      <c r="V4" s="8" t="s">
        <v>64</v>
      </c>
      <c r="W4" s="8" t="s">
        <v>66</v>
      </c>
      <c r="X4" s="8" t="s">
        <v>62</v>
      </c>
      <c r="Y4" s="8" t="s">
        <v>62</v>
      </c>
      <c r="Z4" s="8" t="s">
        <v>62</v>
      </c>
      <c r="AA4" s="8" t="s">
        <v>62</v>
      </c>
      <c r="AB4" s="8" t="s">
        <v>62</v>
      </c>
      <c r="AC4" s="8" t="s">
        <v>70</v>
      </c>
      <c r="AD4" s="8" t="s">
        <v>71</v>
      </c>
      <c r="AE4" s="9" t="s">
        <v>72</v>
      </c>
    </row>
    <row r="5" spans="1:31" ht="16.5">
      <c r="A5" s="10" t="s">
        <v>73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2"/>
    </row>
    <row r="6" spans="1:31" ht="12.75">
      <c r="A6" s="13" t="s">
        <v>74</v>
      </c>
      <c r="B6" s="14">
        <v>23901656068</v>
      </c>
      <c r="C6" s="14">
        <v>184896800</v>
      </c>
      <c r="D6" s="14">
        <v>182158000</v>
      </c>
      <c r="E6" s="14">
        <v>193724598</v>
      </c>
      <c r="F6" s="14">
        <v>654876805</v>
      </c>
      <c r="G6" s="14">
        <v>385473216</v>
      </c>
      <c r="H6" s="14">
        <v>241171060</v>
      </c>
      <c r="I6" s="14">
        <v>351614295</v>
      </c>
      <c r="J6" s="14">
        <v>1324090793</v>
      </c>
      <c r="K6" s="14">
        <v>861570703</v>
      </c>
      <c r="L6" s="14">
        <v>647224463</v>
      </c>
      <c r="M6" s="14">
        <v>427982030</v>
      </c>
      <c r="N6" s="14">
        <v>327498100</v>
      </c>
      <c r="O6" s="14">
        <v>298654506</v>
      </c>
      <c r="P6" s="14">
        <v>702027294</v>
      </c>
      <c r="Q6" s="14">
        <v>201630323</v>
      </c>
      <c r="R6" s="14">
        <v>147115033</v>
      </c>
      <c r="S6" s="14">
        <v>109173384</v>
      </c>
      <c r="T6" s="14">
        <v>84703190</v>
      </c>
      <c r="U6" s="14">
        <v>272509792</v>
      </c>
      <c r="V6" s="14">
        <v>686429164</v>
      </c>
      <c r="W6" s="14">
        <v>947297698</v>
      </c>
      <c r="X6" s="14">
        <v>396135083</v>
      </c>
      <c r="Y6" s="14">
        <v>330211861</v>
      </c>
      <c r="Z6" s="14">
        <v>488401000</v>
      </c>
      <c r="AA6" s="14">
        <v>172487445</v>
      </c>
      <c r="AB6" s="14">
        <v>48203584</v>
      </c>
      <c r="AC6" s="14">
        <v>45667548</v>
      </c>
      <c r="AD6" s="14">
        <v>167347012</v>
      </c>
      <c r="AE6" s="15">
        <v>59508139</v>
      </c>
    </row>
    <row r="7" spans="1:31" ht="12.75">
      <c r="A7" s="16" t="s">
        <v>75</v>
      </c>
      <c r="B7" s="17">
        <v>24362424954</v>
      </c>
      <c r="C7" s="17">
        <v>191038160</v>
      </c>
      <c r="D7" s="17">
        <v>169852000</v>
      </c>
      <c r="E7" s="17">
        <v>191567025</v>
      </c>
      <c r="F7" s="17">
        <v>711341187</v>
      </c>
      <c r="G7" s="17">
        <v>430479736</v>
      </c>
      <c r="H7" s="17">
        <v>248470930</v>
      </c>
      <c r="I7" s="17">
        <v>332648323</v>
      </c>
      <c r="J7" s="17">
        <v>1324055007</v>
      </c>
      <c r="K7" s="17">
        <v>891306452</v>
      </c>
      <c r="L7" s="17">
        <v>686469345</v>
      </c>
      <c r="M7" s="17">
        <v>426963710</v>
      </c>
      <c r="N7" s="17">
        <v>407407986</v>
      </c>
      <c r="O7" s="17">
        <v>283212527</v>
      </c>
      <c r="P7" s="17">
        <v>791054519</v>
      </c>
      <c r="Q7" s="17">
        <v>202464564</v>
      </c>
      <c r="R7" s="17">
        <v>159313215</v>
      </c>
      <c r="S7" s="17">
        <v>107215765</v>
      </c>
      <c r="T7" s="17">
        <v>105633010</v>
      </c>
      <c r="U7" s="17">
        <v>266103834</v>
      </c>
      <c r="V7" s="17">
        <v>655136436</v>
      </c>
      <c r="W7" s="17">
        <v>983290146</v>
      </c>
      <c r="X7" s="17">
        <v>406939248</v>
      </c>
      <c r="Y7" s="17">
        <v>332412670</v>
      </c>
      <c r="Z7" s="17">
        <v>489599050</v>
      </c>
      <c r="AA7" s="17">
        <v>170847014</v>
      </c>
      <c r="AB7" s="17">
        <v>48205601</v>
      </c>
      <c r="AC7" s="17">
        <v>36989442</v>
      </c>
      <c r="AD7" s="17">
        <v>177232704</v>
      </c>
      <c r="AE7" s="18">
        <v>53082992</v>
      </c>
    </row>
    <row r="8" spans="1:31" ht="12.75">
      <c r="A8" s="16" t="s">
        <v>76</v>
      </c>
      <c r="B8" s="17">
        <f>+B6-B7</f>
        <v>-460768886</v>
      </c>
      <c r="C8" s="17">
        <f aca="true" t="shared" si="0" ref="C8:AE8">+C6-C7</f>
        <v>-6141360</v>
      </c>
      <c r="D8" s="17">
        <f t="shared" si="0"/>
        <v>12306000</v>
      </c>
      <c r="E8" s="17">
        <f t="shared" si="0"/>
        <v>2157573</v>
      </c>
      <c r="F8" s="17">
        <f t="shared" si="0"/>
        <v>-56464382</v>
      </c>
      <c r="G8" s="17">
        <f t="shared" si="0"/>
        <v>-45006520</v>
      </c>
      <c r="H8" s="17">
        <f t="shared" si="0"/>
        <v>-7299870</v>
      </c>
      <c r="I8" s="17">
        <f t="shared" si="0"/>
        <v>18965972</v>
      </c>
      <c r="J8" s="17">
        <f t="shared" si="0"/>
        <v>35786</v>
      </c>
      <c r="K8" s="17">
        <f t="shared" si="0"/>
        <v>-29735749</v>
      </c>
      <c r="L8" s="17">
        <f t="shared" si="0"/>
        <v>-39244882</v>
      </c>
      <c r="M8" s="17">
        <f t="shared" si="0"/>
        <v>1018320</v>
      </c>
      <c r="N8" s="17">
        <f t="shared" si="0"/>
        <v>-79909886</v>
      </c>
      <c r="O8" s="17">
        <f t="shared" si="0"/>
        <v>15441979</v>
      </c>
      <c r="P8" s="17">
        <f t="shared" si="0"/>
        <v>-89027225</v>
      </c>
      <c r="Q8" s="17">
        <f t="shared" si="0"/>
        <v>-834241</v>
      </c>
      <c r="R8" s="17">
        <f t="shared" si="0"/>
        <v>-12198182</v>
      </c>
      <c r="S8" s="17">
        <f t="shared" si="0"/>
        <v>1957619</v>
      </c>
      <c r="T8" s="17">
        <f t="shared" si="0"/>
        <v>-20929820</v>
      </c>
      <c r="U8" s="17">
        <f t="shared" si="0"/>
        <v>6405958</v>
      </c>
      <c r="V8" s="17">
        <f t="shared" si="0"/>
        <v>31292728</v>
      </c>
      <c r="W8" s="17">
        <f t="shared" si="0"/>
        <v>-35992448</v>
      </c>
      <c r="X8" s="17">
        <f t="shared" si="0"/>
        <v>-10804165</v>
      </c>
      <c r="Y8" s="17">
        <f t="shared" si="0"/>
        <v>-2200809</v>
      </c>
      <c r="Z8" s="17">
        <f t="shared" si="0"/>
        <v>-1198050</v>
      </c>
      <c r="AA8" s="17">
        <f t="shared" si="0"/>
        <v>1640431</v>
      </c>
      <c r="AB8" s="17">
        <f t="shared" si="0"/>
        <v>-2017</v>
      </c>
      <c r="AC8" s="17">
        <f t="shared" si="0"/>
        <v>8678106</v>
      </c>
      <c r="AD8" s="17">
        <f t="shared" si="0"/>
        <v>-9885692</v>
      </c>
      <c r="AE8" s="18">
        <f t="shared" si="0"/>
        <v>6425147</v>
      </c>
    </row>
    <row r="9" spans="1:31" ht="12.75">
      <c r="A9" s="16" t="s">
        <v>77</v>
      </c>
      <c r="B9" s="17">
        <v>4523510728</v>
      </c>
      <c r="C9" s="17">
        <v>12374333</v>
      </c>
      <c r="D9" s="17">
        <v>90574495</v>
      </c>
      <c r="E9" s="17">
        <v>9753106</v>
      </c>
      <c r="F9" s="17">
        <v>262113636</v>
      </c>
      <c r="G9" s="17">
        <v>177432608</v>
      </c>
      <c r="H9" s="17">
        <v>222713000</v>
      </c>
      <c r="I9" s="17">
        <v>38308000</v>
      </c>
      <c r="J9" s="17">
        <v>365085204</v>
      </c>
      <c r="K9" s="17">
        <v>303414170</v>
      </c>
      <c r="L9" s="17">
        <v>1917967</v>
      </c>
      <c r="M9" s="17">
        <v>87562211</v>
      </c>
      <c r="N9" s="17">
        <v>361069111</v>
      </c>
      <c r="O9" s="17">
        <v>19266598</v>
      </c>
      <c r="P9" s="17">
        <v>87646379</v>
      </c>
      <c r="Q9" s="17">
        <v>10321519</v>
      </c>
      <c r="R9" s="17">
        <v>18434345</v>
      </c>
      <c r="S9" s="17">
        <v>-5378781</v>
      </c>
      <c r="T9" s="17">
        <v>1065026</v>
      </c>
      <c r="U9" s="17">
        <v>12544493</v>
      </c>
      <c r="V9" s="17">
        <v>-85440073</v>
      </c>
      <c r="W9" s="17">
        <v>282439546</v>
      </c>
      <c r="X9" s="17">
        <v>41670966</v>
      </c>
      <c r="Y9" s="17">
        <v>3849420</v>
      </c>
      <c r="Z9" s="17">
        <v>25529406</v>
      </c>
      <c r="AA9" s="17">
        <v>18854238</v>
      </c>
      <c r="AB9" s="17">
        <v>-13316803</v>
      </c>
      <c r="AC9" s="17">
        <v>5152964</v>
      </c>
      <c r="AD9" s="17">
        <v>9532499</v>
      </c>
      <c r="AE9" s="18">
        <v>527930</v>
      </c>
    </row>
    <row r="10" spans="1:31" ht="25.5">
      <c r="A10" s="16" t="s">
        <v>78</v>
      </c>
      <c r="B10" s="17">
        <v>849120728</v>
      </c>
      <c r="C10" s="17">
        <v>-1073733</v>
      </c>
      <c r="D10" s="17">
        <v>37999000</v>
      </c>
      <c r="E10" s="17">
        <v>-5793014</v>
      </c>
      <c r="F10" s="17">
        <v>-103362363</v>
      </c>
      <c r="G10" s="17">
        <v>-35140811</v>
      </c>
      <c r="H10" s="17">
        <v>2803000</v>
      </c>
      <c r="I10" s="17">
        <v>3502000</v>
      </c>
      <c r="J10" s="17">
        <v>104490078</v>
      </c>
      <c r="K10" s="17">
        <v>-3864949</v>
      </c>
      <c r="L10" s="17">
        <v>-2787275</v>
      </c>
      <c r="M10" s="17">
        <v>40798211</v>
      </c>
      <c r="N10" s="17">
        <v>-12550057</v>
      </c>
      <c r="O10" s="17">
        <v>941003</v>
      </c>
      <c r="P10" s="17">
        <v>-14500000</v>
      </c>
      <c r="Q10" s="17">
        <v>-4678481</v>
      </c>
      <c r="R10" s="17">
        <v>-3150395</v>
      </c>
      <c r="S10" s="17">
        <v>10622</v>
      </c>
      <c r="T10" s="17">
        <v>122976</v>
      </c>
      <c r="U10" s="17">
        <v>-15365507</v>
      </c>
      <c r="V10" s="17">
        <v>-85440072</v>
      </c>
      <c r="W10" s="17">
        <v>17123228</v>
      </c>
      <c r="X10" s="17">
        <v>-7327486</v>
      </c>
      <c r="Y10" s="17">
        <v>8801420</v>
      </c>
      <c r="Z10" s="17">
        <v>-20727759</v>
      </c>
      <c r="AA10" s="17">
        <v>18854238</v>
      </c>
      <c r="AB10" s="17">
        <v>-27803</v>
      </c>
      <c r="AC10" s="17">
        <v>1939040</v>
      </c>
      <c r="AD10" s="17">
        <v>3582206</v>
      </c>
      <c r="AE10" s="18">
        <v>527930</v>
      </c>
    </row>
    <row r="11" spans="1:31" ht="25.5">
      <c r="A11" s="16" t="s">
        <v>79</v>
      </c>
      <c r="B11" s="17">
        <f>IF((B130+B131)=0,0,(B132-(B137-(((B134+B135+B136)*(B129/(B130+B131)))-B133))))</f>
        <v>3377896460.1463346</v>
      </c>
      <c r="C11" s="17">
        <f aca="true" t="shared" si="1" ref="C11:AE11">IF((C130+C131)=0,0,(C132-(C137-(((C134+C135+C136)*(C129/(C130+C131)))-C133))))</f>
        <v>6169469.909663867</v>
      </c>
      <c r="D11" s="17">
        <f t="shared" si="1"/>
        <v>41859904.729234025</v>
      </c>
      <c r="E11" s="17">
        <f t="shared" si="1"/>
        <v>40181670.69272135</v>
      </c>
      <c r="F11" s="17">
        <f t="shared" si="1"/>
        <v>-36760512.67623919</v>
      </c>
      <c r="G11" s="17">
        <f t="shared" si="1"/>
        <v>25062499.78031981</v>
      </c>
      <c r="H11" s="17">
        <f t="shared" si="1"/>
        <v>138634128.65151638</v>
      </c>
      <c r="I11" s="17">
        <f t="shared" si="1"/>
        <v>31225994.92117907</v>
      </c>
      <c r="J11" s="17">
        <f t="shared" si="1"/>
        <v>310577829.06430703</v>
      </c>
      <c r="K11" s="17">
        <f t="shared" si="1"/>
        <v>99746228.94125456</v>
      </c>
      <c r="L11" s="17">
        <f t="shared" si="1"/>
        <v>86559120.06444108</v>
      </c>
      <c r="M11" s="17">
        <f t="shared" si="1"/>
        <v>47147079.77252114</v>
      </c>
      <c r="N11" s="17">
        <f t="shared" si="1"/>
        <v>160866808.4747985</v>
      </c>
      <c r="O11" s="17">
        <f t="shared" si="1"/>
        <v>11040949.408592716</v>
      </c>
      <c r="P11" s="17">
        <f t="shared" si="1"/>
        <v>98160856.5307492</v>
      </c>
      <c r="Q11" s="17">
        <f t="shared" si="1"/>
        <v>-14337286</v>
      </c>
      <c r="R11" s="17">
        <f t="shared" si="1"/>
        <v>7456051.457654741</v>
      </c>
      <c r="S11" s="17">
        <f t="shared" si="1"/>
        <v>-9030286.629563149</v>
      </c>
      <c r="T11" s="17">
        <f t="shared" si="1"/>
        <v>-11416208.813752908</v>
      </c>
      <c r="U11" s="17">
        <f t="shared" si="1"/>
        <v>-1637048.5193862803</v>
      </c>
      <c r="V11" s="17">
        <f t="shared" si="1"/>
        <v>160698870.96144274</v>
      </c>
      <c r="W11" s="17">
        <f t="shared" si="1"/>
        <v>191121431.05889264</v>
      </c>
      <c r="X11" s="17">
        <f t="shared" si="1"/>
        <v>66754799.97539961</v>
      </c>
      <c r="Y11" s="17">
        <f t="shared" si="1"/>
        <v>-100091061.32033437</v>
      </c>
      <c r="Z11" s="17">
        <f t="shared" si="1"/>
        <v>1561611.6942164227</v>
      </c>
      <c r="AA11" s="17">
        <f t="shared" si="1"/>
        <v>74630162.3718752</v>
      </c>
      <c r="AB11" s="17">
        <f t="shared" si="1"/>
        <v>7959601.792374901</v>
      </c>
      <c r="AC11" s="17">
        <f t="shared" si="1"/>
        <v>0</v>
      </c>
      <c r="AD11" s="17">
        <f t="shared" si="1"/>
        <v>7180126.633869857</v>
      </c>
      <c r="AE11" s="18">
        <f t="shared" si="1"/>
        <v>-2734000</v>
      </c>
    </row>
    <row r="12" spans="1:31" ht="12.75">
      <c r="A12" s="16" t="s">
        <v>80</v>
      </c>
      <c r="B12" s="19">
        <f>IF(((B138+B139+(B140*B141/100))/12)=0,0,B9/((B138+B139+(B140*B141/100))/12))</f>
        <v>2.66010233845174</v>
      </c>
      <c r="C12" s="19">
        <f aca="true" t="shared" si="2" ref="C12:AE12">IF(((C138+C139+(C140*C141/100))/12)=0,0,C9/((C138+C139+(C140*C141/100))/12))</f>
        <v>0.955965507677879</v>
      </c>
      <c r="D12" s="19">
        <f t="shared" si="2"/>
        <v>8.942464313041475</v>
      </c>
      <c r="E12" s="19">
        <f t="shared" si="2"/>
        <v>0.7648271678379281</v>
      </c>
      <c r="F12" s="19">
        <f t="shared" si="2"/>
        <v>6.838619648820711</v>
      </c>
      <c r="G12" s="19">
        <f t="shared" si="2"/>
        <v>6.619248681376511</v>
      </c>
      <c r="H12" s="19">
        <f t="shared" si="2"/>
        <v>18.142753958985026</v>
      </c>
      <c r="I12" s="19">
        <f t="shared" si="2"/>
        <v>1.612980108083941</v>
      </c>
      <c r="J12" s="19">
        <f t="shared" si="2"/>
        <v>4.28672642742082</v>
      </c>
      <c r="K12" s="19">
        <f t="shared" si="2"/>
        <v>6.4657396928783895</v>
      </c>
      <c r="L12" s="19">
        <f t="shared" si="2"/>
        <v>0.04387770856259001</v>
      </c>
      <c r="M12" s="19">
        <f t="shared" si="2"/>
        <v>2.8451046792672514</v>
      </c>
      <c r="N12" s="19">
        <f t="shared" si="2"/>
        <v>17.949754106521567</v>
      </c>
      <c r="O12" s="19">
        <f t="shared" si="2"/>
        <v>0.9312063903819702</v>
      </c>
      <c r="P12" s="19">
        <f t="shared" si="2"/>
        <v>1.802022742969592</v>
      </c>
      <c r="Q12" s="19">
        <f t="shared" si="2"/>
        <v>0.8250086190521622</v>
      </c>
      <c r="R12" s="19">
        <f t="shared" si="2"/>
        <v>1.7848961619491164</v>
      </c>
      <c r="S12" s="19">
        <f t="shared" si="2"/>
        <v>-0.8319557302544105</v>
      </c>
      <c r="T12" s="19">
        <f t="shared" si="2"/>
        <v>0.14667087348553226</v>
      </c>
      <c r="U12" s="19">
        <f t="shared" si="2"/>
        <v>0.6633494183046688</v>
      </c>
      <c r="V12" s="19">
        <f t="shared" si="2"/>
        <v>-1.928922261489856</v>
      </c>
      <c r="W12" s="19">
        <f t="shared" si="2"/>
        <v>4.275565088706052</v>
      </c>
      <c r="X12" s="19">
        <f t="shared" si="2"/>
        <v>1.4833498656186301</v>
      </c>
      <c r="Y12" s="19">
        <f t="shared" si="2"/>
        <v>0.16924523147860535</v>
      </c>
      <c r="Z12" s="19">
        <f t="shared" si="2"/>
        <v>0.797116923677807</v>
      </c>
      <c r="AA12" s="19">
        <f t="shared" si="2"/>
        <v>1.659564921949523</v>
      </c>
      <c r="AB12" s="19">
        <f t="shared" si="2"/>
        <v>-5.988264545628591</v>
      </c>
      <c r="AC12" s="19">
        <f t="shared" si="2"/>
        <v>2.2810734798823966</v>
      </c>
      <c r="AD12" s="19">
        <f t="shared" si="2"/>
        <v>0.8419615230668507</v>
      </c>
      <c r="AE12" s="20">
        <f t="shared" si="2"/>
        <v>0.21495282530658116</v>
      </c>
    </row>
    <row r="13" spans="1:31" ht="12.75">
      <c r="A13" s="13" t="s">
        <v>81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2"/>
    </row>
    <row r="14" spans="1:31" ht="12.75">
      <c r="A14" s="16" t="s">
        <v>82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4"/>
    </row>
    <row r="15" spans="1:31" ht="12.75">
      <c r="A15" s="25" t="s">
        <v>83</v>
      </c>
      <c r="B15" s="26">
        <f>IF(B142=0,0,(B6-B142)*100/B142)</f>
        <v>8.736637396605664</v>
      </c>
      <c r="C15" s="26">
        <f aca="true" t="shared" si="3" ref="C15:AE15">IF(C142=0,0,(C6-C142)*100/C142)</f>
        <v>16.000642688561243</v>
      </c>
      <c r="D15" s="26">
        <f t="shared" si="3"/>
        <v>34.01088438406973</v>
      </c>
      <c r="E15" s="26">
        <f t="shared" si="3"/>
        <v>13.45624619088421</v>
      </c>
      <c r="F15" s="26">
        <f t="shared" si="3"/>
        <v>3.1891541442702436</v>
      </c>
      <c r="G15" s="26">
        <f t="shared" si="3"/>
        <v>7.634929724236484</v>
      </c>
      <c r="H15" s="26">
        <f t="shared" si="3"/>
        <v>7.5996557290151365</v>
      </c>
      <c r="I15" s="26">
        <f t="shared" si="3"/>
        <v>21.17295510988167</v>
      </c>
      <c r="J15" s="26">
        <f t="shared" si="3"/>
        <v>6.662818255735485</v>
      </c>
      <c r="K15" s="26">
        <f t="shared" si="3"/>
        <v>6.86934905458399</v>
      </c>
      <c r="L15" s="26">
        <f t="shared" si="3"/>
        <v>11.361185734317877</v>
      </c>
      <c r="M15" s="26">
        <f t="shared" si="3"/>
        <v>7.37950331507366</v>
      </c>
      <c r="N15" s="26">
        <f t="shared" si="3"/>
        <v>-17.315313699983463</v>
      </c>
      <c r="O15" s="26">
        <f t="shared" si="3"/>
        <v>23.336588574481443</v>
      </c>
      <c r="P15" s="26">
        <f t="shared" si="3"/>
        <v>9.649087206838713</v>
      </c>
      <c r="Q15" s="26">
        <f t="shared" si="3"/>
        <v>13.461787649922254</v>
      </c>
      <c r="R15" s="26">
        <f t="shared" si="3"/>
        <v>22.18774764680562</v>
      </c>
      <c r="S15" s="26">
        <f t="shared" si="3"/>
        <v>0.11808652599513464</v>
      </c>
      <c r="T15" s="26">
        <f t="shared" si="3"/>
        <v>27.992917407679215</v>
      </c>
      <c r="U15" s="26">
        <f t="shared" si="3"/>
        <v>2.289158876854494</v>
      </c>
      <c r="V15" s="26">
        <f t="shared" si="3"/>
        <v>6.23804371722104</v>
      </c>
      <c r="W15" s="26">
        <f t="shared" si="3"/>
        <v>3.1545628364230685</v>
      </c>
      <c r="X15" s="26">
        <f t="shared" si="3"/>
        <v>5.778205812684157</v>
      </c>
      <c r="Y15" s="26">
        <f t="shared" si="3"/>
        <v>0.20760528133254844</v>
      </c>
      <c r="Z15" s="26">
        <f t="shared" si="3"/>
        <v>5.90338612590421</v>
      </c>
      <c r="AA15" s="26">
        <f t="shared" si="3"/>
        <v>-0.2499328763302683</v>
      </c>
      <c r="AB15" s="26">
        <f t="shared" si="3"/>
        <v>223.97437808601296</v>
      </c>
      <c r="AC15" s="26">
        <f t="shared" si="3"/>
        <v>-0.29631073485848214</v>
      </c>
      <c r="AD15" s="26">
        <f t="shared" si="3"/>
        <v>2.172097920385506</v>
      </c>
      <c r="AE15" s="27">
        <f t="shared" si="3"/>
        <v>3.18127833932697</v>
      </c>
    </row>
    <row r="16" spans="1:31" ht="12.75">
      <c r="A16" s="28" t="s">
        <v>84</v>
      </c>
      <c r="B16" s="29">
        <f>IF(B144=0,0,(B143-B144)*100/B144)</f>
        <v>9.667633813214305</v>
      </c>
      <c r="C16" s="29">
        <f aca="true" t="shared" si="4" ref="C16:AE16">IF(C144=0,0,(C143-C144)*100/C144)</f>
        <v>-1.187648456057007</v>
      </c>
      <c r="D16" s="29">
        <f t="shared" si="4"/>
        <v>13.888364858569565</v>
      </c>
      <c r="E16" s="29">
        <f t="shared" si="4"/>
        <v>29.123758874375497</v>
      </c>
      <c r="F16" s="29">
        <f t="shared" si="4"/>
        <v>23.70753679868192</v>
      </c>
      <c r="G16" s="29">
        <f t="shared" si="4"/>
        <v>13.642087392590012</v>
      </c>
      <c r="H16" s="29">
        <f t="shared" si="4"/>
        <v>0</v>
      </c>
      <c r="I16" s="29">
        <f t="shared" si="4"/>
        <v>10.393920601325123</v>
      </c>
      <c r="J16" s="29">
        <f t="shared" si="4"/>
        <v>36.23866051292989</v>
      </c>
      <c r="K16" s="29">
        <f t="shared" si="4"/>
        <v>9.529735488451044</v>
      </c>
      <c r="L16" s="29">
        <f t="shared" si="4"/>
        <v>-6.085169827960887</v>
      </c>
      <c r="M16" s="29">
        <f t="shared" si="4"/>
        <v>-8.181212873620025</v>
      </c>
      <c r="N16" s="29">
        <f t="shared" si="4"/>
        <v>0</v>
      </c>
      <c r="O16" s="29">
        <f t="shared" si="4"/>
        <v>4.472437141059268</v>
      </c>
      <c r="P16" s="29">
        <f t="shared" si="4"/>
        <v>10.416262169768832</v>
      </c>
      <c r="Q16" s="29">
        <f t="shared" si="4"/>
        <v>8.313402437299164</v>
      </c>
      <c r="R16" s="29">
        <f t="shared" si="4"/>
        <v>23.075472448842564</v>
      </c>
      <c r="S16" s="29">
        <f t="shared" si="4"/>
        <v>0</v>
      </c>
      <c r="T16" s="29">
        <f t="shared" si="4"/>
        <v>0.9171989930121939</v>
      </c>
      <c r="U16" s="29">
        <f t="shared" si="4"/>
        <v>9.000000097537843</v>
      </c>
      <c r="V16" s="29">
        <f t="shared" si="4"/>
        <v>9.979758487603132</v>
      </c>
      <c r="W16" s="29">
        <f t="shared" si="4"/>
        <v>5.597333785917051</v>
      </c>
      <c r="X16" s="29">
        <f t="shared" si="4"/>
        <v>20.801435406698566</v>
      </c>
      <c r="Y16" s="29">
        <f t="shared" si="4"/>
        <v>15.298391058834932</v>
      </c>
      <c r="Z16" s="29">
        <f t="shared" si="4"/>
        <v>10.232074631097191</v>
      </c>
      <c r="AA16" s="29">
        <f t="shared" si="4"/>
        <v>0</v>
      </c>
      <c r="AB16" s="29">
        <f t="shared" si="4"/>
        <v>16.746736967253366</v>
      </c>
      <c r="AC16" s="29">
        <f t="shared" si="4"/>
        <v>6.804535333342666</v>
      </c>
      <c r="AD16" s="29">
        <f t="shared" si="4"/>
        <v>1.934978129056109</v>
      </c>
      <c r="AE16" s="30">
        <f t="shared" si="4"/>
        <v>0</v>
      </c>
    </row>
    <row r="17" spans="1:31" ht="12.75">
      <c r="A17" s="28" t="s">
        <v>85</v>
      </c>
      <c r="B17" s="29">
        <f>IF(B146=0,0,(B145-B146)*100/B146)</f>
        <v>6.130523517971582</v>
      </c>
      <c r="C17" s="29">
        <f aca="true" t="shared" si="5" ref="C17:AE17">IF(C146=0,0,(C145-C146)*100/C146)</f>
        <v>22.457485270487414</v>
      </c>
      <c r="D17" s="29">
        <f t="shared" si="5"/>
        <v>-100</v>
      </c>
      <c r="E17" s="29">
        <f t="shared" si="5"/>
        <v>14.107738244174215</v>
      </c>
      <c r="F17" s="29">
        <f t="shared" si="5"/>
        <v>11.177026340572837</v>
      </c>
      <c r="G17" s="29">
        <f t="shared" si="5"/>
        <v>9.596342494691745</v>
      </c>
      <c r="H17" s="29">
        <f t="shared" si="5"/>
        <v>0</v>
      </c>
      <c r="I17" s="29">
        <f t="shared" si="5"/>
        <v>20.38295378349697</v>
      </c>
      <c r="J17" s="29">
        <f t="shared" si="5"/>
        <v>12.659684630008291</v>
      </c>
      <c r="K17" s="29">
        <f t="shared" si="5"/>
        <v>10.41904948077662</v>
      </c>
      <c r="L17" s="29">
        <f t="shared" si="5"/>
        <v>11.210628737488934</v>
      </c>
      <c r="M17" s="29">
        <f t="shared" si="5"/>
        <v>7.311377646699168</v>
      </c>
      <c r="N17" s="29">
        <f t="shared" si="5"/>
        <v>0</v>
      </c>
      <c r="O17" s="29">
        <f t="shared" si="5"/>
        <v>13.615859222819054</v>
      </c>
      <c r="P17" s="29">
        <f t="shared" si="5"/>
        <v>16.67813770939393</v>
      </c>
      <c r="Q17" s="29">
        <f t="shared" si="5"/>
        <v>20.58165345628275</v>
      </c>
      <c r="R17" s="29">
        <f t="shared" si="5"/>
        <v>21.08040407633186</v>
      </c>
      <c r="S17" s="29">
        <f t="shared" si="5"/>
        <v>0</v>
      </c>
      <c r="T17" s="29">
        <f t="shared" si="5"/>
        <v>12.763838968442494</v>
      </c>
      <c r="U17" s="29">
        <f t="shared" si="5"/>
        <v>10.138355488373925</v>
      </c>
      <c r="V17" s="29">
        <f t="shared" si="5"/>
        <v>9.868299163167817</v>
      </c>
      <c r="W17" s="29">
        <f t="shared" si="5"/>
        <v>2.608017737446641</v>
      </c>
      <c r="X17" s="29">
        <f t="shared" si="5"/>
        <v>3.4329770273034526</v>
      </c>
      <c r="Y17" s="29">
        <f t="shared" si="5"/>
        <v>-1.653575250387967</v>
      </c>
      <c r="Z17" s="29">
        <f t="shared" si="5"/>
        <v>2.434357149814086</v>
      </c>
      <c r="AA17" s="29">
        <f t="shared" si="5"/>
        <v>0</v>
      </c>
      <c r="AB17" s="29">
        <f t="shared" si="5"/>
        <v>31.661477832512315</v>
      </c>
      <c r="AC17" s="29">
        <f t="shared" si="5"/>
        <v>15.411493887789328</v>
      </c>
      <c r="AD17" s="29">
        <f t="shared" si="5"/>
        <v>1.9176513620826994</v>
      </c>
      <c r="AE17" s="30">
        <f t="shared" si="5"/>
        <v>0</v>
      </c>
    </row>
    <row r="18" spans="1:31" ht="12.75">
      <c r="A18" s="28" t="s">
        <v>86</v>
      </c>
      <c r="B18" s="29">
        <f>IF(B148=0,0,(B147-B148)*100/B148)</f>
        <v>15.121491724954062</v>
      </c>
      <c r="C18" s="29">
        <f aca="true" t="shared" si="6" ref="C18:AE18">IF(C148=0,0,(C147-C148)*100/C148)</f>
        <v>17.742625053441643</v>
      </c>
      <c r="D18" s="29">
        <f t="shared" si="6"/>
        <v>-100</v>
      </c>
      <c r="E18" s="29">
        <f t="shared" si="6"/>
        <v>17.566735143066765</v>
      </c>
      <c r="F18" s="29">
        <f t="shared" si="6"/>
        <v>3.281549576396129</v>
      </c>
      <c r="G18" s="29">
        <f t="shared" si="6"/>
        <v>18.78023883304222</v>
      </c>
      <c r="H18" s="29">
        <f t="shared" si="6"/>
        <v>13.986900981618312</v>
      </c>
      <c r="I18" s="29">
        <f t="shared" si="6"/>
        <v>5.515286046216792</v>
      </c>
      <c r="J18" s="29">
        <f t="shared" si="6"/>
        <v>38.466571254682556</v>
      </c>
      <c r="K18" s="29">
        <f t="shared" si="6"/>
        <v>10.229652965044771</v>
      </c>
      <c r="L18" s="29">
        <f t="shared" si="6"/>
        <v>12.323129040376651</v>
      </c>
      <c r="M18" s="29">
        <f t="shared" si="6"/>
        <v>7.933206308966959</v>
      </c>
      <c r="N18" s="29">
        <f t="shared" si="6"/>
        <v>0</v>
      </c>
      <c r="O18" s="29">
        <f t="shared" si="6"/>
        <v>15.849142037584722</v>
      </c>
      <c r="P18" s="29">
        <f t="shared" si="6"/>
        <v>2.195080840407986</v>
      </c>
      <c r="Q18" s="29">
        <f t="shared" si="6"/>
        <v>6.039878568177826</v>
      </c>
      <c r="R18" s="29">
        <f t="shared" si="6"/>
        <v>40.76602635777315</v>
      </c>
      <c r="S18" s="29">
        <f t="shared" si="6"/>
        <v>0</v>
      </c>
      <c r="T18" s="29">
        <f t="shared" si="6"/>
        <v>81.58982832903554</v>
      </c>
      <c r="U18" s="29">
        <f t="shared" si="6"/>
        <v>23.654064250075976</v>
      </c>
      <c r="V18" s="29">
        <f t="shared" si="6"/>
        <v>17.894780628718713</v>
      </c>
      <c r="W18" s="29">
        <f t="shared" si="6"/>
        <v>-22.634599647488354</v>
      </c>
      <c r="X18" s="29">
        <f t="shared" si="6"/>
        <v>-6.558600806322791</v>
      </c>
      <c r="Y18" s="29">
        <f t="shared" si="6"/>
        <v>-4.0088750601001895</v>
      </c>
      <c r="Z18" s="29">
        <f t="shared" si="6"/>
        <v>9.968831563743253</v>
      </c>
      <c r="AA18" s="29">
        <f t="shared" si="6"/>
        <v>0</v>
      </c>
      <c r="AB18" s="29">
        <f t="shared" si="6"/>
        <v>25.993957331360217</v>
      </c>
      <c r="AC18" s="29">
        <f t="shared" si="6"/>
        <v>-27.583685453215967</v>
      </c>
      <c r="AD18" s="29">
        <f t="shared" si="6"/>
        <v>1.8823077125731442</v>
      </c>
      <c r="AE18" s="30">
        <f t="shared" si="6"/>
        <v>0</v>
      </c>
    </row>
    <row r="19" spans="1:31" ht="12.75">
      <c r="A19" s="28" t="s">
        <v>87</v>
      </c>
      <c r="B19" s="29">
        <f>IF(B150=0,0,(B149-B150)*100/B150)</f>
        <v>8.254051719714967</v>
      </c>
      <c r="C19" s="29">
        <f aca="true" t="shared" si="7" ref="C19:AE19">IF(C150=0,0,(C149-C150)*100/C150)</f>
        <v>12.405107361393055</v>
      </c>
      <c r="D19" s="29">
        <f t="shared" si="7"/>
        <v>31.925673969425027</v>
      </c>
      <c r="E19" s="29">
        <f t="shared" si="7"/>
        <v>16.05356967700018</v>
      </c>
      <c r="F19" s="29">
        <f t="shared" si="7"/>
        <v>13.210226727142116</v>
      </c>
      <c r="G19" s="29">
        <f t="shared" si="7"/>
        <v>12.455670025854722</v>
      </c>
      <c r="H19" s="29">
        <f t="shared" si="7"/>
        <v>12.849032258064517</v>
      </c>
      <c r="I19" s="29">
        <f t="shared" si="7"/>
        <v>14.809374589368227</v>
      </c>
      <c r="J19" s="29">
        <f t="shared" si="7"/>
        <v>13.938307488623119</v>
      </c>
      <c r="K19" s="29">
        <f t="shared" si="7"/>
        <v>10.501639396318092</v>
      </c>
      <c r="L19" s="29">
        <f t="shared" si="7"/>
        <v>12.34600867691835</v>
      </c>
      <c r="M19" s="29">
        <f t="shared" si="7"/>
        <v>3.054034680122427</v>
      </c>
      <c r="N19" s="29">
        <f t="shared" si="7"/>
        <v>0</v>
      </c>
      <c r="O19" s="29">
        <f t="shared" si="7"/>
        <v>13.637590709714589</v>
      </c>
      <c r="P19" s="29">
        <f t="shared" si="7"/>
        <v>10.405700665129165</v>
      </c>
      <c r="Q19" s="29">
        <f t="shared" si="7"/>
        <v>14.014737015012198</v>
      </c>
      <c r="R19" s="29">
        <f t="shared" si="7"/>
        <v>23.280739257837823</v>
      </c>
      <c r="S19" s="29">
        <f t="shared" si="7"/>
        <v>-73.92270736601584</v>
      </c>
      <c r="T19" s="29">
        <f t="shared" si="7"/>
        <v>27.914823298307265</v>
      </c>
      <c r="U19" s="29">
        <f t="shared" si="7"/>
        <v>11.704323529847768</v>
      </c>
      <c r="V19" s="29">
        <f t="shared" si="7"/>
        <v>10.287161623083067</v>
      </c>
      <c r="W19" s="29">
        <f t="shared" si="7"/>
        <v>-2.661125580481752</v>
      </c>
      <c r="X19" s="29">
        <f t="shared" si="7"/>
        <v>5.212896931492534</v>
      </c>
      <c r="Y19" s="29">
        <f t="shared" si="7"/>
        <v>3.185069996708187</v>
      </c>
      <c r="Z19" s="29">
        <f t="shared" si="7"/>
        <v>7.103268768115347</v>
      </c>
      <c r="AA19" s="29">
        <f t="shared" si="7"/>
        <v>0</v>
      </c>
      <c r="AB19" s="29">
        <f t="shared" si="7"/>
        <v>27.57633278286371</v>
      </c>
      <c r="AC19" s="29">
        <f t="shared" si="7"/>
        <v>9.695133348042923</v>
      </c>
      <c r="AD19" s="29">
        <f t="shared" si="7"/>
        <v>0.6254724532656487</v>
      </c>
      <c r="AE19" s="30">
        <f t="shared" si="7"/>
        <v>0</v>
      </c>
    </row>
    <row r="20" spans="1:31" ht="12.75">
      <c r="A20" s="28" t="s">
        <v>88</v>
      </c>
      <c r="B20" s="29">
        <f>IF(B152=0,0,(B151-B152)*100/B152)</f>
        <v>22.536899192452076</v>
      </c>
      <c r="C20" s="29">
        <f aca="true" t="shared" si="8" ref="C20:AE20">IF(C152=0,0,(C151-C152)*100/C152)</f>
        <v>28.00900438248073</v>
      </c>
      <c r="D20" s="29">
        <f t="shared" si="8"/>
        <v>24.16958772994271</v>
      </c>
      <c r="E20" s="29">
        <f t="shared" si="8"/>
        <v>10.871960855003307</v>
      </c>
      <c r="F20" s="29">
        <f t="shared" si="8"/>
        <v>-51.954277503888264</v>
      </c>
      <c r="G20" s="29">
        <f t="shared" si="8"/>
        <v>-8.304340591518258</v>
      </c>
      <c r="H20" s="29">
        <f t="shared" si="8"/>
        <v>-0.29173286583027447</v>
      </c>
      <c r="I20" s="29">
        <f t="shared" si="8"/>
        <v>56.321805799473324</v>
      </c>
      <c r="J20" s="29">
        <f t="shared" si="8"/>
        <v>-26.30141565726884</v>
      </c>
      <c r="K20" s="29">
        <f t="shared" si="8"/>
        <v>8.616848447677178</v>
      </c>
      <c r="L20" s="29">
        <f t="shared" si="8"/>
        <v>5.648716896056948</v>
      </c>
      <c r="M20" s="29">
        <f t="shared" si="8"/>
        <v>40.393403118787255</v>
      </c>
      <c r="N20" s="29">
        <f t="shared" si="8"/>
        <v>1.3873564312211566</v>
      </c>
      <c r="O20" s="29">
        <f t="shared" si="8"/>
        <v>50.51709361013237</v>
      </c>
      <c r="P20" s="29">
        <f t="shared" si="8"/>
        <v>-17.42367833209233</v>
      </c>
      <c r="Q20" s="29">
        <f t="shared" si="8"/>
        <v>12.862411715828832</v>
      </c>
      <c r="R20" s="29">
        <f t="shared" si="8"/>
        <v>54.295167315793655</v>
      </c>
      <c r="S20" s="29">
        <f t="shared" si="8"/>
        <v>-0.5395998842284292</v>
      </c>
      <c r="T20" s="29">
        <f t="shared" si="8"/>
        <v>25.116941677815767</v>
      </c>
      <c r="U20" s="29">
        <f t="shared" si="8"/>
        <v>3.6585644570475853</v>
      </c>
      <c r="V20" s="29">
        <f t="shared" si="8"/>
        <v>-10.014330923156276</v>
      </c>
      <c r="W20" s="29">
        <f t="shared" si="8"/>
        <v>22.104068590166282</v>
      </c>
      <c r="X20" s="29">
        <f t="shared" si="8"/>
        <v>8.191249234704724</v>
      </c>
      <c r="Y20" s="29">
        <f t="shared" si="8"/>
        <v>-26.527922493324965</v>
      </c>
      <c r="Z20" s="29">
        <f t="shared" si="8"/>
        <v>0.22503916820965675</v>
      </c>
      <c r="AA20" s="29">
        <f t="shared" si="8"/>
        <v>3.1988283500864334</v>
      </c>
      <c r="AB20" s="29">
        <f t="shared" si="8"/>
        <v>47841.714765100674</v>
      </c>
      <c r="AC20" s="29">
        <f t="shared" si="8"/>
        <v>-1.2742382271468145</v>
      </c>
      <c r="AD20" s="29">
        <f t="shared" si="8"/>
        <v>0.7811104273775731</v>
      </c>
      <c r="AE20" s="30">
        <f t="shared" si="8"/>
        <v>-3.929209034836514</v>
      </c>
    </row>
    <row r="21" spans="1:31" ht="12.75">
      <c r="A21" s="28" t="s">
        <v>89</v>
      </c>
      <c r="B21" s="29">
        <f>IF(B154=0,0,(B153-B154)*100/B154)</f>
        <v>22.813546386415265</v>
      </c>
      <c r="C21" s="29">
        <f aca="true" t="shared" si="9" ref="C21:AE21">IF(C154=0,0,(C153-C154)*100/C154)</f>
        <v>109.69571280868563</v>
      </c>
      <c r="D21" s="29">
        <f t="shared" si="9"/>
        <v>-100</v>
      </c>
      <c r="E21" s="29">
        <f t="shared" si="9"/>
        <v>12.995211658288943</v>
      </c>
      <c r="F21" s="29">
        <f t="shared" si="9"/>
        <v>0</v>
      </c>
      <c r="G21" s="29">
        <f t="shared" si="9"/>
        <v>47.30792498487598</v>
      </c>
      <c r="H21" s="29">
        <f t="shared" si="9"/>
        <v>92.12478599961956</v>
      </c>
      <c r="I21" s="29">
        <f t="shared" si="9"/>
        <v>8.091013535803826</v>
      </c>
      <c r="J21" s="29">
        <f t="shared" si="9"/>
        <v>0</v>
      </c>
      <c r="K21" s="29">
        <f t="shared" si="9"/>
        <v>40.594511474658866</v>
      </c>
      <c r="L21" s="29">
        <f t="shared" si="9"/>
        <v>66.74145320116466</v>
      </c>
      <c r="M21" s="29">
        <f t="shared" si="9"/>
        <v>-56.990399274795</v>
      </c>
      <c r="N21" s="29">
        <f t="shared" si="9"/>
        <v>0</v>
      </c>
      <c r="O21" s="29">
        <f t="shared" si="9"/>
        <v>2.4822336735037553</v>
      </c>
      <c r="P21" s="29">
        <f t="shared" si="9"/>
        <v>55.174202224322165</v>
      </c>
      <c r="Q21" s="29">
        <f t="shared" si="9"/>
        <v>0</v>
      </c>
      <c r="R21" s="29">
        <f t="shared" si="9"/>
        <v>181.40565106617393</v>
      </c>
      <c r="S21" s="29">
        <f t="shared" si="9"/>
        <v>0</v>
      </c>
      <c r="T21" s="29">
        <f t="shared" si="9"/>
        <v>5.221676112142033</v>
      </c>
      <c r="U21" s="29">
        <f t="shared" si="9"/>
        <v>-23.29512895726579</v>
      </c>
      <c r="V21" s="29">
        <f t="shared" si="9"/>
        <v>40.569704198718966</v>
      </c>
      <c r="W21" s="29">
        <f t="shared" si="9"/>
        <v>35.866561190455826</v>
      </c>
      <c r="X21" s="29">
        <f t="shared" si="9"/>
        <v>-5.824672505809351</v>
      </c>
      <c r="Y21" s="29">
        <f t="shared" si="9"/>
        <v>14.88</v>
      </c>
      <c r="Z21" s="29">
        <f t="shared" si="9"/>
        <v>20.12035843004993</v>
      </c>
      <c r="AA21" s="29">
        <f t="shared" si="9"/>
        <v>-100</v>
      </c>
      <c r="AB21" s="29">
        <f t="shared" si="9"/>
        <v>0</v>
      </c>
      <c r="AC21" s="29">
        <f t="shared" si="9"/>
        <v>0</v>
      </c>
      <c r="AD21" s="29">
        <f t="shared" si="9"/>
        <v>-15.23786877586437</v>
      </c>
      <c r="AE21" s="30">
        <f t="shared" si="9"/>
        <v>0</v>
      </c>
    </row>
    <row r="22" spans="1:31" ht="12.75">
      <c r="A22" s="28" t="s">
        <v>90</v>
      </c>
      <c r="B22" s="29">
        <f>IF((B130+B131)=0,0,B129*100/(B130+B131))</f>
        <v>92.48472741013896</v>
      </c>
      <c r="C22" s="29">
        <f aca="true" t="shared" si="10" ref="C22:AE22">IF((C130+C131)=0,0,C129*100/(C130+C131))</f>
        <v>94.88258718121395</v>
      </c>
      <c r="D22" s="29">
        <f t="shared" si="10"/>
        <v>105.78689237290438</v>
      </c>
      <c r="E22" s="29">
        <f t="shared" si="10"/>
        <v>110.64765093797442</v>
      </c>
      <c r="F22" s="29">
        <f t="shared" si="10"/>
        <v>95.75221765366909</v>
      </c>
      <c r="G22" s="29">
        <f t="shared" si="10"/>
        <v>97.97418433503562</v>
      </c>
      <c r="H22" s="29">
        <f t="shared" si="10"/>
        <v>109.83547752527306</v>
      </c>
      <c r="I22" s="29">
        <f t="shared" si="10"/>
        <v>94.11180163469773</v>
      </c>
      <c r="J22" s="29">
        <f t="shared" si="10"/>
        <v>99.17111428466312</v>
      </c>
      <c r="K22" s="29">
        <f t="shared" si="10"/>
        <v>97.032473393586</v>
      </c>
      <c r="L22" s="29">
        <f t="shared" si="10"/>
        <v>100.34814194133607</v>
      </c>
      <c r="M22" s="29">
        <f t="shared" si="10"/>
        <v>99.53431171960167</v>
      </c>
      <c r="N22" s="29">
        <f t="shared" si="10"/>
        <v>100.00060627923402</v>
      </c>
      <c r="O22" s="29">
        <f t="shared" si="10"/>
        <v>90.55880124837823</v>
      </c>
      <c r="P22" s="29">
        <f t="shared" si="10"/>
        <v>103.4331058807463</v>
      </c>
      <c r="Q22" s="29">
        <f t="shared" si="10"/>
        <v>98.45243659374535</v>
      </c>
      <c r="R22" s="29">
        <f t="shared" si="10"/>
        <v>93.06429644628419</v>
      </c>
      <c r="S22" s="29">
        <f t="shared" si="10"/>
        <v>100.06478930701381</v>
      </c>
      <c r="T22" s="29">
        <f t="shared" si="10"/>
        <v>87.1774310569935</v>
      </c>
      <c r="U22" s="29">
        <f t="shared" si="10"/>
        <v>98.83105936217018</v>
      </c>
      <c r="V22" s="29">
        <f t="shared" si="10"/>
        <v>99.95177932771523</v>
      </c>
      <c r="W22" s="29">
        <f t="shared" si="10"/>
        <v>102.22474367562585</v>
      </c>
      <c r="X22" s="29">
        <f t="shared" si="10"/>
        <v>98.75501161895737</v>
      </c>
      <c r="Y22" s="29">
        <f t="shared" si="10"/>
        <v>92.63602734872447</v>
      </c>
      <c r="Z22" s="29">
        <f t="shared" si="10"/>
        <v>93.91774075573089</v>
      </c>
      <c r="AA22" s="29">
        <f t="shared" si="10"/>
        <v>99.99928864234964</v>
      </c>
      <c r="AB22" s="29">
        <f t="shared" si="10"/>
        <v>99.69511727554706</v>
      </c>
      <c r="AC22" s="29">
        <f t="shared" si="10"/>
        <v>107.85640754826069</v>
      </c>
      <c r="AD22" s="29">
        <f t="shared" si="10"/>
        <v>92.00154871526553</v>
      </c>
      <c r="AE22" s="30">
        <f t="shared" si="10"/>
        <v>100</v>
      </c>
    </row>
    <row r="23" spans="1:31" ht="12.75">
      <c r="A23" s="16" t="s">
        <v>91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30"/>
    </row>
    <row r="24" spans="1:31" ht="12.75">
      <c r="A24" s="25" t="s">
        <v>92</v>
      </c>
      <c r="B24" s="26">
        <f>IF(B155=0,0,(B7-B155)*100/B155)</f>
        <v>10.028735534070545</v>
      </c>
      <c r="C24" s="26">
        <f aca="true" t="shared" si="11" ref="C24:AE24">IF(C155=0,0,(C7-C155)*100/C155)</f>
        <v>12.410083276879634</v>
      </c>
      <c r="D24" s="26">
        <f t="shared" si="11"/>
        <v>3.8358510790493363</v>
      </c>
      <c r="E24" s="26">
        <f t="shared" si="11"/>
        <v>11.46109447883379</v>
      </c>
      <c r="F24" s="26">
        <f t="shared" si="11"/>
        <v>11.085361402605589</v>
      </c>
      <c r="G24" s="26">
        <f t="shared" si="11"/>
        <v>3.2356541058989725</v>
      </c>
      <c r="H24" s="26">
        <f t="shared" si="11"/>
        <v>-9.16961592274398</v>
      </c>
      <c r="I24" s="26">
        <f t="shared" si="11"/>
        <v>15.80767603047845</v>
      </c>
      <c r="J24" s="26">
        <f t="shared" si="11"/>
        <v>7.0560544836921775</v>
      </c>
      <c r="K24" s="26">
        <f t="shared" si="11"/>
        <v>5.755239763706987</v>
      </c>
      <c r="L24" s="26">
        <f t="shared" si="11"/>
        <v>8.06212697165164</v>
      </c>
      <c r="M24" s="26">
        <f t="shared" si="11"/>
        <v>-0.26712835403000573</v>
      </c>
      <c r="N24" s="26">
        <f t="shared" si="11"/>
        <v>-16.004071879485796</v>
      </c>
      <c r="O24" s="26">
        <f t="shared" si="11"/>
        <v>17.751174857986495</v>
      </c>
      <c r="P24" s="26">
        <f t="shared" si="11"/>
        <v>8.596945839715682</v>
      </c>
      <c r="Q24" s="26">
        <f t="shared" si="11"/>
        <v>12.876560227090522</v>
      </c>
      <c r="R24" s="26">
        <f t="shared" si="11"/>
        <v>25.746856015146527</v>
      </c>
      <c r="S24" s="26">
        <f t="shared" si="11"/>
        <v>-1.6649671973858982</v>
      </c>
      <c r="T24" s="26">
        <f t="shared" si="11"/>
        <v>34.83470212674461</v>
      </c>
      <c r="U24" s="26">
        <f t="shared" si="11"/>
        <v>2.1842853094054493</v>
      </c>
      <c r="V24" s="26">
        <f t="shared" si="11"/>
        <v>7.894179177004468</v>
      </c>
      <c r="W24" s="26">
        <f t="shared" si="11"/>
        <v>1.8746747363545218</v>
      </c>
      <c r="X24" s="26">
        <f t="shared" si="11"/>
        <v>0.04896566808752081</v>
      </c>
      <c r="Y24" s="26">
        <f t="shared" si="11"/>
        <v>0.43621860060927414</v>
      </c>
      <c r="Z24" s="26">
        <f t="shared" si="11"/>
        <v>3.812608125091043</v>
      </c>
      <c r="AA24" s="26">
        <f t="shared" si="11"/>
        <v>-8.441703505613814</v>
      </c>
      <c r="AB24" s="26">
        <f t="shared" si="11"/>
        <v>38.04563607832487</v>
      </c>
      <c r="AC24" s="26">
        <f t="shared" si="11"/>
        <v>-5.160770303073983</v>
      </c>
      <c r="AD24" s="26">
        <f t="shared" si="11"/>
        <v>2.323482402895599</v>
      </c>
      <c r="AE24" s="27">
        <f t="shared" si="11"/>
        <v>2.584429202973575</v>
      </c>
    </row>
    <row r="25" spans="1:31" ht="12.75">
      <c r="A25" s="28" t="s">
        <v>93</v>
      </c>
      <c r="B25" s="29">
        <f>IF(B157=0,0,(B156-B157)*100/B157)</f>
        <v>9.671558354668377</v>
      </c>
      <c r="C25" s="29">
        <f aca="true" t="shared" si="12" ref="C25:AE25">IF(C157=0,0,(C156-C157)*100/C157)</f>
        <v>12.329738375771939</v>
      </c>
      <c r="D25" s="29">
        <f t="shared" si="12"/>
        <v>16.59062092550966</v>
      </c>
      <c r="E25" s="29">
        <f t="shared" si="12"/>
        <v>16.1690953610673</v>
      </c>
      <c r="F25" s="29">
        <f t="shared" si="12"/>
        <v>13.598508309246967</v>
      </c>
      <c r="G25" s="29">
        <f t="shared" si="12"/>
        <v>6.385612406003743</v>
      </c>
      <c r="H25" s="29">
        <f t="shared" si="12"/>
        <v>-4.319294580143228</v>
      </c>
      <c r="I25" s="29">
        <f t="shared" si="12"/>
        <v>4.127917786513975</v>
      </c>
      <c r="J25" s="29">
        <f t="shared" si="12"/>
        <v>7.5580636967600725</v>
      </c>
      <c r="K25" s="29">
        <f t="shared" si="12"/>
        <v>7.254168793468995</v>
      </c>
      <c r="L25" s="29">
        <f t="shared" si="12"/>
        <v>12.153847299972833</v>
      </c>
      <c r="M25" s="29">
        <f t="shared" si="12"/>
        <v>8.829540402116258</v>
      </c>
      <c r="N25" s="29">
        <f t="shared" si="12"/>
        <v>-17.251394520809203</v>
      </c>
      <c r="O25" s="29">
        <f t="shared" si="12"/>
        <v>10.379740095131432</v>
      </c>
      <c r="P25" s="29">
        <f t="shared" si="12"/>
        <v>20.65298355605669</v>
      </c>
      <c r="Q25" s="29">
        <f t="shared" si="12"/>
        <v>8.639543126560538</v>
      </c>
      <c r="R25" s="29">
        <f t="shared" si="12"/>
        <v>33.46163777392497</v>
      </c>
      <c r="S25" s="29">
        <f t="shared" si="12"/>
        <v>-0.34239941094417253</v>
      </c>
      <c r="T25" s="29">
        <f t="shared" si="12"/>
        <v>7.948605207494829</v>
      </c>
      <c r="U25" s="29">
        <f t="shared" si="12"/>
        <v>8.718277174430302</v>
      </c>
      <c r="V25" s="29">
        <f t="shared" si="12"/>
        <v>4.90846642527918</v>
      </c>
      <c r="W25" s="29">
        <f t="shared" si="12"/>
        <v>12.973200561117629</v>
      </c>
      <c r="X25" s="29">
        <f t="shared" si="12"/>
        <v>11.913239567553191</v>
      </c>
      <c r="Y25" s="29">
        <f t="shared" si="12"/>
        <v>3.803641510431399</v>
      </c>
      <c r="Z25" s="29">
        <f t="shared" si="12"/>
        <v>9.445411028938764</v>
      </c>
      <c r="AA25" s="29">
        <f t="shared" si="12"/>
        <v>-8.126317019259336</v>
      </c>
      <c r="AB25" s="29">
        <f t="shared" si="12"/>
        <v>4.696754225121588</v>
      </c>
      <c r="AC25" s="29">
        <f t="shared" si="12"/>
        <v>17.67481151538761</v>
      </c>
      <c r="AD25" s="29">
        <f t="shared" si="12"/>
        <v>9.594719470572889</v>
      </c>
      <c r="AE25" s="30">
        <f t="shared" si="12"/>
        <v>-4.926177045303235</v>
      </c>
    </row>
    <row r="26" spans="1:31" ht="25.5">
      <c r="A26" s="28" t="s">
        <v>94</v>
      </c>
      <c r="B26" s="29">
        <f>IF(B156=0,0,B158*100/B156)</f>
        <v>3.5838668206535362</v>
      </c>
      <c r="C26" s="29">
        <f aca="true" t="shared" si="13" ref="C26:AE26">IF(C156=0,0,C158*100/C156)</f>
        <v>2.378532448478699</v>
      </c>
      <c r="D26" s="29">
        <f t="shared" si="13"/>
        <v>4.0476590538336055</v>
      </c>
      <c r="E26" s="29">
        <f t="shared" si="13"/>
        <v>4.338264307560035</v>
      </c>
      <c r="F26" s="29">
        <f t="shared" si="13"/>
        <v>3.8848867442546906</v>
      </c>
      <c r="G26" s="29">
        <f t="shared" si="13"/>
        <v>3.840184260923173</v>
      </c>
      <c r="H26" s="29">
        <f t="shared" si="13"/>
        <v>2.949345246791815</v>
      </c>
      <c r="I26" s="29">
        <f t="shared" si="13"/>
        <v>3.830588317600908</v>
      </c>
      <c r="J26" s="29">
        <f t="shared" si="13"/>
        <v>4.351031463921338</v>
      </c>
      <c r="K26" s="29">
        <f t="shared" si="13"/>
        <v>2.9881629235129465</v>
      </c>
      <c r="L26" s="29">
        <f t="shared" si="13"/>
        <v>3.860713463414273</v>
      </c>
      <c r="M26" s="29">
        <f t="shared" si="13"/>
        <v>2.5221341817896894</v>
      </c>
      <c r="N26" s="29">
        <f t="shared" si="13"/>
        <v>2.8455741925904636</v>
      </c>
      <c r="O26" s="29">
        <f t="shared" si="13"/>
        <v>2.9000150654755057</v>
      </c>
      <c r="P26" s="29">
        <f t="shared" si="13"/>
        <v>4.634447829280736</v>
      </c>
      <c r="Q26" s="29">
        <f t="shared" si="13"/>
        <v>3.1544014079321108</v>
      </c>
      <c r="R26" s="29">
        <f t="shared" si="13"/>
        <v>3.647327766685242</v>
      </c>
      <c r="S26" s="29">
        <f t="shared" si="13"/>
        <v>3.1188450791917948</v>
      </c>
      <c r="T26" s="29">
        <f t="shared" si="13"/>
        <v>1.6503992018056197</v>
      </c>
      <c r="U26" s="29">
        <f t="shared" si="13"/>
        <v>3.0474439552167962</v>
      </c>
      <c r="V26" s="29">
        <f t="shared" si="13"/>
        <v>4.3321869340908155</v>
      </c>
      <c r="W26" s="29">
        <f t="shared" si="13"/>
        <v>4.796036477313519</v>
      </c>
      <c r="X26" s="29">
        <f t="shared" si="13"/>
        <v>4.753082483139278</v>
      </c>
      <c r="Y26" s="29">
        <f t="shared" si="13"/>
        <v>2.7908774628520945</v>
      </c>
      <c r="Z26" s="29">
        <f t="shared" si="13"/>
        <v>4.873406963847897</v>
      </c>
      <c r="AA26" s="29">
        <f t="shared" si="13"/>
        <v>1.0147697356659613</v>
      </c>
      <c r="AB26" s="29">
        <f t="shared" si="13"/>
        <v>2.0913154533844187</v>
      </c>
      <c r="AC26" s="29">
        <f t="shared" si="13"/>
        <v>4.105713189157347</v>
      </c>
      <c r="AD26" s="29">
        <f t="shared" si="13"/>
        <v>3.9743380300028375</v>
      </c>
      <c r="AE26" s="30">
        <f t="shared" si="13"/>
        <v>0</v>
      </c>
    </row>
    <row r="27" spans="1:31" ht="12.75">
      <c r="A27" s="28" t="s">
        <v>95</v>
      </c>
      <c r="B27" s="29">
        <f>IF(B160=0,0,(B159-B160)*100/B160)</f>
        <v>11.674774148714384</v>
      </c>
      <c r="C27" s="29">
        <f aca="true" t="shared" si="14" ref="C27:AE27">IF(C160=0,0,(C159-C160)*100/C160)</f>
        <v>26.829268292682926</v>
      </c>
      <c r="D27" s="29">
        <f t="shared" si="14"/>
        <v>-100</v>
      </c>
      <c r="E27" s="29">
        <f t="shared" si="14"/>
        <v>32.11355855564886</v>
      </c>
      <c r="F27" s="29">
        <f t="shared" si="14"/>
        <v>13.776569414789476</v>
      </c>
      <c r="G27" s="29">
        <f t="shared" si="14"/>
        <v>13.991705683247144</v>
      </c>
      <c r="H27" s="29">
        <f t="shared" si="14"/>
        <v>0</v>
      </c>
      <c r="I27" s="29">
        <f t="shared" si="14"/>
        <v>22.783274559043317</v>
      </c>
      <c r="J27" s="29">
        <f t="shared" si="14"/>
        <v>17.972227854003947</v>
      </c>
      <c r="K27" s="29">
        <f t="shared" si="14"/>
        <v>15.86361999025818</v>
      </c>
      <c r="L27" s="29">
        <f t="shared" si="14"/>
        <v>15.602350611632822</v>
      </c>
      <c r="M27" s="29">
        <f t="shared" si="14"/>
        <v>13.5</v>
      </c>
      <c r="N27" s="29">
        <f t="shared" si="14"/>
        <v>0</v>
      </c>
      <c r="O27" s="29">
        <f t="shared" si="14"/>
        <v>13.138826613810103</v>
      </c>
      <c r="P27" s="29">
        <f t="shared" si="14"/>
        <v>13.500014381883165</v>
      </c>
      <c r="Q27" s="29">
        <f t="shared" si="14"/>
        <v>12.333052034354782</v>
      </c>
      <c r="R27" s="29">
        <f t="shared" si="14"/>
        <v>28.809103457830673</v>
      </c>
      <c r="S27" s="29">
        <f t="shared" si="14"/>
        <v>0</v>
      </c>
      <c r="T27" s="29">
        <f t="shared" si="14"/>
        <v>22.66190754449891</v>
      </c>
      <c r="U27" s="29">
        <f t="shared" si="14"/>
        <v>13.500000047428085</v>
      </c>
      <c r="V27" s="29">
        <f t="shared" si="14"/>
        <v>15.972231987605742</v>
      </c>
      <c r="W27" s="29">
        <f t="shared" si="14"/>
        <v>12.284885894946317</v>
      </c>
      <c r="X27" s="29">
        <f t="shared" si="14"/>
        <v>5.223958333333333</v>
      </c>
      <c r="Y27" s="29">
        <f t="shared" si="14"/>
        <v>12.36197372903187</v>
      </c>
      <c r="Z27" s="29">
        <f t="shared" si="14"/>
        <v>8.880361792517473</v>
      </c>
      <c r="AA27" s="29">
        <f t="shared" si="14"/>
        <v>0</v>
      </c>
      <c r="AB27" s="29">
        <f t="shared" si="14"/>
        <v>20.886415571696727</v>
      </c>
      <c r="AC27" s="29">
        <f t="shared" si="14"/>
        <v>-1.4705882352941178</v>
      </c>
      <c r="AD27" s="29">
        <f t="shared" si="14"/>
        <v>17.292034390479987</v>
      </c>
      <c r="AE27" s="30">
        <f t="shared" si="14"/>
        <v>0</v>
      </c>
    </row>
    <row r="28" spans="1:31" ht="12.75">
      <c r="A28" s="28" t="s">
        <v>96</v>
      </c>
      <c r="B28" s="29">
        <f>IF(B162=0,0,(B161-B162)*100/B162)</f>
        <v>5.350545789778317</v>
      </c>
      <c r="C28" s="29">
        <f aca="true" t="shared" si="15" ref="C28:AE28">IF(C162=0,0,(C161-C162)*100/C162)</f>
        <v>12.67605633802817</v>
      </c>
      <c r="D28" s="29">
        <f t="shared" si="15"/>
        <v>-100</v>
      </c>
      <c r="E28" s="29">
        <f t="shared" si="15"/>
        <v>8.118081180811808</v>
      </c>
      <c r="F28" s="29">
        <f t="shared" si="15"/>
        <v>16.867469879518072</v>
      </c>
      <c r="G28" s="29">
        <f t="shared" si="15"/>
        <v>14.586913247216756</v>
      </c>
      <c r="H28" s="29">
        <f t="shared" si="15"/>
        <v>12.666666666666666</v>
      </c>
      <c r="I28" s="29">
        <f t="shared" si="15"/>
        <v>0</v>
      </c>
      <c r="J28" s="29">
        <f t="shared" si="15"/>
        <v>30.899582948330544</v>
      </c>
      <c r="K28" s="29">
        <f t="shared" si="15"/>
        <v>2.3667929595702843</v>
      </c>
      <c r="L28" s="29">
        <f t="shared" si="15"/>
        <v>17.846</v>
      </c>
      <c r="M28" s="29">
        <f t="shared" si="15"/>
        <v>34.69629048213114</v>
      </c>
      <c r="N28" s="29">
        <f t="shared" si="15"/>
        <v>0</v>
      </c>
      <c r="O28" s="29">
        <f t="shared" si="15"/>
        <v>0.4866351646801608</v>
      </c>
      <c r="P28" s="29">
        <f t="shared" si="15"/>
        <v>0</v>
      </c>
      <c r="Q28" s="29">
        <f t="shared" si="15"/>
        <v>-23.954372623574145</v>
      </c>
      <c r="R28" s="29">
        <f t="shared" si="15"/>
        <v>-100</v>
      </c>
      <c r="S28" s="29">
        <f t="shared" si="15"/>
        <v>0</v>
      </c>
      <c r="T28" s="29">
        <f t="shared" si="15"/>
        <v>-2.2222222222222223</v>
      </c>
      <c r="U28" s="29">
        <f t="shared" si="15"/>
        <v>7.934419280218879</v>
      </c>
      <c r="V28" s="29">
        <f t="shared" si="15"/>
        <v>26</v>
      </c>
      <c r="W28" s="29">
        <f t="shared" si="15"/>
        <v>-100</v>
      </c>
      <c r="X28" s="29">
        <f t="shared" si="15"/>
        <v>-49.992707573705594</v>
      </c>
      <c r="Y28" s="29">
        <f t="shared" si="15"/>
        <v>7</v>
      </c>
      <c r="Z28" s="29">
        <f t="shared" si="15"/>
        <v>0</v>
      </c>
      <c r="AA28" s="29">
        <f t="shared" si="15"/>
        <v>0</v>
      </c>
      <c r="AB28" s="29">
        <f t="shared" si="15"/>
        <v>0</v>
      </c>
      <c r="AC28" s="29">
        <f t="shared" si="15"/>
        <v>0</v>
      </c>
      <c r="AD28" s="29">
        <f t="shared" si="15"/>
        <v>51.204111600587375</v>
      </c>
      <c r="AE28" s="30">
        <f t="shared" si="15"/>
        <v>0</v>
      </c>
    </row>
    <row r="29" spans="1:31" ht="25.5">
      <c r="A29" s="28" t="s">
        <v>97</v>
      </c>
      <c r="B29" s="29">
        <f>IF((B7-B139-B164)=0,0,B156*100/(B7-B139-B164))</f>
        <v>35.469575004216</v>
      </c>
      <c r="C29" s="29">
        <f aca="true" t="shared" si="16" ref="C29:AE29">IF((C7-C139-C164)=0,0,C156*100/(C7-C139-C164))</f>
        <v>39.31851713411314</v>
      </c>
      <c r="D29" s="29">
        <f t="shared" si="16"/>
        <v>42.82161618419582</v>
      </c>
      <c r="E29" s="29">
        <f t="shared" si="16"/>
        <v>43.56392333158202</v>
      </c>
      <c r="F29" s="29">
        <f t="shared" si="16"/>
        <v>33.082336125342565</v>
      </c>
      <c r="G29" s="29">
        <f t="shared" si="16"/>
        <v>34.514142227819555</v>
      </c>
      <c r="H29" s="29">
        <f t="shared" si="16"/>
        <v>30.96890708589785</v>
      </c>
      <c r="I29" s="29">
        <f t="shared" si="16"/>
        <v>33.237841238796314</v>
      </c>
      <c r="J29" s="29">
        <f t="shared" si="16"/>
        <v>27.6427248008405</v>
      </c>
      <c r="K29" s="29">
        <f t="shared" si="16"/>
        <v>31.904694968439685</v>
      </c>
      <c r="L29" s="29">
        <f t="shared" si="16"/>
        <v>32.893108172642876</v>
      </c>
      <c r="M29" s="29">
        <f t="shared" si="16"/>
        <v>31.11606900788503</v>
      </c>
      <c r="N29" s="29">
        <f t="shared" si="16"/>
        <v>33.02531288621552</v>
      </c>
      <c r="O29" s="29">
        <f t="shared" si="16"/>
        <v>43.601846247470874</v>
      </c>
      <c r="P29" s="29">
        <f t="shared" si="16"/>
        <v>33.56446958911154</v>
      </c>
      <c r="Q29" s="29">
        <f t="shared" si="16"/>
        <v>36.07891286379028</v>
      </c>
      <c r="R29" s="29">
        <f t="shared" si="16"/>
        <v>41.29627997802006</v>
      </c>
      <c r="S29" s="29">
        <f t="shared" si="16"/>
        <v>50.098756414277496</v>
      </c>
      <c r="T29" s="29">
        <f t="shared" si="16"/>
        <v>29.313211401887344</v>
      </c>
      <c r="U29" s="29">
        <f t="shared" si="16"/>
        <v>38.645565536676536</v>
      </c>
      <c r="V29" s="29">
        <f t="shared" si="16"/>
        <v>29.226901225193217</v>
      </c>
      <c r="W29" s="29">
        <f t="shared" si="16"/>
        <v>30.30249709059205</v>
      </c>
      <c r="X29" s="29">
        <f t="shared" si="16"/>
        <v>34.12208959865098</v>
      </c>
      <c r="Y29" s="29">
        <f t="shared" si="16"/>
        <v>38.242781509822535</v>
      </c>
      <c r="Z29" s="29">
        <f t="shared" si="16"/>
        <v>32.72551922864833</v>
      </c>
      <c r="AA29" s="29">
        <f t="shared" si="16"/>
        <v>54.61922339431716</v>
      </c>
      <c r="AB29" s="29">
        <f t="shared" si="16"/>
        <v>39.56093800727122</v>
      </c>
      <c r="AC29" s="29">
        <f t="shared" si="16"/>
        <v>32.5542878976524</v>
      </c>
      <c r="AD29" s="29">
        <f t="shared" si="16"/>
        <v>37.58052372577327</v>
      </c>
      <c r="AE29" s="30">
        <f t="shared" si="16"/>
        <v>18.018084838392987</v>
      </c>
    </row>
    <row r="30" spans="1:31" ht="25.5">
      <c r="A30" s="28" t="s">
        <v>98</v>
      </c>
      <c r="B30" s="29">
        <f>IF((B7-B139-B164)=0,0,B165*100/(B7-B139-B164))</f>
        <v>11.765452746021118</v>
      </c>
      <c r="C30" s="29">
        <f aca="true" t="shared" si="17" ref="C30:AE30">IF((C7-C139-C164)=0,0,C165*100/(C7-C139-C164))</f>
        <v>0.24428847919807786</v>
      </c>
      <c r="D30" s="29">
        <f t="shared" si="17"/>
        <v>0</v>
      </c>
      <c r="E30" s="29">
        <f t="shared" si="17"/>
        <v>0</v>
      </c>
      <c r="F30" s="29">
        <f t="shared" si="17"/>
        <v>0</v>
      </c>
      <c r="G30" s="29">
        <f t="shared" si="17"/>
        <v>0.9723759394899801</v>
      </c>
      <c r="H30" s="29">
        <f t="shared" si="17"/>
        <v>0</v>
      </c>
      <c r="I30" s="29">
        <f t="shared" si="17"/>
        <v>3.104765986979637</v>
      </c>
      <c r="J30" s="29">
        <f t="shared" si="17"/>
        <v>0.8365063184529533</v>
      </c>
      <c r="K30" s="29">
        <f t="shared" si="17"/>
        <v>1.5533578222459896</v>
      </c>
      <c r="L30" s="29">
        <f t="shared" si="17"/>
        <v>0.8327522959146614</v>
      </c>
      <c r="M30" s="29">
        <f t="shared" si="17"/>
        <v>0.6255103303474725</v>
      </c>
      <c r="N30" s="29">
        <f t="shared" si="17"/>
        <v>0</v>
      </c>
      <c r="O30" s="29">
        <f t="shared" si="17"/>
        <v>6.857953314561189</v>
      </c>
      <c r="P30" s="29">
        <f t="shared" si="17"/>
        <v>10.171746460002117</v>
      </c>
      <c r="Q30" s="29">
        <f t="shared" si="17"/>
        <v>1.449605661566232</v>
      </c>
      <c r="R30" s="29">
        <f t="shared" si="17"/>
        <v>0</v>
      </c>
      <c r="S30" s="29">
        <f t="shared" si="17"/>
        <v>0.7692320488186966</v>
      </c>
      <c r="T30" s="29">
        <f t="shared" si="17"/>
        <v>0</v>
      </c>
      <c r="U30" s="29">
        <f t="shared" si="17"/>
        <v>1.7162442800385211</v>
      </c>
      <c r="V30" s="29">
        <f t="shared" si="17"/>
        <v>5.09278394402371</v>
      </c>
      <c r="W30" s="29">
        <f t="shared" si="17"/>
        <v>11.671297915333744</v>
      </c>
      <c r="X30" s="29">
        <f t="shared" si="17"/>
        <v>6.7248498493489866</v>
      </c>
      <c r="Y30" s="29">
        <f t="shared" si="17"/>
        <v>6.92968101347558</v>
      </c>
      <c r="Z30" s="29">
        <f t="shared" si="17"/>
        <v>3.368188257936499</v>
      </c>
      <c r="AA30" s="29">
        <f t="shared" si="17"/>
        <v>10.442955040151821</v>
      </c>
      <c r="AB30" s="29">
        <f t="shared" si="17"/>
        <v>2.510452244235362</v>
      </c>
      <c r="AC30" s="29">
        <f t="shared" si="17"/>
        <v>0</v>
      </c>
      <c r="AD30" s="29">
        <f t="shared" si="17"/>
        <v>2.3646610672575834</v>
      </c>
      <c r="AE30" s="30">
        <f t="shared" si="17"/>
        <v>0.9489587540581509</v>
      </c>
    </row>
    <row r="31" spans="1:31" ht="12.75">
      <c r="A31" s="28" t="s">
        <v>99</v>
      </c>
      <c r="B31" s="29">
        <f>IF(B130=0,0,B139*100/B130)</f>
        <v>5.287700234775379</v>
      </c>
      <c r="C31" s="29">
        <f aca="true" t="shared" si="18" ref="C31:AE31">IF(C130=0,0,C139*100/C130)</f>
        <v>1.583293091300596</v>
      </c>
      <c r="D31" s="29">
        <f t="shared" si="18"/>
        <v>0</v>
      </c>
      <c r="E31" s="29">
        <f t="shared" si="18"/>
        <v>0.7209880088268732</v>
      </c>
      <c r="F31" s="29">
        <f t="shared" si="18"/>
        <v>2.9455094836329736</v>
      </c>
      <c r="G31" s="29">
        <f t="shared" si="18"/>
        <v>3.1017682794013854</v>
      </c>
      <c r="H31" s="29">
        <f t="shared" si="18"/>
        <v>0</v>
      </c>
      <c r="I31" s="29">
        <f t="shared" si="18"/>
        <v>4.576751282805198</v>
      </c>
      <c r="J31" s="29">
        <f t="shared" si="18"/>
        <v>2.434214343458148</v>
      </c>
      <c r="K31" s="29">
        <f t="shared" si="18"/>
        <v>0</v>
      </c>
      <c r="L31" s="29">
        <f t="shared" si="18"/>
        <v>0.8513899043818832</v>
      </c>
      <c r="M31" s="29">
        <f t="shared" si="18"/>
        <v>2.2817424840102536</v>
      </c>
      <c r="N31" s="29">
        <f t="shared" si="18"/>
        <v>36.29402756508423</v>
      </c>
      <c r="O31" s="29">
        <f t="shared" si="18"/>
        <v>6.933042390393841</v>
      </c>
      <c r="P31" s="29">
        <f t="shared" si="18"/>
        <v>0.16232391065649104</v>
      </c>
      <c r="Q31" s="29">
        <f t="shared" si="18"/>
        <v>0.7208583618059772</v>
      </c>
      <c r="R31" s="29">
        <f t="shared" si="18"/>
        <v>5.818341393382168</v>
      </c>
      <c r="S31" s="29">
        <f t="shared" si="18"/>
        <v>3.6214866028968613</v>
      </c>
      <c r="T31" s="29">
        <f t="shared" si="18"/>
        <v>4.8570795991986815</v>
      </c>
      <c r="U31" s="29">
        <f t="shared" si="18"/>
        <v>1.4887953742966111</v>
      </c>
      <c r="V31" s="29">
        <f t="shared" si="18"/>
        <v>0</v>
      </c>
      <c r="W31" s="29">
        <f t="shared" si="18"/>
        <v>2.926931115459395</v>
      </c>
      <c r="X31" s="29">
        <f t="shared" si="18"/>
        <v>2.954841985496721</v>
      </c>
      <c r="Y31" s="29">
        <f t="shared" si="18"/>
        <v>7.750820929146317</v>
      </c>
      <c r="Z31" s="29">
        <f t="shared" si="18"/>
        <v>5.1071181406250785</v>
      </c>
      <c r="AA31" s="29">
        <f t="shared" si="18"/>
        <v>48.87549269649896</v>
      </c>
      <c r="AB31" s="29">
        <f t="shared" si="18"/>
        <v>0</v>
      </c>
      <c r="AC31" s="29">
        <f t="shared" si="18"/>
        <v>7.789326953197531</v>
      </c>
      <c r="AD31" s="29">
        <f t="shared" si="18"/>
        <v>2.3635271474630084</v>
      </c>
      <c r="AE31" s="30">
        <f t="shared" si="18"/>
        <v>0</v>
      </c>
    </row>
    <row r="32" spans="1:31" ht="12.75">
      <c r="A32" s="28" t="s">
        <v>100</v>
      </c>
      <c r="B32" s="29">
        <v>9</v>
      </c>
      <c r="C32" s="29">
        <v>19</v>
      </c>
      <c r="D32" s="29">
        <v>0</v>
      </c>
      <c r="E32" s="29">
        <v>10</v>
      </c>
      <c r="F32" s="29">
        <v>10</v>
      </c>
      <c r="G32" s="29">
        <v>7</v>
      </c>
      <c r="H32" s="29">
        <v>0</v>
      </c>
      <c r="I32" s="29">
        <v>0</v>
      </c>
      <c r="J32" s="29">
        <v>7</v>
      </c>
      <c r="K32" s="29">
        <v>7</v>
      </c>
      <c r="L32" s="29">
        <v>6</v>
      </c>
      <c r="M32" s="29">
        <v>0</v>
      </c>
      <c r="N32" s="29">
        <v>0</v>
      </c>
      <c r="O32" s="29">
        <v>8</v>
      </c>
      <c r="P32" s="29">
        <v>7</v>
      </c>
      <c r="Q32" s="29">
        <v>11</v>
      </c>
      <c r="R32" s="29">
        <v>0</v>
      </c>
      <c r="S32" s="29">
        <v>0</v>
      </c>
      <c r="T32" s="29">
        <v>24</v>
      </c>
      <c r="U32" s="29">
        <v>10</v>
      </c>
      <c r="V32" s="29">
        <v>8</v>
      </c>
      <c r="W32" s="29">
        <v>7</v>
      </c>
      <c r="X32" s="29">
        <v>0</v>
      </c>
      <c r="Y32" s="29">
        <v>13</v>
      </c>
      <c r="Z32" s="29">
        <v>9</v>
      </c>
      <c r="AA32" s="29">
        <v>0</v>
      </c>
      <c r="AB32" s="29">
        <v>0</v>
      </c>
      <c r="AC32" s="29">
        <v>0</v>
      </c>
      <c r="AD32" s="29">
        <v>11</v>
      </c>
      <c r="AE32" s="30">
        <v>0</v>
      </c>
    </row>
    <row r="33" spans="1:31" ht="12.75">
      <c r="A33" s="28" t="s">
        <v>101</v>
      </c>
      <c r="B33" s="29">
        <v>18</v>
      </c>
      <c r="C33" s="29">
        <v>32</v>
      </c>
      <c r="D33" s="29">
        <v>0</v>
      </c>
      <c r="E33" s="29">
        <v>15</v>
      </c>
      <c r="F33" s="29">
        <v>10</v>
      </c>
      <c r="G33" s="29">
        <v>17</v>
      </c>
      <c r="H33" s="29">
        <v>0</v>
      </c>
      <c r="I33" s="29">
        <v>0</v>
      </c>
      <c r="J33" s="29">
        <v>15</v>
      </c>
      <c r="K33" s="29">
        <v>17</v>
      </c>
      <c r="L33" s="29">
        <v>20</v>
      </c>
      <c r="M33" s="29">
        <v>0</v>
      </c>
      <c r="N33" s="29">
        <v>0</v>
      </c>
      <c r="O33" s="29">
        <v>9</v>
      </c>
      <c r="P33" s="29">
        <v>27</v>
      </c>
      <c r="Q33" s="29">
        <v>14</v>
      </c>
      <c r="R33" s="29">
        <v>0</v>
      </c>
      <c r="S33" s="29">
        <v>0</v>
      </c>
      <c r="T33" s="29">
        <v>0</v>
      </c>
      <c r="U33" s="29">
        <v>34</v>
      </c>
      <c r="V33" s="29">
        <v>12</v>
      </c>
      <c r="W33" s="29">
        <v>6</v>
      </c>
      <c r="X33" s="29">
        <v>0</v>
      </c>
      <c r="Y33" s="29">
        <v>35</v>
      </c>
      <c r="Z33" s="29">
        <v>16</v>
      </c>
      <c r="AA33" s="29">
        <v>0</v>
      </c>
      <c r="AB33" s="29">
        <v>0</v>
      </c>
      <c r="AC33" s="29">
        <v>0</v>
      </c>
      <c r="AD33" s="29">
        <v>15</v>
      </c>
      <c r="AE33" s="30">
        <v>0</v>
      </c>
    </row>
    <row r="34" spans="1:31" ht="25.5">
      <c r="A34" s="13" t="s">
        <v>102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2"/>
    </row>
    <row r="35" spans="1:31" ht="12.75">
      <c r="A35" s="16" t="s">
        <v>103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4"/>
    </row>
    <row r="36" spans="1:31" ht="12.75">
      <c r="A36" s="25" t="s">
        <v>104</v>
      </c>
      <c r="B36" s="31">
        <v>5926610002</v>
      </c>
      <c r="C36" s="31">
        <v>87175441</v>
      </c>
      <c r="D36" s="31">
        <v>56616000</v>
      </c>
      <c r="E36" s="31">
        <v>25023288</v>
      </c>
      <c r="F36" s="31">
        <v>197936803</v>
      </c>
      <c r="G36" s="31">
        <v>86848463</v>
      </c>
      <c r="H36" s="31">
        <v>45765500</v>
      </c>
      <c r="I36" s="31">
        <v>74942595</v>
      </c>
      <c r="J36" s="31">
        <v>277652314</v>
      </c>
      <c r="K36" s="31">
        <v>189043691</v>
      </c>
      <c r="L36" s="31">
        <v>90346655</v>
      </c>
      <c r="M36" s="31">
        <v>49712040</v>
      </c>
      <c r="N36" s="31">
        <v>11102021</v>
      </c>
      <c r="O36" s="31">
        <v>76078332</v>
      </c>
      <c r="P36" s="31">
        <v>169043235</v>
      </c>
      <c r="Q36" s="31">
        <v>30405878</v>
      </c>
      <c r="R36" s="31">
        <v>58685000</v>
      </c>
      <c r="S36" s="31">
        <v>14938000</v>
      </c>
      <c r="T36" s="31">
        <v>21665150</v>
      </c>
      <c r="U36" s="31">
        <v>48914900</v>
      </c>
      <c r="V36" s="31">
        <v>123860770</v>
      </c>
      <c r="W36" s="31">
        <v>150922033</v>
      </c>
      <c r="X36" s="31">
        <v>65269072</v>
      </c>
      <c r="Y36" s="31">
        <v>46476000</v>
      </c>
      <c r="Z36" s="31">
        <v>71083000</v>
      </c>
      <c r="AA36" s="31">
        <v>1635000</v>
      </c>
      <c r="AB36" s="31">
        <v>16637561</v>
      </c>
      <c r="AC36" s="31">
        <v>8702250</v>
      </c>
      <c r="AD36" s="31">
        <v>40787000</v>
      </c>
      <c r="AE36" s="32">
        <v>0</v>
      </c>
    </row>
    <row r="37" spans="1:31" ht="12.75">
      <c r="A37" s="28" t="s">
        <v>105</v>
      </c>
      <c r="B37" s="33">
        <v>880786732</v>
      </c>
      <c r="C37" s="33">
        <v>9137000</v>
      </c>
      <c r="D37" s="33">
        <v>308000</v>
      </c>
      <c r="E37" s="33">
        <v>5387000</v>
      </c>
      <c r="F37" s="33">
        <v>127472351</v>
      </c>
      <c r="G37" s="33">
        <v>44420493</v>
      </c>
      <c r="H37" s="33">
        <v>5665500</v>
      </c>
      <c r="I37" s="33">
        <v>12941515</v>
      </c>
      <c r="J37" s="33">
        <v>13046470</v>
      </c>
      <c r="K37" s="33">
        <v>95032220</v>
      </c>
      <c r="L37" s="33">
        <v>29362313</v>
      </c>
      <c r="M37" s="33">
        <v>31399750</v>
      </c>
      <c r="N37" s="33">
        <v>10546021</v>
      </c>
      <c r="O37" s="33">
        <v>3946871</v>
      </c>
      <c r="P37" s="33">
        <v>22683088</v>
      </c>
      <c r="Q37" s="33">
        <v>30405878</v>
      </c>
      <c r="R37" s="33">
        <v>125000</v>
      </c>
      <c r="S37" s="33">
        <v>6438000</v>
      </c>
      <c r="T37" s="33">
        <v>685000</v>
      </c>
      <c r="U37" s="33">
        <v>18296350</v>
      </c>
      <c r="V37" s="33">
        <v>74059370</v>
      </c>
      <c r="W37" s="33">
        <v>48125700</v>
      </c>
      <c r="X37" s="33">
        <v>1312800</v>
      </c>
      <c r="Y37" s="33">
        <v>3500000</v>
      </c>
      <c r="Z37" s="33">
        <v>14380000</v>
      </c>
      <c r="AA37" s="33">
        <v>1635000</v>
      </c>
      <c r="AB37" s="33">
        <v>1009000</v>
      </c>
      <c r="AC37" s="33">
        <v>0</v>
      </c>
      <c r="AD37" s="33">
        <v>1061778</v>
      </c>
      <c r="AE37" s="34">
        <v>0</v>
      </c>
    </row>
    <row r="38" spans="1:31" ht="12.75">
      <c r="A38" s="28" t="s">
        <v>106</v>
      </c>
      <c r="B38" s="33">
        <v>3280446588</v>
      </c>
      <c r="C38" s="33">
        <v>69528441</v>
      </c>
      <c r="D38" s="33">
        <v>44308000</v>
      </c>
      <c r="E38" s="33">
        <v>14986288</v>
      </c>
      <c r="F38" s="33">
        <v>69864452</v>
      </c>
      <c r="G38" s="33">
        <v>19480000</v>
      </c>
      <c r="H38" s="33">
        <v>10100000</v>
      </c>
      <c r="I38" s="33">
        <v>62001080</v>
      </c>
      <c r="J38" s="33">
        <v>48470844</v>
      </c>
      <c r="K38" s="33">
        <v>70234223</v>
      </c>
      <c r="L38" s="33">
        <v>50967860</v>
      </c>
      <c r="M38" s="33">
        <v>18312290</v>
      </c>
      <c r="N38" s="33">
        <v>556000</v>
      </c>
      <c r="O38" s="33">
        <v>60856000</v>
      </c>
      <c r="P38" s="33">
        <v>62458857</v>
      </c>
      <c r="Q38" s="33">
        <v>0</v>
      </c>
      <c r="R38" s="33">
        <v>25520000</v>
      </c>
      <c r="S38" s="33">
        <v>0</v>
      </c>
      <c r="T38" s="33">
        <v>20980150</v>
      </c>
      <c r="U38" s="33">
        <v>14368550</v>
      </c>
      <c r="V38" s="33">
        <v>49102400</v>
      </c>
      <c r="W38" s="33">
        <v>91446333</v>
      </c>
      <c r="X38" s="33">
        <v>36880000</v>
      </c>
      <c r="Y38" s="33">
        <v>22976000</v>
      </c>
      <c r="Z38" s="33">
        <v>36328000</v>
      </c>
      <c r="AA38" s="33">
        <v>0</v>
      </c>
      <c r="AB38" s="33">
        <v>15628561</v>
      </c>
      <c r="AC38" s="33">
        <v>8702250</v>
      </c>
      <c r="AD38" s="33">
        <v>39725222</v>
      </c>
      <c r="AE38" s="34">
        <v>0</v>
      </c>
    </row>
    <row r="39" spans="1:31" ht="25.5">
      <c r="A39" s="28" t="s">
        <v>107</v>
      </c>
      <c r="B39" s="29">
        <f>IF((B37+B44)=0,0,B37*100/(B37+B44))</f>
        <v>33.28542475268309</v>
      </c>
      <c r="C39" s="29">
        <f aca="true" t="shared" si="19" ref="C39:AE39">IF((C37+C44)=0,0,C37*100/(C37+C44))</f>
        <v>51.77650592168641</v>
      </c>
      <c r="D39" s="29">
        <f t="shared" si="19"/>
        <v>2.5024374390640234</v>
      </c>
      <c r="E39" s="29">
        <f t="shared" si="19"/>
        <v>53.67141576168178</v>
      </c>
      <c r="F39" s="29">
        <f t="shared" si="19"/>
        <v>99.53151480759496</v>
      </c>
      <c r="G39" s="29">
        <f t="shared" si="19"/>
        <v>65.93662824102132</v>
      </c>
      <c r="H39" s="29">
        <f t="shared" si="19"/>
        <v>15.885099045295874</v>
      </c>
      <c r="I39" s="29">
        <f t="shared" si="19"/>
        <v>100</v>
      </c>
      <c r="J39" s="29">
        <f t="shared" si="19"/>
        <v>5.692637367235667</v>
      </c>
      <c r="K39" s="29">
        <f t="shared" si="19"/>
        <v>79.98707645084312</v>
      </c>
      <c r="L39" s="29">
        <f t="shared" si="19"/>
        <v>74.56376712390514</v>
      </c>
      <c r="M39" s="29">
        <f t="shared" si="19"/>
        <v>100</v>
      </c>
      <c r="N39" s="29">
        <f t="shared" si="19"/>
        <v>100</v>
      </c>
      <c r="O39" s="29">
        <f t="shared" si="19"/>
        <v>25.928162649454762</v>
      </c>
      <c r="P39" s="29">
        <f t="shared" si="19"/>
        <v>21.281812987640645</v>
      </c>
      <c r="Q39" s="29">
        <f t="shared" si="19"/>
        <v>100</v>
      </c>
      <c r="R39" s="29">
        <f t="shared" si="19"/>
        <v>0.37690336197798885</v>
      </c>
      <c r="S39" s="29">
        <f t="shared" si="19"/>
        <v>43.098138974427634</v>
      </c>
      <c r="T39" s="29">
        <f t="shared" si="19"/>
        <v>100</v>
      </c>
      <c r="U39" s="29">
        <f t="shared" si="19"/>
        <v>52.961745596857554</v>
      </c>
      <c r="V39" s="29">
        <f t="shared" si="19"/>
        <v>99.06498763951113</v>
      </c>
      <c r="W39" s="29">
        <f t="shared" si="19"/>
        <v>80.91657601339706</v>
      </c>
      <c r="X39" s="29">
        <f t="shared" si="19"/>
        <v>4.624314595418969</v>
      </c>
      <c r="Y39" s="29">
        <f t="shared" si="19"/>
        <v>14.893617021276595</v>
      </c>
      <c r="Z39" s="29">
        <f t="shared" si="19"/>
        <v>41.37534167745648</v>
      </c>
      <c r="AA39" s="29">
        <f t="shared" si="19"/>
        <v>100</v>
      </c>
      <c r="AB39" s="29">
        <f t="shared" si="19"/>
        <v>100</v>
      </c>
      <c r="AC39" s="29">
        <f t="shared" si="19"/>
        <v>0</v>
      </c>
      <c r="AD39" s="29">
        <f t="shared" si="19"/>
        <v>100</v>
      </c>
      <c r="AE39" s="30">
        <f t="shared" si="19"/>
        <v>0</v>
      </c>
    </row>
    <row r="40" spans="1:31" ht="12.75">
      <c r="A40" s="28" t="s">
        <v>108</v>
      </c>
      <c r="B40" s="29">
        <f>IF((B37+B44)=0,0,B44*100/(B37+B44))</f>
        <v>66.7145752473169</v>
      </c>
      <c r="C40" s="29">
        <f aca="true" t="shared" si="20" ref="C40:AE40">IF((C37+C44)=0,0,C44*100/(C37+C44))</f>
        <v>48.22349407831359</v>
      </c>
      <c r="D40" s="29">
        <f t="shared" si="20"/>
        <v>97.49756256093598</v>
      </c>
      <c r="E40" s="29">
        <f t="shared" si="20"/>
        <v>46.32858423831822</v>
      </c>
      <c r="F40" s="29">
        <f t="shared" si="20"/>
        <v>0.4684851924050336</v>
      </c>
      <c r="G40" s="29">
        <f t="shared" si="20"/>
        <v>34.063371758978676</v>
      </c>
      <c r="H40" s="29">
        <f t="shared" si="20"/>
        <v>84.11490095470413</v>
      </c>
      <c r="I40" s="29">
        <f t="shared" si="20"/>
        <v>0</v>
      </c>
      <c r="J40" s="29">
        <f t="shared" si="20"/>
        <v>94.30736263276434</v>
      </c>
      <c r="K40" s="29">
        <f t="shared" si="20"/>
        <v>20.012923549156874</v>
      </c>
      <c r="L40" s="29">
        <f t="shared" si="20"/>
        <v>25.436232876094863</v>
      </c>
      <c r="M40" s="29">
        <f t="shared" si="20"/>
        <v>0</v>
      </c>
      <c r="N40" s="29">
        <f t="shared" si="20"/>
        <v>0</v>
      </c>
      <c r="O40" s="29">
        <f t="shared" si="20"/>
        <v>74.07183735054524</v>
      </c>
      <c r="P40" s="29">
        <f t="shared" si="20"/>
        <v>78.71818701235935</v>
      </c>
      <c r="Q40" s="29">
        <f t="shared" si="20"/>
        <v>0</v>
      </c>
      <c r="R40" s="29">
        <f t="shared" si="20"/>
        <v>99.623096638022</v>
      </c>
      <c r="S40" s="29">
        <f t="shared" si="20"/>
        <v>56.901861025572366</v>
      </c>
      <c r="T40" s="29">
        <f t="shared" si="20"/>
        <v>0</v>
      </c>
      <c r="U40" s="29">
        <f t="shared" si="20"/>
        <v>47.038254403142446</v>
      </c>
      <c r="V40" s="29">
        <f t="shared" si="20"/>
        <v>0.9350123604888657</v>
      </c>
      <c r="W40" s="29">
        <f t="shared" si="20"/>
        <v>19.08342398660293</v>
      </c>
      <c r="X40" s="29">
        <f t="shared" si="20"/>
        <v>95.37568540458103</v>
      </c>
      <c r="Y40" s="29">
        <f t="shared" si="20"/>
        <v>85.1063829787234</v>
      </c>
      <c r="Z40" s="29">
        <f t="shared" si="20"/>
        <v>58.62465832254352</v>
      </c>
      <c r="AA40" s="29">
        <f t="shared" si="20"/>
        <v>0</v>
      </c>
      <c r="AB40" s="29">
        <f t="shared" si="20"/>
        <v>0</v>
      </c>
      <c r="AC40" s="29">
        <f t="shared" si="20"/>
        <v>0</v>
      </c>
      <c r="AD40" s="29">
        <f t="shared" si="20"/>
        <v>0</v>
      </c>
      <c r="AE40" s="30">
        <f t="shared" si="20"/>
        <v>0</v>
      </c>
    </row>
    <row r="41" spans="1:31" ht="12.75">
      <c r="A41" s="28" t="s">
        <v>109</v>
      </c>
      <c r="B41" s="29">
        <f>IF((B37+B44+B38)=0,0,B38*100/(B37+B44+B38))</f>
        <v>55.35114655583845</v>
      </c>
      <c r="C41" s="29">
        <f aca="true" t="shared" si="21" ref="C41:AE41">IF((C37+C44+C38)=0,0,C38*100/(C37+C44+C38))</f>
        <v>79.75691341785125</v>
      </c>
      <c r="D41" s="29">
        <f t="shared" si="21"/>
        <v>78.26056238519146</v>
      </c>
      <c r="E41" s="29">
        <f t="shared" si="21"/>
        <v>59.88936385977734</v>
      </c>
      <c r="F41" s="29">
        <f t="shared" si="21"/>
        <v>35.29634254019956</v>
      </c>
      <c r="G41" s="29">
        <f t="shared" si="21"/>
        <v>22.429873053711958</v>
      </c>
      <c r="H41" s="29">
        <f t="shared" si="21"/>
        <v>22.069025794539556</v>
      </c>
      <c r="I41" s="29">
        <f t="shared" si="21"/>
        <v>82.73142930265492</v>
      </c>
      <c r="J41" s="29">
        <f t="shared" si="21"/>
        <v>17.45738881182168</v>
      </c>
      <c r="K41" s="29">
        <f t="shared" si="21"/>
        <v>37.15237606104506</v>
      </c>
      <c r="L41" s="29">
        <f t="shared" si="21"/>
        <v>56.41366578541286</v>
      </c>
      <c r="M41" s="29">
        <f t="shared" si="21"/>
        <v>36.836730095968704</v>
      </c>
      <c r="N41" s="29">
        <f t="shared" si="21"/>
        <v>5.008097174379332</v>
      </c>
      <c r="O41" s="29">
        <f t="shared" si="21"/>
        <v>79.99123850401978</v>
      </c>
      <c r="P41" s="29">
        <f t="shared" si="21"/>
        <v>36.94845108708432</v>
      </c>
      <c r="Q41" s="29">
        <f t="shared" si="21"/>
        <v>0</v>
      </c>
      <c r="R41" s="29">
        <f t="shared" si="21"/>
        <v>43.48641049671978</v>
      </c>
      <c r="S41" s="29">
        <f t="shared" si="21"/>
        <v>0</v>
      </c>
      <c r="T41" s="29">
        <f t="shared" si="21"/>
        <v>96.83824021527661</v>
      </c>
      <c r="U41" s="29">
        <f t="shared" si="21"/>
        <v>29.374587293442286</v>
      </c>
      <c r="V41" s="29">
        <f t="shared" si="21"/>
        <v>39.64322198223053</v>
      </c>
      <c r="W41" s="29">
        <f t="shared" si="21"/>
        <v>60.59177124919859</v>
      </c>
      <c r="X41" s="29">
        <f t="shared" si="21"/>
        <v>56.504557012852885</v>
      </c>
      <c r="Y41" s="29">
        <f t="shared" si="21"/>
        <v>49.436268181426975</v>
      </c>
      <c r="Z41" s="29">
        <f t="shared" si="21"/>
        <v>51.106453019709356</v>
      </c>
      <c r="AA41" s="29">
        <f t="shared" si="21"/>
        <v>0</v>
      </c>
      <c r="AB41" s="29">
        <f t="shared" si="21"/>
        <v>93.93540916243673</v>
      </c>
      <c r="AC41" s="29">
        <f t="shared" si="21"/>
        <v>100</v>
      </c>
      <c r="AD41" s="29">
        <f t="shared" si="21"/>
        <v>97.39677348174664</v>
      </c>
      <c r="AE41" s="30">
        <f t="shared" si="21"/>
        <v>0</v>
      </c>
    </row>
    <row r="42" spans="1:31" ht="12.75">
      <c r="A42" s="16" t="s">
        <v>110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4"/>
    </row>
    <row r="43" spans="1:31" ht="12.75">
      <c r="A43" s="25" t="s">
        <v>111</v>
      </c>
      <c r="B43" s="31">
        <v>6975308000</v>
      </c>
      <c r="C43" s="31">
        <v>68896260</v>
      </c>
      <c r="D43" s="31">
        <v>20873000</v>
      </c>
      <c r="E43" s="31">
        <v>47984800</v>
      </c>
      <c r="F43" s="31">
        <v>53661242</v>
      </c>
      <c r="G43" s="31">
        <v>155448664</v>
      </c>
      <c r="H43" s="31">
        <v>114539172</v>
      </c>
      <c r="I43" s="31">
        <v>36959000</v>
      </c>
      <c r="J43" s="31">
        <v>648121445</v>
      </c>
      <c r="K43" s="31">
        <v>113145955</v>
      </c>
      <c r="L43" s="31">
        <v>250429902</v>
      </c>
      <c r="M43" s="31">
        <v>33936676</v>
      </c>
      <c r="N43" s="31">
        <v>174975</v>
      </c>
      <c r="O43" s="31">
        <v>118134768</v>
      </c>
      <c r="P43" s="31">
        <v>372042446</v>
      </c>
      <c r="Q43" s="31">
        <v>0</v>
      </c>
      <c r="R43" s="31">
        <v>72584690</v>
      </c>
      <c r="S43" s="31">
        <v>9510914</v>
      </c>
      <c r="T43" s="31">
        <v>9136351</v>
      </c>
      <c r="U43" s="31">
        <v>77432368</v>
      </c>
      <c r="V43" s="31">
        <v>28739000</v>
      </c>
      <c r="W43" s="31">
        <v>462681080</v>
      </c>
      <c r="X43" s="31">
        <v>97201148</v>
      </c>
      <c r="Y43" s="31">
        <v>123155118</v>
      </c>
      <c r="Z43" s="31">
        <v>141015933</v>
      </c>
      <c r="AA43" s="31">
        <v>4182000</v>
      </c>
      <c r="AB43" s="31">
        <v>0</v>
      </c>
      <c r="AC43" s="31">
        <v>0</v>
      </c>
      <c r="AD43" s="31">
        <v>18702840</v>
      </c>
      <c r="AE43" s="32">
        <v>205000</v>
      </c>
    </row>
    <row r="44" spans="1:31" ht="12.75">
      <c r="A44" s="28" t="s">
        <v>112</v>
      </c>
      <c r="B44" s="33">
        <v>1765376682</v>
      </c>
      <c r="C44" s="33">
        <v>8510000</v>
      </c>
      <c r="D44" s="33">
        <v>12000000</v>
      </c>
      <c r="E44" s="33">
        <v>4650000</v>
      </c>
      <c r="F44" s="33">
        <v>600000</v>
      </c>
      <c r="G44" s="33">
        <v>22947970</v>
      </c>
      <c r="H44" s="33">
        <v>30000000</v>
      </c>
      <c r="I44" s="33">
        <v>0</v>
      </c>
      <c r="J44" s="33">
        <v>216135000</v>
      </c>
      <c r="K44" s="33">
        <v>23777248</v>
      </c>
      <c r="L44" s="33">
        <v>10016482</v>
      </c>
      <c r="M44" s="33">
        <v>0</v>
      </c>
      <c r="N44" s="33">
        <v>0</v>
      </c>
      <c r="O44" s="33">
        <v>11275461</v>
      </c>
      <c r="P44" s="33">
        <v>83901290</v>
      </c>
      <c r="Q44" s="33">
        <v>0</v>
      </c>
      <c r="R44" s="33">
        <v>33040000</v>
      </c>
      <c r="S44" s="33">
        <v>8500000</v>
      </c>
      <c r="T44" s="33">
        <v>0</v>
      </c>
      <c r="U44" s="33">
        <v>16250000</v>
      </c>
      <c r="V44" s="33">
        <v>699000</v>
      </c>
      <c r="W44" s="33">
        <v>11350000</v>
      </c>
      <c r="X44" s="33">
        <v>27076272</v>
      </c>
      <c r="Y44" s="33">
        <v>20000000</v>
      </c>
      <c r="Z44" s="33">
        <v>20375000</v>
      </c>
      <c r="AA44" s="33">
        <v>0</v>
      </c>
      <c r="AB44" s="33">
        <v>0</v>
      </c>
      <c r="AC44" s="33">
        <v>0</v>
      </c>
      <c r="AD44" s="33">
        <v>0</v>
      </c>
      <c r="AE44" s="34">
        <v>0</v>
      </c>
    </row>
    <row r="45" spans="1:31" ht="12.75">
      <c r="A45" s="28" t="s">
        <v>113</v>
      </c>
      <c r="B45" s="33">
        <v>937167876</v>
      </c>
      <c r="C45" s="33">
        <v>7695772</v>
      </c>
      <c r="D45" s="33">
        <v>1416000</v>
      </c>
      <c r="E45" s="33">
        <v>14518520</v>
      </c>
      <c r="F45" s="33">
        <v>22928524</v>
      </c>
      <c r="G45" s="33">
        <v>22417860</v>
      </c>
      <c r="H45" s="33">
        <v>26468900</v>
      </c>
      <c r="I45" s="33">
        <v>24918632</v>
      </c>
      <c r="J45" s="33">
        <v>101445165</v>
      </c>
      <c r="K45" s="33">
        <v>14836474</v>
      </c>
      <c r="L45" s="33">
        <v>59326268</v>
      </c>
      <c r="M45" s="33">
        <v>7574280</v>
      </c>
      <c r="N45" s="33">
        <v>27700</v>
      </c>
      <c r="O45" s="33">
        <v>23964214</v>
      </c>
      <c r="P45" s="33">
        <v>54508066</v>
      </c>
      <c r="Q45" s="33">
        <v>118915</v>
      </c>
      <c r="R45" s="33">
        <v>9882392</v>
      </c>
      <c r="S45" s="33">
        <v>2895950</v>
      </c>
      <c r="T45" s="33">
        <v>1660570</v>
      </c>
      <c r="U45" s="33">
        <v>19500666</v>
      </c>
      <c r="V45" s="33">
        <v>2949092</v>
      </c>
      <c r="W45" s="33">
        <v>86585473</v>
      </c>
      <c r="X45" s="33">
        <v>0</v>
      </c>
      <c r="Y45" s="33">
        <v>23965871</v>
      </c>
      <c r="Z45" s="33">
        <v>31470943</v>
      </c>
      <c r="AA45" s="33">
        <v>1499680</v>
      </c>
      <c r="AB45" s="33">
        <v>0</v>
      </c>
      <c r="AC45" s="33">
        <v>58400</v>
      </c>
      <c r="AD45" s="33">
        <v>4342395</v>
      </c>
      <c r="AE45" s="34">
        <v>942718</v>
      </c>
    </row>
    <row r="46" spans="1:31" ht="25.5">
      <c r="A46" s="28" t="s">
        <v>114</v>
      </c>
      <c r="B46" s="29">
        <f>IF(B43=0,0,B45*100/B43)</f>
        <v>13.43550529955093</v>
      </c>
      <c r="C46" s="29">
        <f aca="true" t="shared" si="22" ref="C46:AE46">IF(C43=0,0,C45*100/C43)</f>
        <v>11.170086736203098</v>
      </c>
      <c r="D46" s="29">
        <f t="shared" si="22"/>
        <v>6.783883485842955</v>
      </c>
      <c r="E46" s="29">
        <f t="shared" si="22"/>
        <v>30.256497890998816</v>
      </c>
      <c r="F46" s="29">
        <f t="shared" si="22"/>
        <v>42.728276770038235</v>
      </c>
      <c r="G46" s="29">
        <f t="shared" si="22"/>
        <v>14.421391231770253</v>
      </c>
      <c r="H46" s="29">
        <f t="shared" si="22"/>
        <v>23.10903731694516</v>
      </c>
      <c r="I46" s="29">
        <f t="shared" si="22"/>
        <v>67.42236532373711</v>
      </c>
      <c r="J46" s="29">
        <f t="shared" si="22"/>
        <v>15.652184599446482</v>
      </c>
      <c r="K46" s="29">
        <f t="shared" si="22"/>
        <v>13.112686176010445</v>
      </c>
      <c r="L46" s="29">
        <f t="shared" si="22"/>
        <v>23.68977008184909</v>
      </c>
      <c r="M46" s="29">
        <f t="shared" si="22"/>
        <v>22.318862342322507</v>
      </c>
      <c r="N46" s="29">
        <f t="shared" si="22"/>
        <v>15.83083297613945</v>
      </c>
      <c r="O46" s="29">
        <f t="shared" si="22"/>
        <v>20.28548784215668</v>
      </c>
      <c r="P46" s="29">
        <f t="shared" si="22"/>
        <v>14.651034199468734</v>
      </c>
      <c r="Q46" s="29">
        <f t="shared" si="22"/>
        <v>0</v>
      </c>
      <c r="R46" s="29">
        <f t="shared" si="22"/>
        <v>13.614981341106507</v>
      </c>
      <c r="S46" s="29">
        <f t="shared" si="22"/>
        <v>30.448703457943157</v>
      </c>
      <c r="T46" s="29">
        <f t="shared" si="22"/>
        <v>18.175418172966427</v>
      </c>
      <c r="U46" s="29">
        <f t="shared" si="22"/>
        <v>25.18412713401713</v>
      </c>
      <c r="V46" s="29">
        <f t="shared" si="22"/>
        <v>10.26163749608546</v>
      </c>
      <c r="W46" s="29">
        <f t="shared" si="22"/>
        <v>18.713856421360475</v>
      </c>
      <c r="X46" s="29">
        <f t="shared" si="22"/>
        <v>0</v>
      </c>
      <c r="Y46" s="29">
        <f t="shared" si="22"/>
        <v>19.459906652032114</v>
      </c>
      <c r="Z46" s="29">
        <f t="shared" si="22"/>
        <v>22.31729587606246</v>
      </c>
      <c r="AA46" s="29">
        <f t="shared" si="22"/>
        <v>35.86035389765662</v>
      </c>
      <c r="AB46" s="29">
        <f t="shared" si="22"/>
        <v>0</v>
      </c>
      <c r="AC46" s="29">
        <f t="shared" si="22"/>
        <v>0</v>
      </c>
      <c r="AD46" s="29">
        <f t="shared" si="22"/>
        <v>23.217837504892305</v>
      </c>
      <c r="AE46" s="30">
        <f t="shared" si="22"/>
        <v>459.86243902439026</v>
      </c>
    </row>
    <row r="47" spans="1:31" ht="12.75">
      <c r="A47" s="28" t="s">
        <v>115</v>
      </c>
      <c r="B47" s="29">
        <f>IF(B78=0,0,B45*100/B78)</f>
        <v>3.249901016211177</v>
      </c>
      <c r="C47" s="29">
        <f aca="true" t="shared" si="23" ref="C47:AE47">IF(C78=0,0,C45*100/C78)</f>
        <v>1.825910049224278</v>
      </c>
      <c r="D47" s="29">
        <f t="shared" si="23"/>
        <v>0.2595441115013234</v>
      </c>
      <c r="E47" s="29">
        <f t="shared" si="23"/>
        <v>6.271727601091494</v>
      </c>
      <c r="F47" s="29">
        <f t="shared" si="23"/>
        <v>1.0785219206169938</v>
      </c>
      <c r="G47" s="29">
        <f t="shared" si="23"/>
        <v>1.2758627758615182</v>
      </c>
      <c r="H47" s="29">
        <f t="shared" si="23"/>
        <v>7.229381084854491</v>
      </c>
      <c r="I47" s="29">
        <f t="shared" si="23"/>
        <v>9.23312398335575</v>
      </c>
      <c r="J47" s="29">
        <f t="shared" si="23"/>
        <v>2.846092738449388</v>
      </c>
      <c r="K47" s="29">
        <f t="shared" si="23"/>
        <v>0.5257241838430542</v>
      </c>
      <c r="L47" s="29">
        <f t="shared" si="23"/>
        <v>3.205984809387809</v>
      </c>
      <c r="M47" s="29">
        <f t="shared" si="23"/>
        <v>1.42906149568994</v>
      </c>
      <c r="N47" s="29">
        <f t="shared" si="23"/>
        <v>0.01532982401378635</v>
      </c>
      <c r="O47" s="29">
        <f t="shared" si="23"/>
        <v>4.289042738577944</v>
      </c>
      <c r="P47" s="29">
        <f t="shared" si="23"/>
        <v>1.7493224126999962</v>
      </c>
      <c r="Q47" s="29">
        <f t="shared" si="23"/>
        <v>0</v>
      </c>
      <c r="R47" s="29">
        <f t="shared" si="23"/>
        <v>4.651644262308138</v>
      </c>
      <c r="S47" s="29">
        <f t="shared" si="23"/>
        <v>5.770906825984706</v>
      </c>
      <c r="T47" s="29">
        <f t="shared" si="23"/>
        <v>0.8880053475935828</v>
      </c>
      <c r="U47" s="29">
        <f t="shared" si="23"/>
        <v>3.3053460203481135</v>
      </c>
      <c r="V47" s="29">
        <f t="shared" si="23"/>
        <v>0.27985211807600496</v>
      </c>
      <c r="W47" s="29">
        <f t="shared" si="23"/>
        <v>4.4901412234344615</v>
      </c>
      <c r="X47" s="29">
        <f t="shared" si="23"/>
        <v>0</v>
      </c>
      <c r="Y47" s="29">
        <f t="shared" si="23"/>
        <v>4.063790362336424</v>
      </c>
      <c r="Z47" s="29">
        <f t="shared" si="23"/>
        <v>3.225959327683888</v>
      </c>
      <c r="AA47" s="29">
        <f t="shared" si="23"/>
        <v>0.8463587520881304</v>
      </c>
      <c r="AB47" s="29">
        <f t="shared" si="23"/>
        <v>0</v>
      </c>
      <c r="AC47" s="29">
        <f t="shared" si="23"/>
        <v>0</v>
      </c>
      <c r="AD47" s="29">
        <f t="shared" si="23"/>
        <v>1.3327491009273542</v>
      </c>
      <c r="AE47" s="30">
        <f t="shared" si="23"/>
        <v>22.37640636126276</v>
      </c>
    </row>
    <row r="48" spans="1:31" ht="12.75">
      <c r="A48" s="28" t="s">
        <v>116</v>
      </c>
      <c r="B48" s="29">
        <f>IF(B7=0,0,B45*100/B7)</f>
        <v>3.8467758352032564</v>
      </c>
      <c r="C48" s="29">
        <f aca="true" t="shared" si="24" ref="C48:AE48">IF(C7=0,0,C45*100/C7)</f>
        <v>4.028395164610044</v>
      </c>
      <c r="D48" s="29">
        <f t="shared" si="24"/>
        <v>0.8336669571156066</v>
      </c>
      <c r="E48" s="29">
        <f t="shared" si="24"/>
        <v>7.578819997857146</v>
      </c>
      <c r="F48" s="29">
        <f t="shared" si="24"/>
        <v>3.223280813627343</v>
      </c>
      <c r="G48" s="29">
        <f t="shared" si="24"/>
        <v>5.207645825168411</v>
      </c>
      <c r="H48" s="29">
        <f t="shared" si="24"/>
        <v>10.652714987624508</v>
      </c>
      <c r="I48" s="29">
        <f t="shared" si="24"/>
        <v>7.490983803937589</v>
      </c>
      <c r="J48" s="29">
        <f t="shared" si="24"/>
        <v>7.661703212002581</v>
      </c>
      <c r="K48" s="29">
        <f t="shared" si="24"/>
        <v>1.6645760800573672</v>
      </c>
      <c r="L48" s="29">
        <f t="shared" si="24"/>
        <v>8.642231212815483</v>
      </c>
      <c r="M48" s="29">
        <f t="shared" si="24"/>
        <v>1.773986833681954</v>
      </c>
      <c r="N48" s="29">
        <f t="shared" si="24"/>
        <v>0.006799081253159333</v>
      </c>
      <c r="O48" s="29">
        <f t="shared" si="24"/>
        <v>8.461565684910541</v>
      </c>
      <c r="P48" s="29">
        <f t="shared" si="24"/>
        <v>6.890557438304704</v>
      </c>
      <c r="Q48" s="29">
        <f t="shared" si="24"/>
        <v>0.05873373475864152</v>
      </c>
      <c r="R48" s="29">
        <f t="shared" si="24"/>
        <v>6.2031213167093515</v>
      </c>
      <c r="S48" s="29">
        <f t="shared" si="24"/>
        <v>2.7010486750712452</v>
      </c>
      <c r="T48" s="29">
        <f t="shared" si="24"/>
        <v>1.5720180651862519</v>
      </c>
      <c r="U48" s="29">
        <f t="shared" si="24"/>
        <v>7.328216849367154</v>
      </c>
      <c r="V48" s="29">
        <f t="shared" si="24"/>
        <v>0.4501492876821157</v>
      </c>
      <c r="W48" s="29">
        <f t="shared" si="24"/>
        <v>8.805689078877437</v>
      </c>
      <c r="X48" s="29">
        <f t="shared" si="24"/>
        <v>0</v>
      </c>
      <c r="Y48" s="29">
        <f t="shared" si="24"/>
        <v>7.209674348453685</v>
      </c>
      <c r="Z48" s="29">
        <f t="shared" si="24"/>
        <v>6.427901157079451</v>
      </c>
      <c r="AA48" s="29">
        <f t="shared" si="24"/>
        <v>0.8777911681851226</v>
      </c>
      <c r="AB48" s="29">
        <f t="shared" si="24"/>
        <v>0</v>
      </c>
      <c r="AC48" s="29">
        <f t="shared" si="24"/>
        <v>0.1578828899338357</v>
      </c>
      <c r="AD48" s="29">
        <f t="shared" si="24"/>
        <v>2.4501093206815825</v>
      </c>
      <c r="AE48" s="30">
        <f t="shared" si="24"/>
        <v>1.7759322986164758</v>
      </c>
    </row>
    <row r="49" spans="1:31" ht="12.75">
      <c r="A49" s="28" t="s">
        <v>117</v>
      </c>
      <c r="B49" s="29">
        <f>IF(B78=0,0,B43*100/B78)</f>
        <v>24.18890055679411</v>
      </c>
      <c r="C49" s="29">
        <f aca="true" t="shared" si="25" ref="C49:AE49">IF(C78=0,0,C43*100/C78)</f>
        <v>16.346426776672782</v>
      </c>
      <c r="D49" s="29">
        <f t="shared" si="25"/>
        <v>3.82589282441181</v>
      </c>
      <c r="E49" s="29">
        <f t="shared" si="25"/>
        <v>20.728531185882247</v>
      </c>
      <c r="F49" s="29">
        <f t="shared" si="25"/>
        <v>2.5241409252742693</v>
      </c>
      <c r="G49" s="29">
        <f t="shared" si="25"/>
        <v>8.84701590406062</v>
      </c>
      <c r="H49" s="29">
        <f t="shared" si="25"/>
        <v>31.283782988023496</v>
      </c>
      <c r="I49" s="29">
        <f t="shared" si="25"/>
        <v>13.694452781390455</v>
      </c>
      <c r="J49" s="29">
        <f t="shared" si="25"/>
        <v>18.183357858877006</v>
      </c>
      <c r="K49" s="29">
        <f t="shared" si="25"/>
        <v>4.0092790812370875</v>
      </c>
      <c r="L49" s="29">
        <f t="shared" si="25"/>
        <v>13.533203565551734</v>
      </c>
      <c r="M49" s="29">
        <f t="shared" si="25"/>
        <v>6.402931626940763</v>
      </c>
      <c r="N49" s="29">
        <f t="shared" si="25"/>
        <v>0.09683523309791575</v>
      </c>
      <c r="O49" s="29">
        <f t="shared" si="25"/>
        <v>21.143404447314232</v>
      </c>
      <c r="P49" s="29">
        <f t="shared" si="25"/>
        <v>11.93992443730306</v>
      </c>
      <c r="Q49" s="29">
        <f t="shared" si="25"/>
        <v>0</v>
      </c>
      <c r="R49" s="29">
        <f t="shared" si="25"/>
        <v>34.16563082803383</v>
      </c>
      <c r="S49" s="29">
        <f t="shared" si="25"/>
        <v>18.952881964106254</v>
      </c>
      <c r="T49" s="29">
        <f t="shared" si="25"/>
        <v>4.885749197860963</v>
      </c>
      <c r="U49" s="29">
        <f t="shared" si="25"/>
        <v>13.124719402656844</v>
      </c>
      <c r="V49" s="29">
        <f t="shared" si="25"/>
        <v>2.7271682339466885</v>
      </c>
      <c r="W49" s="29">
        <f t="shared" si="25"/>
        <v>23.993671439678778</v>
      </c>
      <c r="X49" s="29">
        <f t="shared" si="25"/>
        <v>29.461957507235635</v>
      </c>
      <c r="Y49" s="29">
        <f t="shared" si="25"/>
        <v>20.882887235803157</v>
      </c>
      <c r="Z49" s="29">
        <f t="shared" si="25"/>
        <v>14.454974050615395</v>
      </c>
      <c r="AA49" s="29">
        <f t="shared" si="25"/>
        <v>2.3601516998510093</v>
      </c>
      <c r="AB49" s="29">
        <f t="shared" si="25"/>
        <v>0</v>
      </c>
      <c r="AC49" s="29">
        <f t="shared" si="25"/>
        <v>0</v>
      </c>
      <c r="AD49" s="29">
        <f t="shared" si="25"/>
        <v>5.740194799134616</v>
      </c>
      <c r="AE49" s="30">
        <f t="shared" si="25"/>
        <v>4.8658912888677905</v>
      </c>
    </row>
    <row r="50" spans="1:31" ht="12.75">
      <c r="A50" s="16" t="s">
        <v>118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4"/>
    </row>
    <row r="51" spans="1:31" ht="12.75">
      <c r="A51" s="13" t="s">
        <v>119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2"/>
    </row>
    <row r="52" spans="1:31" ht="12.75">
      <c r="A52" s="16" t="s">
        <v>120</v>
      </c>
      <c r="B52" s="17">
        <v>2194766158</v>
      </c>
      <c r="C52" s="17">
        <v>43837540</v>
      </c>
      <c r="D52" s="17">
        <v>0</v>
      </c>
      <c r="E52" s="17">
        <v>15022000</v>
      </c>
      <c r="F52" s="17">
        <v>81922823</v>
      </c>
      <c r="G52" s="17">
        <v>67037470</v>
      </c>
      <c r="H52" s="17">
        <v>43700000</v>
      </c>
      <c r="I52" s="17">
        <v>39978604</v>
      </c>
      <c r="J52" s="17">
        <v>196015000</v>
      </c>
      <c r="K52" s="17">
        <v>115595248</v>
      </c>
      <c r="L52" s="17">
        <v>76575845</v>
      </c>
      <c r="M52" s="17">
        <v>33621040</v>
      </c>
      <c r="N52" s="17">
        <v>0</v>
      </c>
      <c r="O52" s="17">
        <v>41941048</v>
      </c>
      <c r="P52" s="17">
        <v>124930530</v>
      </c>
      <c r="Q52" s="17">
        <v>13090439</v>
      </c>
      <c r="R52" s="17">
        <v>36767000</v>
      </c>
      <c r="S52" s="17">
        <v>8517000</v>
      </c>
      <c r="T52" s="17">
        <v>5000000</v>
      </c>
      <c r="U52" s="17">
        <v>25364750</v>
      </c>
      <c r="V52" s="17">
        <v>53015000</v>
      </c>
      <c r="W52" s="17">
        <v>126587343</v>
      </c>
      <c r="X52" s="17">
        <v>32793248</v>
      </c>
      <c r="Y52" s="17">
        <v>36197880</v>
      </c>
      <c r="Z52" s="17">
        <v>42344000</v>
      </c>
      <c r="AA52" s="17">
        <v>0</v>
      </c>
      <c r="AB52" s="17">
        <v>3962364</v>
      </c>
      <c r="AC52" s="17">
        <v>5342684</v>
      </c>
      <c r="AD52" s="17">
        <v>18472468</v>
      </c>
      <c r="AE52" s="18">
        <v>0</v>
      </c>
    </row>
    <row r="53" spans="1:31" ht="12.75">
      <c r="A53" s="28" t="s">
        <v>121</v>
      </c>
      <c r="B53" s="33">
        <v>1251120275</v>
      </c>
      <c r="C53" s="33">
        <v>1100000</v>
      </c>
      <c r="D53" s="33">
        <v>0</v>
      </c>
      <c r="E53" s="33">
        <v>948000</v>
      </c>
      <c r="F53" s="33">
        <v>19539045</v>
      </c>
      <c r="G53" s="33">
        <v>17060000</v>
      </c>
      <c r="H53" s="33">
        <v>0</v>
      </c>
      <c r="I53" s="33">
        <v>2933375</v>
      </c>
      <c r="J53" s="33">
        <v>29885000</v>
      </c>
      <c r="K53" s="33">
        <v>40826082</v>
      </c>
      <c r="L53" s="33">
        <v>14882413</v>
      </c>
      <c r="M53" s="33">
        <v>8065010</v>
      </c>
      <c r="N53" s="33">
        <v>0</v>
      </c>
      <c r="O53" s="33">
        <v>8510000</v>
      </c>
      <c r="P53" s="33">
        <v>50283088</v>
      </c>
      <c r="Q53" s="33">
        <v>2395000</v>
      </c>
      <c r="R53" s="33">
        <v>4440000</v>
      </c>
      <c r="S53" s="33">
        <v>0</v>
      </c>
      <c r="T53" s="33">
        <v>5000000</v>
      </c>
      <c r="U53" s="33">
        <v>7909200</v>
      </c>
      <c r="V53" s="33">
        <v>21510000</v>
      </c>
      <c r="W53" s="33">
        <v>25174500</v>
      </c>
      <c r="X53" s="33">
        <v>5117000</v>
      </c>
      <c r="Y53" s="33">
        <v>9500000</v>
      </c>
      <c r="Z53" s="33">
        <v>15716000</v>
      </c>
      <c r="AA53" s="33">
        <v>0</v>
      </c>
      <c r="AB53" s="33">
        <v>55000</v>
      </c>
      <c r="AC53" s="33">
        <v>0</v>
      </c>
      <c r="AD53" s="33">
        <v>8961778</v>
      </c>
      <c r="AE53" s="34">
        <v>0</v>
      </c>
    </row>
    <row r="54" spans="1:31" ht="12.75">
      <c r="A54" s="28" t="s">
        <v>122</v>
      </c>
      <c r="B54" s="33">
        <v>294083873</v>
      </c>
      <c r="C54" s="33">
        <v>2945000</v>
      </c>
      <c r="D54" s="33">
        <v>0</v>
      </c>
      <c r="E54" s="33">
        <v>1770000</v>
      </c>
      <c r="F54" s="33">
        <v>13671257</v>
      </c>
      <c r="G54" s="33">
        <v>8013000</v>
      </c>
      <c r="H54" s="33">
        <v>43700000</v>
      </c>
      <c r="I54" s="33">
        <v>23991820</v>
      </c>
      <c r="J54" s="33">
        <v>41960000</v>
      </c>
      <c r="K54" s="33">
        <v>23060000</v>
      </c>
      <c r="L54" s="33">
        <v>49777895</v>
      </c>
      <c r="M54" s="33">
        <v>9320380</v>
      </c>
      <c r="N54" s="33">
        <v>0</v>
      </c>
      <c r="O54" s="33">
        <v>10309412</v>
      </c>
      <c r="P54" s="33">
        <v>50127796</v>
      </c>
      <c r="Q54" s="33">
        <v>8335439</v>
      </c>
      <c r="R54" s="33">
        <v>1272000</v>
      </c>
      <c r="S54" s="33">
        <v>0</v>
      </c>
      <c r="T54" s="33">
        <v>0</v>
      </c>
      <c r="U54" s="33">
        <v>11710243</v>
      </c>
      <c r="V54" s="33">
        <v>8885000</v>
      </c>
      <c r="W54" s="33">
        <v>32866350</v>
      </c>
      <c r="X54" s="33">
        <v>15922000</v>
      </c>
      <c r="Y54" s="33">
        <v>15391000</v>
      </c>
      <c r="Z54" s="33">
        <v>10235000</v>
      </c>
      <c r="AA54" s="33">
        <v>0</v>
      </c>
      <c r="AB54" s="33">
        <v>50000</v>
      </c>
      <c r="AC54" s="33">
        <v>1501312</v>
      </c>
      <c r="AD54" s="33">
        <v>8710690</v>
      </c>
      <c r="AE54" s="34">
        <v>0</v>
      </c>
    </row>
    <row r="55" spans="1:31" ht="12.75">
      <c r="A55" s="28" t="s">
        <v>123</v>
      </c>
      <c r="B55" s="33">
        <v>404056500</v>
      </c>
      <c r="C55" s="33">
        <v>37892540</v>
      </c>
      <c r="D55" s="33">
        <v>0</v>
      </c>
      <c r="E55" s="33">
        <v>11243000</v>
      </c>
      <c r="F55" s="33">
        <v>38672521</v>
      </c>
      <c r="G55" s="33">
        <v>39778970</v>
      </c>
      <c r="H55" s="33">
        <v>0</v>
      </c>
      <c r="I55" s="33">
        <v>12552798</v>
      </c>
      <c r="J55" s="33">
        <v>118220000</v>
      </c>
      <c r="K55" s="33">
        <v>44786166</v>
      </c>
      <c r="L55" s="33">
        <v>10915537</v>
      </c>
      <c r="M55" s="33">
        <v>10649000</v>
      </c>
      <c r="N55" s="33">
        <v>0</v>
      </c>
      <c r="O55" s="33">
        <v>23121636</v>
      </c>
      <c r="P55" s="33">
        <v>17519646</v>
      </c>
      <c r="Q55" s="33">
        <v>1800000</v>
      </c>
      <c r="R55" s="33">
        <v>29530000</v>
      </c>
      <c r="S55" s="33">
        <v>0</v>
      </c>
      <c r="T55" s="33">
        <v>0</v>
      </c>
      <c r="U55" s="33">
        <v>5745307</v>
      </c>
      <c r="V55" s="33">
        <v>20010000</v>
      </c>
      <c r="W55" s="33">
        <v>60046493</v>
      </c>
      <c r="X55" s="33">
        <v>8337976</v>
      </c>
      <c r="Y55" s="33">
        <v>7006880</v>
      </c>
      <c r="Z55" s="33">
        <v>14893000</v>
      </c>
      <c r="AA55" s="33">
        <v>0</v>
      </c>
      <c r="AB55" s="33">
        <v>3857364</v>
      </c>
      <c r="AC55" s="33">
        <v>3841372</v>
      </c>
      <c r="AD55" s="33">
        <v>0</v>
      </c>
      <c r="AE55" s="34">
        <v>0</v>
      </c>
    </row>
    <row r="56" spans="1:31" ht="12.75">
      <c r="A56" s="28" t="s">
        <v>124</v>
      </c>
      <c r="B56" s="33">
        <v>245505510</v>
      </c>
      <c r="C56" s="33">
        <v>1900000</v>
      </c>
      <c r="D56" s="33">
        <v>0</v>
      </c>
      <c r="E56" s="33">
        <v>1061000</v>
      </c>
      <c r="F56" s="33">
        <v>10040000</v>
      </c>
      <c r="G56" s="33">
        <v>2185500</v>
      </c>
      <c r="H56" s="33">
        <v>0</v>
      </c>
      <c r="I56" s="33">
        <v>500611</v>
      </c>
      <c r="J56" s="33">
        <v>5950000</v>
      </c>
      <c r="K56" s="33">
        <v>6923000</v>
      </c>
      <c r="L56" s="33">
        <v>1000000</v>
      </c>
      <c r="M56" s="33">
        <v>5586650</v>
      </c>
      <c r="N56" s="33">
        <v>0</v>
      </c>
      <c r="O56" s="33">
        <v>0</v>
      </c>
      <c r="P56" s="33">
        <v>7000000</v>
      </c>
      <c r="Q56" s="33">
        <v>560000</v>
      </c>
      <c r="R56" s="33">
        <v>1525000</v>
      </c>
      <c r="S56" s="33">
        <v>8517000</v>
      </c>
      <c r="T56" s="33">
        <v>0</v>
      </c>
      <c r="U56" s="33">
        <v>0</v>
      </c>
      <c r="V56" s="33">
        <v>2610000</v>
      </c>
      <c r="W56" s="33">
        <v>8500000</v>
      </c>
      <c r="X56" s="33">
        <v>3416272</v>
      </c>
      <c r="Y56" s="33">
        <v>4300000</v>
      </c>
      <c r="Z56" s="33">
        <v>1500000</v>
      </c>
      <c r="AA56" s="33">
        <v>0</v>
      </c>
      <c r="AB56" s="33">
        <v>0</v>
      </c>
      <c r="AC56" s="33">
        <v>0</v>
      </c>
      <c r="AD56" s="33">
        <v>800000</v>
      </c>
      <c r="AE56" s="34">
        <v>0</v>
      </c>
    </row>
    <row r="57" spans="1:31" ht="12.75">
      <c r="A57" s="16" t="s">
        <v>125</v>
      </c>
      <c r="B57" s="17">
        <v>2397682879</v>
      </c>
      <c r="C57" s="17">
        <v>21379460</v>
      </c>
      <c r="D57" s="17">
        <v>0</v>
      </c>
      <c r="E57" s="17">
        <v>2786000</v>
      </c>
      <c r="F57" s="17">
        <v>33687629</v>
      </c>
      <c r="G57" s="17">
        <v>12039030</v>
      </c>
      <c r="H57" s="17">
        <v>0</v>
      </c>
      <c r="I57" s="17">
        <v>19753765</v>
      </c>
      <c r="J57" s="17">
        <v>24885844</v>
      </c>
      <c r="K57" s="17">
        <v>22016220</v>
      </c>
      <c r="L57" s="17">
        <v>3309636</v>
      </c>
      <c r="M57" s="17">
        <v>3056000</v>
      </c>
      <c r="N57" s="17">
        <v>858001</v>
      </c>
      <c r="O57" s="17">
        <v>7588413</v>
      </c>
      <c r="P57" s="17">
        <v>14137798</v>
      </c>
      <c r="Q57" s="17">
        <v>15375439</v>
      </c>
      <c r="R57" s="17">
        <v>14003000</v>
      </c>
      <c r="S57" s="17">
        <v>639500</v>
      </c>
      <c r="T57" s="17">
        <v>11116150</v>
      </c>
      <c r="U57" s="17">
        <v>17520610</v>
      </c>
      <c r="V57" s="17">
        <v>23026993</v>
      </c>
      <c r="W57" s="17">
        <v>11953500</v>
      </c>
      <c r="X57" s="17">
        <v>30995824</v>
      </c>
      <c r="Y57" s="17">
        <v>6749000</v>
      </c>
      <c r="Z57" s="17">
        <v>3821000</v>
      </c>
      <c r="AA57" s="17">
        <v>0</v>
      </c>
      <c r="AB57" s="17">
        <v>7621197</v>
      </c>
      <c r="AC57" s="17">
        <v>1359566</v>
      </c>
      <c r="AD57" s="17">
        <v>15364532</v>
      </c>
      <c r="AE57" s="18">
        <v>0</v>
      </c>
    </row>
    <row r="58" spans="1:31" ht="12.75">
      <c r="A58" s="28" t="s">
        <v>126</v>
      </c>
      <c r="B58" s="33">
        <v>39529057</v>
      </c>
      <c r="C58" s="33">
        <v>80000</v>
      </c>
      <c r="D58" s="33">
        <v>0</v>
      </c>
      <c r="E58" s="33">
        <v>9000</v>
      </c>
      <c r="F58" s="33">
        <v>581950</v>
      </c>
      <c r="G58" s="33">
        <v>0</v>
      </c>
      <c r="H58" s="33">
        <v>0</v>
      </c>
      <c r="I58" s="33">
        <v>1765000</v>
      </c>
      <c r="J58" s="33">
        <v>1173000</v>
      </c>
      <c r="K58" s="33">
        <v>234000</v>
      </c>
      <c r="L58" s="33">
        <v>0</v>
      </c>
      <c r="M58" s="33">
        <v>0</v>
      </c>
      <c r="N58" s="33">
        <v>302001</v>
      </c>
      <c r="O58" s="33">
        <v>2500000</v>
      </c>
      <c r="P58" s="33">
        <v>2418000</v>
      </c>
      <c r="Q58" s="33">
        <v>0</v>
      </c>
      <c r="R58" s="33">
        <v>0</v>
      </c>
      <c r="S58" s="33">
        <v>0</v>
      </c>
      <c r="T58" s="33">
        <v>0</v>
      </c>
      <c r="U58" s="33">
        <v>4000</v>
      </c>
      <c r="V58" s="33">
        <v>120000</v>
      </c>
      <c r="W58" s="33">
        <v>0</v>
      </c>
      <c r="X58" s="33">
        <v>21872678</v>
      </c>
      <c r="Y58" s="33">
        <v>0</v>
      </c>
      <c r="Z58" s="33">
        <v>0</v>
      </c>
      <c r="AA58" s="33">
        <v>0</v>
      </c>
      <c r="AB58" s="33">
        <v>0</v>
      </c>
      <c r="AC58" s="33">
        <v>0</v>
      </c>
      <c r="AD58" s="33">
        <v>0</v>
      </c>
      <c r="AE58" s="34">
        <v>0</v>
      </c>
    </row>
    <row r="59" spans="1:31" ht="12.75">
      <c r="A59" s="28" t="s">
        <v>127</v>
      </c>
      <c r="B59" s="33">
        <v>2326849074</v>
      </c>
      <c r="C59" s="33">
        <v>21299460</v>
      </c>
      <c r="D59" s="33">
        <v>0</v>
      </c>
      <c r="E59" s="33">
        <v>2777000</v>
      </c>
      <c r="F59" s="33">
        <v>33084679</v>
      </c>
      <c r="G59" s="33">
        <v>12039030</v>
      </c>
      <c r="H59" s="33">
        <v>0</v>
      </c>
      <c r="I59" s="33">
        <v>17988765</v>
      </c>
      <c r="J59" s="33">
        <v>23712844</v>
      </c>
      <c r="K59" s="33">
        <v>21247220</v>
      </c>
      <c r="L59" s="33">
        <v>3309636</v>
      </c>
      <c r="M59" s="33">
        <v>3000000</v>
      </c>
      <c r="N59" s="33">
        <v>556000</v>
      </c>
      <c r="O59" s="33">
        <v>5088413</v>
      </c>
      <c r="P59" s="33">
        <v>11719798</v>
      </c>
      <c r="Q59" s="33">
        <v>15375439</v>
      </c>
      <c r="R59" s="33">
        <v>14003000</v>
      </c>
      <c r="S59" s="33">
        <v>0</v>
      </c>
      <c r="T59" s="33">
        <v>11116150</v>
      </c>
      <c r="U59" s="33">
        <v>17516610</v>
      </c>
      <c r="V59" s="33">
        <v>22906993</v>
      </c>
      <c r="W59" s="33">
        <v>11953500</v>
      </c>
      <c r="X59" s="33">
        <v>9123146</v>
      </c>
      <c r="Y59" s="33">
        <v>6749000</v>
      </c>
      <c r="Z59" s="33">
        <v>3821000</v>
      </c>
      <c r="AA59" s="33">
        <v>0</v>
      </c>
      <c r="AB59" s="33">
        <v>7621197</v>
      </c>
      <c r="AC59" s="33">
        <v>1359566</v>
      </c>
      <c r="AD59" s="33">
        <v>15364532</v>
      </c>
      <c r="AE59" s="34">
        <v>0</v>
      </c>
    </row>
    <row r="60" spans="1:31" ht="12.75">
      <c r="A60" s="28" t="s">
        <v>128</v>
      </c>
      <c r="B60" s="33">
        <v>31304748</v>
      </c>
      <c r="C60" s="33">
        <v>0</v>
      </c>
      <c r="D60" s="33">
        <v>0</v>
      </c>
      <c r="E60" s="33">
        <v>0</v>
      </c>
      <c r="F60" s="33">
        <v>21000</v>
      </c>
      <c r="G60" s="33">
        <v>0</v>
      </c>
      <c r="H60" s="33">
        <v>0</v>
      </c>
      <c r="I60" s="33">
        <v>0</v>
      </c>
      <c r="J60" s="33">
        <v>0</v>
      </c>
      <c r="K60" s="33">
        <v>535000</v>
      </c>
      <c r="L60" s="33">
        <v>0</v>
      </c>
      <c r="M60" s="33">
        <v>56000</v>
      </c>
      <c r="N60" s="33">
        <v>0</v>
      </c>
      <c r="O60" s="33">
        <v>0</v>
      </c>
      <c r="P60" s="33">
        <v>0</v>
      </c>
      <c r="Q60" s="33">
        <v>0</v>
      </c>
      <c r="R60" s="33">
        <v>0</v>
      </c>
      <c r="S60" s="33">
        <v>639500</v>
      </c>
      <c r="T60" s="33">
        <v>0</v>
      </c>
      <c r="U60" s="33">
        <v>0</v>
      </c>
      <c r="V60" s="33">
        <v>0</v>
      </c>
      <c r="W60" s="33">
        <v>0</v>
      </c>
      <c r="X60" s="33">
        <v>0</v>
      </c>
      <c r="Y60" s="33">
        <v>0</v>
      </c>
      <c r="Z60" s="33">
        <v>0</v>
      </c>
      <c r="AA60" s="33">
        <v>0</v>
      </c>
      <c r="AB60" s="33">
        <v>0</v>
      </c>
      <c r="AC60" s="33">
        <v>0</v>
      </c>
      <c r="AD60" s="33">
        <v>0</v>
      </c>
      <c r="AE60" s="34">
        <v>0</v>
      </c>
    </row>
    <row r="61" spans="1:31" ht="12.75">
      <c r="A61" s="16" t="s">
        <v>129</v>
      </c>
      <c r="B61" s="17">
        <v>321303865</v>
      </c>
      <c r="C61" s="17">
        <v>4299000</v>
      </c>
      <c r="D61" s="17">
        <v>56616000</v>
      </c>
      <c r="E61" s="17">
        <v>2365000</v>
      </c>
      <c r="F61" s="17">
        <v>25449903</v>
      </c>
      <c r="G61" s="17">
        <v>1370077</v>
      </c>
      <c r="H61" s="17">
        <v>300000</v>
      </c>
      <c r="I61" s="17">
        <v>2964018</v>
      </c>
      <c r="J61" s="17">
        <v>24708500</v>
      </c>
      <c r="K61" s="17">
        <v>12935000</v>
      </c>
      <c r="L61" s="17">
        <v>6144999</v>
      </c>
      <c r="M61" s="17">
        <v>5250000</v>
      </c>
      <c r="N61" s="17">
        <v>3890950</v>
      </c>
      <c r="O61" s="17">
        <v>2866871</v>
      </c>
      <c r="P61" s="17">
        <v>13100000</v>
      </c>
      <c r="Q61" s="17">
        <v>420000</v>
      </c>
      <c r="R61" s="17">
        <v>3900000</v>
      </c>
      <c r="S61" s="17">
        <v>308500</v>
      </c>
      <c r="T61" s="17">
        <v>500000</v>
      </c>
      <c r="U61" s="17">
        <v>3074990</v>
      </c>
      <c r="V61" s="17">
        <v>3235770</v>
      </c>
      <c r="W61" s="17">
        <v>1020000</v>
      </c>
      <c r="X61" s="17">
        <v>1153500</v>
      </c>
      <c r="Y61" s="17">
        <v>3500000</v>
      </c>
      <c r="Z61" s="17">
        <v>10583000</v>
      </c>
      <c r="AA61" s="17">
        <v>890000</v>
      </c>
      <c r="AB61" s="17">
        <v>814000</v>
      </c>
      <c r="AC61" s="17">
        <v>2000000</v>
      </c>
      <c r="AD61" s="17">
        <v>6000000</v>
      </c>
      <c r="AE61" s="18">
        <v>0</v>
      </c>
    </row>
    <row r="62" spans="1:31" ht="12.75">
      <c r="A62" s="16" t="s">
        <v>130</v>
      </c>
      <c r="B62" s="17">
        <v>1009007653</v>
      </c>
      <c r="C62" s="17">
        <v>17659441</v>
      </c>
      <c r="D62" s="17">
        <v>0</v>
      </c>
      <c r="E62" s="17">
        <v>4850288</v>
      </c>
      <c r="F62" s="17">
        <v>56876448</v>
      </c>
      <c r="G62" s="17">
        <v>6401886</v>
      </c>
      <c r="H62" s="17">
        <v>1765500</v>
      </c>
      <c r="I62" s="17">
        <v>12246208</v>
      </c>
      <c r="J62" s="17">
        <v>32042970</v>
      </c>
      <c r="K62" s="17">
        <v>38437223</v>
      </c>
      <c r="L62" s="17">
        <v>4316175</v>
      </c>
      <c r="M62" s="17">
        <v>7785000</v>
      </c>
      <c r="N62" s="17">
        <v>6353070</v>
      </c>
      <c r="O62" s="17">
        <v>23682000</v>
      </c>
      <c r="P62" s="17">
        <v>16874907</v>
      </c>
      <c r="Q62" s="17">
        <v>1520000</v>
      </c>
      <c r="R62" s="17">
        <v>4015000</v>
      </c>
      <c r="S62" s="17">
        <v>5473000</v>
      </c>
      <c r="T62" s="17">
        <v>5049000</v>
      </c>
      <c r="U62" s="17">
        <v>2954550</v>
      </c>
      <c r="V62" s="17">
        <v>42667007</v>
      </c>
      <c r="W62" s="17">
        <v>11361190</v>
      </c>
      <c r="X62" s="17">
        <v>326500</v>
      </c>
      <c r="Y62" s="17">
        <v>29120</v>
      </c>
      <c r="Z62" s="17">
        <v>14335000</v>
      </c>
      <c r="AA62" s="17">
        <v>745000</v>
      </c>
      <c r="AB62" s="17">
        <v>4240000</v>
      </c>
      <c r="AC62" s="17">
        <v>0</v>
      </c>
      <c r="AD62" s="17">
        <v>950000</v>
      </c>
      <c r="AE62" s="18">
        <v>0</v>
      </c>
    </row>
    <row r="63" spans="1:31" ht="12.75">
      <c r="A63" s="16" t="s">
        <v>131</v>
      </c>
      <c r="B63" s="17">
        <v>3849447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60000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R63" s="17">
        <v>0</v>
      </c>
      <c r="S63" s="17">
        <v>0</v>
      </c>
      <c r="T63" s="17">
        <v>0</v>
      </c>
      <c r="U63" s="17">
        <v>0</v>
      </c>
      <c r="V63" s="17">
        <v>1916000</v>
      </c>
      <c r="W63" s="17">
        <v>0</v>
      </c>
      <c r="X63" s="17">
        <v>0</v>
      </c>
      <c r="Y63" s="17">
        <v>0</v>
      </c>
      <c r="Z63" s="17">
        <v>0</v>
      </c>
      <c r="AA63" s="17">
        <v>0</v>
      </c>
      <c r="AB63" s="17">
        <v>0</v>
      </c>
      <c r="AC63" s="17">
        <v>0</v>
      </c>
      <c r="AD63" s="17">
        <v>0</v>
      </c>
      <c r="AE63" s="18">
        <v>0</v>
      </c>
    </row>
    <row r="64" spans="1:31" ht="25.5">
      <c r="A64" s="16" t="s">
        <v>132</v>
      </c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4"/>
    </row>
    <row r="65" spans="1:31" ht="12.75">
      <c r="A65" s="13" t="s">
        <v>120</v>
      </c>
      <c r="B65" s="35">
        <f>IF(B36=0,0,B52*100/B36)</f>
        <v>37.032403975617626</v>
      </c>
      <c r="C65" s="35">
        <f aca="true" t="shared" si="26" ref="C65:AE65">IF(C36=0,0,C52*100/C36)</f>
        <v>50.28657096211305</v>
      </c>
      <c r="D65" s="35">
        <f t="shared" si="26"/>
        <v>0</v>
      </c>
      <c r="E65" s="35">
        <f t="shared" si="26"/>
        <v>60.03207891784645</v>
      </c>
      <c r="F65" s="35">
        <f t="shared" si="26"/>
        <v>41.38837333853473</v>
      </c>
      <c r="G65" s="35">
        <f t="shared" si="26"/>
        <v>77.1890113933277</v>
      </c>
      <c r="H65" s="35">
        <f t="shared" si="26"/>
        <v>95.48677497241371</v>
      </c>
      <c r="I65" s="35">
        <f t="shared" si="26"/>
        <v>53.34563608319141</v>
      </c>
      <c r="J65" s="35">
        <f t="shared" si="26"/>
        <v>70.59728664822148</v>
      </c>
      <c r="K65" s="35">
        <f t="shared" si="26"/>
        <v>61.147371482500304</v>
      </c>
      <c r="L65" s="35">
        <f t="shared" si="26"/>
        <v>84.75780868699566</v>
      </c>
      <c r="M65" s="35">
        <f t="shared" si="26"/>
        <v>67.63158381752187</v>
      </c>
      <c r="N65" s="35">
        <f t="shared" si="26"/>
        <v>0</v>
      </c>
      <c r="O65" s="35">
        <f t="shared" si="26"/>
        <v>55.128769121804616</v>
      </c>
      <c r="P65" s="35">
        <f t="shared" si="26"/>
        <v>73.90448366656021</v>
      </c>
      <c r="Q65" s="35">
        <f t="shared" si="26"/>
        <v>43.05233021062572</v>
      </c>
      <c r="R65" s="35">
        <f t="shared" si="26"/>
        <v>62.65144415097555</v>
      </c>
      <c r="S65" s="35">
        <f t="shared" si="26"/>
        <v>57.01566474762351</v>
      </c>
      <c r="T65" s="35">
        <f t="shared" si="26"/>
        <v>23.078538574623302</v>
      </c>
      <c r="U65" s="35">
        <f t="shared" si="26"/>
        <v>51.85485404242879</v>
      </c>
      <c r="V65" s="35">
        <f t="shared" si="26"/>
        <v>42.80209141280165</v>
      </c>
      <c r="W65" s="35">
        <f t="shared" si="26"/>
        <v>83.87598582110274</v>
      </c>
      <c r="X65" s="35">
        <f t="shared" si="26"/>
        <v>50.24316570641605</v>
      </c>
      <c r="Y65" s="35">
        <f t="shared" si="26"/>
        <v>77.8851019881229</v>
      </c>
      <c r="Z65" s="35">
        <f t="shared" si="26"/>
        <v>59.56979868604308</v>
      </c>
      <c r="AA65" s="35">
        <f t="shared" si="26"/>
        <v>0</v>
      </c>
      <c r="AB65" s="35">
        <f t="shared" si="26"/>
        <v>23.81577443953474</v>
      </c>
      <c r="AC65" s="35">
        <f t="shared" si="26"/>
        <v>61.3942830877072</v>
      </c>
      <c r="AD65" s="35">
        <f t="shared" si="26"/>
        <v>45.29008752788879</v>
      </c>
      <c r="AE65" s="36">
        <f t="shared" si="26"/>
        <v>0</v>
      </c>
    </row>
    <row r="66" spans="1:31" ht="12.75">
      <c r="A66" s="28" t="s">
        <v>133</v>
      </c>
      <c r="B66" s="29">
        <f>IF(B36=0,0,B53*100/B36)</f>
        <v>21.110217722741933</v>
      </c>
      <c r="C66" s="29">
        <f aca="true" t="shared" si="27" ref="C66:AE66">IF(C36=0,0,C53*100/C36)</f>
        <v>1.261823269698171</v>
      </c>
      <c r="D66" s="29">
        <f t="shared" si="27"/>
        <v>0</v>
      </c>
      <c r="E66" s="29">
        <f t="shared" si="27"/>
        <v>3.7884709635280545</v>
      </c>
      <c r="F66" s="29">
        <f t="shared" si="27"/>
        <v>9.871355252716697</v>
      </c>
      <c r="G66" s="29">
        <f t="shared" si="27"/>
        <v>19.643410384821664</v>
      </c>
      <c r="H66" s="29">
        <f t="shared" si="27"/>
        <v>0</v>
      </c>
      <c r="I66" s="29">
        <f t="shared" si="27"/>
        <v>3.9141625666952153</v>
      </c>
      <c r="J66" s="29">
        <f t="shared" si="27"/>
        <v>10.76346152836313</v>
      </c>
      <c r="K66" s="29">
        <f t="shared" si="27"/>
        <v>21.59610922958545</v>
      </c>
      <c r="L66" s="29">
        <f t="shared" si="27"/>
        <v>16.472566693254997</v>
      </c>
      <c r="M66" s="29">
        <f t="shared" si="27"/>
        <v>16.22345411695034</v>
      </c>
      <c r="N66" s="29">
        <f t="shared" si="27"/>
        <v>0</v>
      </c>
      <c r="O66" s="29">
        <f t="shared" si="27"/>
        <v>11.185839353049959</v>
      </c>
      <c r="P66" s="29">
        <f t="shared" si="27"/>
        <v>29.745696714807902</v>
      </c>
      <c r="Q66" s="29">
        <f t="shared" si="27"/>
        <v>7.876766459432614</v>
      </c>
      <c r="R66" s="29">
        <f t="shared" si="27"/>
        <v>7.565817500213002</v>
      </c>
      <c r="S66" s="29">
        <f t="shared" si="27"/>
        <v>0</v>
      </c>
      <c r="T66" s="29">
        <f t="shared" si="27"/>
        <v>23.078538574623302</v>
      </c>
      <c r="U66" s="29">
        <f t="shared" si="27"/>
        <v>16.169306284997006</v>
      </c>
      <c r="V66" s="29">
        <f t="shared" si="27"/>
        <v>17.366273437505676</v>
      </c>
      <c r="W66" s="29">
        <f t="shared" si="27"/>
        <v>16.680467059438566</v>
      </c>
      <c r="X66" s="29">
        <f t="shared" si="27"/>
        <v>7.839854073610852</v>
      </c>
      <c r="Y66" s="29">
        <f t="shared" si="27"/>
        <v>20.44065754367846</v>
      </c>
      <c r="Z66" s="29">
        <f t="shared" si="27"/>
        <v>22.109365108394414</v>
      </c>
      <c r="AA66" s="29">
        <f t="shared" si="27"/>
        <v>0</v>
      </c>
      <c r="AB66" s="29">
        <f t="shared" si="27"/>
        <v>0.33057730036271543</v>
      </c>
      <c r="AC66" s="29">
        <f t="shared" si="27"/>
        <v>0</v>
      </c>
      <c r="AD66" s="29">
        <f t="shared" si="27"/>
        <v>21.972143084806433</v>
      </c>
      <c r="AE66" s="30">
        <f t="shared" si="27"/>
        <v>0</v>
      </c>
    </row>
    <row r="67" spans="1:31" ht="12.75">
      <c r="A67" s="28" t="s">
        <v>134</v>
      </c>
      <c r="B67" s="29">
        <f>IF(B36=0,0,B54*100/B36)</f>
        <v>4.962092543642287</v>
      </c>
      <c r="C67" s="29">
        <f aca="true" t="shared" si="28" ref="C67:AE67">IF(C36=0,0,C54*100/C36)</f>
        <v>3.3782450266010127</v>
      </c>
      <c r="D67" s="29">
        <f t="shared" si="28"/>
        <v>0</v>
      </c>
      <c r="E67" s="29">
        <f t="shared" si="28"/>
        <v>7.073410976207443</v>
      </c>
      <c r="F67" s="29">
        <f t="shared" si="28"/>
        <v>6.906879768084361</v>
      </c>
      <c r="G67" s="29">
        <f t="shared" si="28"/>
        <v>9.226415440420633</v>
      </c>
      <c r="H67" s="29">
        <f t="shared" si="28"/>
        <v>95.48677497241371</v>
      </c>
      <c r="I67" s="29">
        <f t="shared" si="28"/>
        <v>32.01359654012514</v>
      </c>
      <c r="J67" s="29">
        <f t="shared" si="28"/>
        <v>15.112425823326651</v>
      </c>
      <c r="K67" s="29">
        <f t="shared" si="28"/>
        <v>12.198238342690845</v>
      </c>
      <c r="L67" s="29">
        <f t="shared" si="28"/>
        <v>55.09655559467033</v>
      </c>
      <c r="M67" s="29">
        <f t="shared" si="28"/>
        <v>18.748737730336554</v>
      </c>
      <c r="N67" s="29">
        <f t="shared" si="28"/>
        <v>0</v>
      </c>
      <c r="O67" s="29">
        <f t="shared" si="28"/>
        <v>13.551048937297942</v>
      </c>
      <c r="P67" s="29">
        <f t="shared" si="28"/>
        <v>29.65383145915304</v>
      </c>
      <c r="Q67" s="29">
        <f t="shared" si="28"/>
        <v>27.413906613714623</v>
      </c>
      <c r="R67" s="29">
        <f t="shared" si="28"/>
        <v>2.167504473033995</v>
      </c>
      <c r="S67" s="29">
        <f t="shared" si="28"/>
        <v>0</v>
      </c>
      <c r="T67" s="29">
        <f t="shared" si="28"/>
        <v>0</v>
      </c>
      <c r="U67" s="29">
        <f t="shared" si="28"/>
        <v>23.94003258720758</v>
      </c>
      <c r="V67" s="29">
        <f t="shared" si="28"/>
        <v>7.173377010331842</v>
      </c>
      <c r="W67" s="29">
        <f t="shared" si="28"/>
        <v>21.77703900927441</v>
      </c>
      <c r="X67" s="29">
        <f t="shared" si="28"/>
        <v>24.394402298227867</v>
      </c>
      <c r="Y67" s="29">
        <f t="shared" si="28"/>
        <v>33.11601686892159</v>
      </c>
      <c r="Z67" s="29">
        <f t="shared" si="28"/>
        <v>14.398660720566099</v>
      </c>
      <c r="AA67" s="29">
        <f t="shared" si="28"/>
        <v>0</v>
      </c>
      <c r="AB67" s="29">
        <f t="shared" si="28"/>
        <v>0.3005248185115595</v>
      </c>
      <c r="AC67" s="29">
        <f t="shared" si="28"/>
        <v>17.251998046482232</v>
      </c>
      <c r="AD67" s="29">
        <f t="shared" si="28"/>
        <v>21.35653517052002</v>
      </c>
      <c r="AE67" s="30">
        <f t="shared" si="28"/>
        <v>0</v>
      </c>
    </row>
    <row r="68" spans="1:31" ht="12.75">
      <c r="A68" s="28" t="s">
        <v>135</v>
      </c>
      <c r="B68" s="29">
        <f>IF(B36=0,0,B55*100/B36)</f>
        <v>6.817666420831583</v>
      </c>
      <c r="C68" s="29">
        <f aca="true" t="shared" si="29" ref="C68:AE68">IF(C36=0,0,C55*100/C36)</f>
        <v>43.466989745426126</v>
      </c>
      <c r="D68" s="29">
        <f t="shared" si="29"/>
        <v>0</v>
      </c>
      <c r="E68" s="29">
        <f t="shared" si="29"/>
        <v>44.930146669774174</v>
      </c>
      <c r="F68" s="29">
        <f t="shared" si="29"/>
        <v>19.537812278396757</v>
      </c>
      <c r="G68" s="29">
        <f t="shared" si="29"/>
        <v>45.8027334346723</v>
      </c>
      <c r="H68" s="29">
        <f t="shared" si="29"/>
        <v>0</v>
      </c>
      <c r="I68" s="29">
        <f t="shared" si="29"/>
        <v>16.749884361490285</v>
      </c>
      <c r="J68" s="29">
        <f t="shared" si="29"/>
        <v>42.57843138307142</v>
      </c>
      <c r="K68" s="29">
        <f t="shared" si="29"/>
        <v>23.690907516188943</v>
      </c>
      <c r="L68" s="29">
        <f t="shared" si="29"/>
        <v>12.081838558383817</v>
      </c>
      <c r="M68" s="29">
        <f t="shared" si="29"/>
        <v>21.421369953838145</v>
      </c>
      <c r="N68" s="29">
        <f t="shared" si="29"/>
        <v>0</v>
      </c>
      <c r="O68" s="29">
        <f t="shared" si="29"/>
        <v>30.391880831456714</v>
      </c>
      <c r="P68" s="29">
        <f t="shared" si="29"/>
        <v>10.36400303153214</v>
      </c>
      <c r="Q68" s="29">
        <f t="shared" si="29"/>
        <v>5.919907986212403</v>
      </c>
      <c r="R68" s="29">
        <f t="shared" si="29"/>
        <v>50.319502428218456</v>
      </c>
      <c r="S68" s="29">
        <f t="shared" si="29"/>
        <v>0</v>
      </c>
      <c r="T68" s="29">
        <f t="shared" si="29"/>
        <v>0</v>
      </c>
      <c r="U68" s="29">
        <f t="shared" si="29"/>
        <v>11.745515170224206</v>
      </c>
      <c r="V68" s="29">
        <f t="shared" si="29"/>
        <v>16.1552362382375</v>
      </c>
      <c r="W68" s="29">
        <f t="shared" si="29"/>
        <v>39.78643264101803</v>
      </c>
      <c r="X68" s="29">
        <f t="shared" si="29"/>
        <v>12.77477332602492</v>
      </c>
      <c r="Y68" s="29">
        <f t="shared" si="29"/>
        <v>15.076340476805234</v>
      </c>
      <c r="Z68" s="29">
        <f t="shared" si="29"/>
        <v>20.951563665011324</v>
      </c>
      <c r="AA68" s="29">
        <f t="shared" si="29"/>
        <v>0</v>
      </c>
      <c r="AB68" s="29">
        <f t="shared" si="29"/>
        <v>23.18467232066046</v>
      </c>
      <c r="AC68" s="29">
        <f t="shared" si="29"/>
        <v>44.14228504122497</v>
      </c>
      <c r="AD68" s="29">
        <f t="shared" si="29"/>
        <v>0</v>
      </c>
      <c r="AE68" s="30">
        <f t="shared" si="29"/>
        <v>0</v>
      </c>
    </row>
    <row r="69" spans="1:31" ht="12.75">
      <c r="A69" s="28" t="s">
        <v>136</v>
      </c>
      <c r="B69" s="29">
        <f>IF(B36=0,0,B56*100/B36)</f>
        <v>4.142427288401826</v>
      </c>
      <c r="C69" s="29">
        <f aca="true" t="shared" si="30" ref="C69:AE69">IF(C36=0,0,C56*100/C36)</f>
        <v>2.17951292038775</v>
      </c>
      <c r="D69" s="29">
        <f t="shared" si="30"/>
        <v>0</v>
      </c>
      <c r="E69" s="29">
        <f t="shared" si="30"/>
        <v>4.240050308336778</v>
      </c>
      <c r="F69" s="29">
        <f t="shared" si="30"/>
        <v>5.072326039336909</v>
      </c>
      <c r="G69" s="29">
        <f t="shared" si="30"/>
        <v>2.5164521334131154</v>
      </c>
      <c r="H69" s="29">
        <f t="shared" si="30"/>
        <v>0</v>
      </c>
      <c r="I69" s="29">
        <f t="shared" si="30"/>
        <v>0.6679926148807631</v>
      </c>
      <c r="J69" s="29">
        <f t="shared" si="30"/>
        <v>2.1429679134602853</v>
      </c>
      <c r="K69" s="29">
        <f t="shared" si="30"/>
        <v>3.66211639403507</v>
      </c>
      <c r="L69" s="29">
        <f t="shared" si="30"/>
        <v>1.10684784068652</v>
      </c>
      <c r="M69" s="29">
        <f t="shared" si="30"/>
        <v>11.238022016396833</v>
      </c>
      <c r="N69" s="29">
        <f t="shared" si="30"/>
        <v>0</v>
      </c>
      <c r="O69" s="29">
        <f t="shared" si="30"/>
        <v>0</v>
      </c>
      <c r="P69" s="29">
        <f t="shared" si="30"/>
        <v>4.140952461067135</v>
      </c>
      <c r="Q69" s="29">
        <f t="shared" si="30"/>
        <v>1.8417491512660809</v>
      </c>
      <c r="R69" s="29">
        <f t="shared" si="30"/>
        <v>2.5986197495100964</v>
      </c>
      <c r="S69" s="29">
        <f t="shared" si="30"/>
        <v>57.01566474762351</v>
      </c>
      <c r="T69" s="29">
        <f t="shared" si="30"/>
        <v>0</v>
      </c>
      <c r="U69" s="29">
        <f t="shared" si="30"/>
        <v>0</v>
      </c>
      <c r="V69" s="29">
        <f t="shared" si="30"/>
        <v>2.1072047267266303</v>
      </c>
      <c r="W69" s="29">
        <f t="shared" si="30"/>
        <v>5.632047111371738</v>
      </c>
      <c r="X69" s="29">
        <f t="shared" si="30"/>
        <v>5.2341360085524125</v>
      </c>
      <c r="Y69" s="29">
        <f t="shared" si="30"/>
        <v>9.252087098717618</v>
      </c>
      <c r="Z69" s="29">
        <f t="shared" si="30"/>
        <v>2.1102091920712405</v>
      </c>
      <c r="AA69" s="29">
        <f t="shared" si="30"/>
        <v>0</v>
      </c>
      <c r="AB69" s="29">
        <f t="shared" si="30"/>
        <v>0</v>
      </c>
      <c r="AC69" s="29">
        <f t="shared" si="30"/>
        <v>0</v>
      </c>
      <c r="AD69" s="29">
        <f t="shared" si="30"/>
        <v>1.961409272562336</v>
      </c>
      <c r="AE69" s="30">
        <f t="shared" si="30"/>
        <v>0</v>
      </c>
    </row>
    <row r="70" spans="1:31" ht="12.75">
      <c r="A70" s="16" t="s">
        <v>125</v>
      </c>
      <c r="B70" s="37">
        <f>IF(B36=0,0,B57*100/B36)</f>
        <v>40.45622840360468</v>
      </c>
      <c r="C70" s="37">
        <f aca="true" t="shared" si="31" ref="C70:AE70">IF(C36=0,0,C57*100/C36)</f>
        <v>24.524636474164783</v>
      </c>
      <c r="D70" s="37">
        <f t="shared" si="31"/>
        <v>0</v>
      </c>
      <c r="E70" s="37">
        <f t="shared" si="31"/>
        <v>11.133628802098269</v>
      </c>
      <c r="F70" s="37">
        <f t="shared" si="31"/>
        <v>17.01938623308976</v>
      </c>
      <c r="G70" s="37">
        <f t="shared" si="31"/>
        <v>13.862110605227405</v>
      </c>
      <c r="H70" s="37">
        <f t="shared" si="31"/>
        <v>0</v>
      </c>
      <c r="I70" s="37">
        <f t="shared" si="31"/>
        <v>26.35852815077994</v>
      </c>
      <c r="J70" s="37">
        <f t="shared" si="31"/>
        <v>8.962952133004734</v>
      </c>
      <c r="K70" s="37">
        <f t="shared" si="31"/>
        <v>11.646101429536731</v>
      </c>
      <c r="L70" s="37">
        <f t="shared" si="31"/>
        <v>3.663263460058372</v>
      </c>
      <c r="M70" s="37">
        <f t="shared" si="31"/>
        <v>6.147404129864717</v>
      </c>
      <c r="N70" s="37">
        <f t="shared" si="31"/>
        <v>7.728331625386045</v>
      </c>
      <c r="O70" s="37">
        <f t="shared" si="31"/>
        <v>9.974473415111152</v>
      </c>
      <c r="P70" s="37">
        <f t="shared" si="31"/>
        <v>8.363421346024287</v>
      </c>
      <c r="Q70" s="37">
        <f t="shared" si="31"/>
        <v>50.567324515345355</v>
      </c>
      <c r="R70" s="37">
        <f t="shared" si="31"/>
        <v>23.861293345829427</v>
      </c>
      <c r="S70" s="37">
        <f t="shared" si="31"/>
        <v>4.281028250100415</v>
      </c>
      <c r="T70" s="37">
        <f t="shared" si="31"/>
        <v>51.30889931525976</v>
      </c>
      <c r="U70" s="37">
        <f t="shared" si="31"/>
        <v>35.81855426465147</v>
      </c>
      <c r="V70" s="37">
        <f t="shared" si="31"/>
        <v>18.5910300735253</v>
      </c>
      <c r="W70" s="37">
        <f t="shared" si="31"/>
        <v>7.920314723033184</v>
      </c>
      <c r="X70" s="37">
        <f t="shared" si="31"/>
        <v>47.489297840790506</v>
      </c>
      <c r="Y70" s="37">
        <f t="shared" si="31"/>
        <v>14.521473448661675</v>
      </c>
      <c r="Z70" s="37">
        <f t="shared" si="31"/>
        <v>5.375406215269474</v>
      </c>
      <c r="AA70" s="37">
        <f t="shared" si="31"/>
        <v>0</v>
      </c>
      <c r="AB70" s="37">
        <f t="shared" si="31"/>
        <v>45.80717690531683</v>
      </c>
      <c r="AC70" s="37">
        <f t="shared" si="31"/>
        <v>15.623154931195955</v>
      </c>
      <c r="AD70" s="37">
        <f t="shared" si="31"/>
        <v>37.67016941672592</v>
      </c>
      <c r="AE70" s="38">
        <f t="shared" si="31"/>
        <v>0</v>
      </c>
    </row>
    <row r="71" spans="1:31" ht="12.75">
      <c r="A71" s="28" t="s">
        <v>137</v>
      </c>
      <c r="B71" s="29">
        <f>IF(B36=0,0,B58*100/B36)</f>
        <v>0.6669758426260625</v>
      </c>
      <c r="C71" s="29">
        <f aca="true" t="shared" si="32" ref="C71:AE71">IF(C36=0,0,C58*100/C36)</f>
        <v>0.0917689650689579</v>
      </c>
      <c r="D71" s="29">
        <f t="shared" si="32"/>
        <v>0</v>
      </c>
      <c r="E71" s="29">
        <f t="shared" si="32"/>
        <v>0.03596649648919039</v>
      </c>
      <c r="F71" s="29">
        <f t="shared" si="32"/>
        <v>0.2940079819314855</v>
      </c>
      <c r="G71" s="29">
        <f t="shared" si="32"/>
        <v>0</v>
      </c>
      <c r="H71" s="29">
        <f t="shared" si="32"/>
        <v>0</v>
      </c>
      <c r="I71" s="29">
        <f t="shared" si="32"/>
        <v>2.3551359543928254</v>
      </c>
      <c r="J71" s="29">
        <f t="shared" si="32"/>
        <v>0.4224708172250277</v>
      </c>
      <c r="K71" s="29">
        <f t="shared" si="32"/>
        <v>0.12378090946182382</v>
      </c>
      <c r="L71" s="29">
        <f t="shared" si="32"/>
        <v>0</v>
      </c>
      <c r="M71" s="29">
        <f t="shared" si="32"/>
        <v>0</v>
      </c>
      <c r="N71" s="29">
        <f t="shared" si="32"/>
        <v>2.720234451006713</v>
      </c>
      <c r="O71" s="29">
        <f t="shared" si="32"/>
        <v>3.2860867664659104</v>
      </c>
      <c r="P71" s="29">
        <f t="shared" si="32"/>
        <v>1.4304032929800474</v>
      </c>
      <c r="Q71" s="29">
        <f t="shared" si="32"/>
        <v>0</v>
      </c>
      <c r="R71" s="29">
        <f t="shared" si="32"/>
        <v>0</v>
      </c>
      <c r="S71" s="29">
        <f t="shared" si="32"/>
        <v>0</v>
      </c>
      <c r="T71" s="29">
        <f t="shared" si="32"/>
        <v>0</v>
      </c>
      <c r="U71" s="29">
        <f t="shared" si="32"/>
        <v>0.00817746739745967</v>
      </c>
      <c r="V71" s="29">
        <f t="shared" si="32"/>
        <v>0.09688297594145426</v>
      </c>
      <c r="W71" s="29">
        <f t="shared" si="32"/>
        <v>0</v>
      </c>
      <c r="X71" s="29">
        <f t="shared" si="32"/>
        <v>33.511550462981916</v>
      </c>
      <c r="Y71" s="29">
        <f t="shared" si="32"/>
        <v>0</v>
      </c>
      <c r="Z71" s="29">
        <f t="shared" si="32"/>
        <v>0</v>
      </c>
      <c r="AA71" s="29">
        <f t="shared" si="32"/>
        <v>0</v>
      </c>
      <c r="AB71" s="29">
        <f t="shared" si="32"/>
        <v>0</v>
      </c>
      <c r="AC71" s="29">
        <f t="shared" si="32"/>
        <v>0</v>
      </c>
      <c r="AD71" s="29">
        <f t="shared" si="32"/>
        <v>0</v>
      </c>
      <c r="AE71" s="30">
        <f t="shared" si="32"/>
        <v>0</v>
      </c>
    </row>
    <row r="72" spans="1:31" ht="12.75">
      <c r="A72" s="28" t="s">
        <v>138</v>
      </c>
      <c r="B72" s="29">
        <f>IF(B36=0,0,B59*100/B36)</f>
        <v>39.26104591351176</v>
      </c>
      <c r="C72" s="29">
        <f aca="true" t="shared" si="33" ref="C72:AE72">IF(C36=0,0,C59*100/C36)</f>
        <v>24.432867509095825</v>
      </c>
      <c r="D72" s="29">
        <f t="shared" si="33"/>
        <v>0</v>
      </c>
      <c r="E72" s="29">
        <f t="shared" si="33"/>
        <v>11.097662305609079</v>
      </c>
      <c r="F72" s="29">
        <f t="shared" si="33"/>
        <v>16.714768804263247</v>
      </c>
      <c r="G72" s="29">
        <f t="shared" si="33"/>
        <v>13.862110605227405</v>
      </c>
      <c r="H72" s="29">
        <f t="shared" si="33"/>
        <v>0</v>
      </c>
      <c r="I72" s="29">
        <f t="shared" si="33"/>
        <v>24.003392196387114</v>
      </c>
      <c r="J72" s="29">
        <f t="shared" si="33"/>
        <v>8.540481315779706</v>
      </c>
      <c r="K72" s="29">
        <f t="shared" si="33"/>
        <v>11.239317158698515</v>
      </c>
      <c r="L72" s="29">
        <f t="shared" si="33"/>
        <v>3.663263460058372</v>
      </c>
      <c r="M72" s="29">
        <f t="shared" si="33"/>
        <v>6.034755363087092</v>
      </c>
      <c r="N72" s="29">
        <f t="shared" si="33"/>
        <v>5.008097174379332</v>
      </c>
      <c r="O72" s="29">
        <f t="shared" si="33"/>
        <v>6.688386648645241</v>
      </c>
      <c r="P72" s="29">
        <f t="shared" si="33"/>
        <v>6.933018053044241</v>
      </c>
      <c r="Q72" s="29">
        <f t="shared" si="33"/>
        <v>50.567324515345355</v>
      </c>
      <c r="R72" s="29">
        <f t="shared" si="33"/>
        <v>23.861293345829427</v>
      </c>
      <c r="S72" s="29">
        <f t="shared" si="33"/>
        <v>0</v>
      </c>
      <c r="T72" s="29">
        <f t="shared" si="33"/>
        <v>51.30889931525976</v>
      </c>
      <c r="U72" s="29">
        <f t="shared" si="33"/>
        <v>35.81037679725401</v>
      </c>
      <c r="V72" s="29">
        <f t="shared" si="33"/>
        <v>18.494147097583845</v>
      </c>
      <c r="W72" s="29">
        <f t="shared" si="33"/>
        <v>7.920314723033184</v>
      </c>
      <c r="X72" s="29">
        <f t="shared" si="33"/>
        <v>13.977747377808589</v>
      </c>
      <c r="Y72" s="29">
        <f t="shared" si="33"/>
        <v>14.521473448661675</v>
      </c>
      <c r="Z72" s="29">
        <f t="shared" si="33"/>
        <v>5.375406215269474</v>
      </c>
      <c r="AA72" s="29">
        <f t="shared" si="33"/>
        <v>0</v>
      </c>
      <c r="AB72" s="29">
        <f t="shared" si="33"/>
        <v>45.80717690531683</v>
      </c>
      <c r="AC72" s="29">
        <f t="shared" si="33"/>
        <v>15.623154931195955</v>
      </c>
      <c r="AD72" s="29">
        <f t="shared" si="33"/>
        <v>37.67016941672592</v>
      </c>
      <c r="AE72" s="30">
        <f t="shared" si="33"/>
        <v>0</v>
      </c>
    </row>
    <row r="73" spans="1:31" ht="12.75">
      <c r="A73" s="28" t="s">
        <v>139</v>
      </c>
      <c r="B73" s="29">
        <f>IF(B36=0,0,B60*100/B36)</f>
        <v>0.5282066474668633</v>
      </c>
      <c r="C73" s="29">
        <f aca="true" t="shared" si="34" ref="C73:AE73">IF(C36=0,0,C60*100/C36)</f>
        <v>0</v>
      </c>
      <c r="D73" s="29">
        <f t="shared" si="34"/>
        <v>0</v>
      </c>
      <c r="E73" s="29">
        <f t="shared" si="34"/>
        <v>0</v>
      </c>
      <c r="F73" s="29">
        <f t="shared" si="34"/>
        <v>0.0106094468950274</v>
      </c>
      <c r="G73" s="29">
        <f t="shared" si="34"/>
        <v>0</v>
      </c>
      <c r="H73" s="29">
        <f t="shared" si="34"/>
        <v>0</v>
      </c>
      <c r="I73" s="29">
        <f t="shared" si="34"/>
        <v>0</v>
      </c>
      <c r="J73" s="29">
        <f t="shared" si="34"/>
        <v>0</v>
      </c>
      <c r="K73" s="29">
        <f t="shared" si="34"/>
        <v>0.2830033613763921</v>
      </c>
      <c r="L73" s="29">
        <f t="shared" si="34"/>
        <v>0</v>
      </c>
      <c r="M73" s="29">
        <f t="shared" si="34"/>
        <v>0.1126487667776257</v>
      </c>
      <c r="N73" s="29">
        <f t="shared" si="34"/>
        <v>0</v>
      </c>
      <c r="O73" s="29">
        <f t="shared" si="34"/>
        <v>0</v>
      </c>
      <c r="P73" s="29">
        <f t="shared" si="34"/>
        <v>0</v>
      </c>
      <c r="Q73" s="29">
        <f t="shared" si="34"/>
        <v>0</v>
      </c>
      <c r="R73" s="29">
        <f t="shared" si="34"/>
        <v>0</v>
      </c>
      <c r="S73" s="29">
        <f t="shared" si="34"/>
        <v>4.281028250100415</v>
      </c>
      <c r="T73" s="29">
        <f t="shared" si="34"/>
        <v>0</v>
      </c>
      <c r="U73" s="29">
        <f t="shared" si="34"/>
        <v>0</v>
      </c>
      <c r="V73" s="29">
        <f t="shared" si="34"/>
        <v>0</v>
      </c>
      <c r="W73" s="29">
        <f t="shared" si="34"/>
        <v>0</v>
      </c>
      <c r="X73" s="29">
        <f t="shared" si="34"/>
        <v>0</v>
      </c>
      <c r="Y73" s="29">
        <f t="shared" si="34"/>
        <v>0</v>
      </c>
      <c r="Z73" s="29">
        <f t="shared" si="34"/>
        <v>0</v>
      </c>
      <c r="AA73" s="29">
        <f t="shared" si="34"/>
        <v>0</v>
      </c>
      <c r="AB73" s="29">
        <f t="shared" si="34"/>
        <v>0</v>
      </c>
      <c r="AC73" s="29">
        <f t="shared" si="34"/>
        <v>0</v>
      </c>
      <c r="AD73" s="29">
        <f t="shared" si="34"/>
        <v>0</v>
      </c>
      <c r="AE73" s="30">
        <f t="shared" si="34"/>
        <v>0</v>
      </c>
    </row>
    <row r="74" spans="1:31" ht="12.75">
      <c r="A74" s="16" t="s">
        <v>129</v>
      </c>
      <c r="B74" s="37">
        <f>IF(B36=0,0,B61*100/B36)</f>
        <v>5.421376889850563</v>
      </c>
      <c r="C74" s="37">
        <f aca="true" t="shared" si="35" ref="C74:AE74">IF(C36=0,0,C61*100/C36)</f>
        <v>4.931434760393125</v>
      </c>
      <c r="D74" s="37">
        <f t="shared" si="35"/>
        <v>100</v>
      </c>
      <c r="E74" s="37">
        <f t="shared" si="35"/>
        <v>9.451196021881696</v>
      </c>
      <c r="F74" s="37">
        <f t="shared" si="35"/>
        <v>12.857590207718976</v>
      </c>
      <c r="G74" s="37">
        <f t="shared" si="35"/>
        <v>1.5775489314071107</v>
      </c>
      <c r="H74" s="37">
        <f t="shared" si="35"/>
        <v>0.6555156176595908</v>
      </c>
      <c r="I74" s="37">
        <f t="shared" si="35"/>
        <v>3.9550511961855603</v>
      </c>
      <c r="J74" s="37">
        <f t="shared" si="35"/>
        <v>8.899079443652683</v>
      </c>
      <c r="K74" s="37">
        <f t="shared" si="35"/>
        <v>6.842333606361929</v>
      </c>
      <c r="L74" s="37">
        <f t="shared" si="35"/>
        <v>6.801578874170826</v>
      </c>
      <c r="M74" s="37">
        <f t="shared" si="35"/>
        <v>10.56082188540241</v>
      </c>
      <c r="N74" s="37">
        <f t="shared" si="35"/>
        <v>35.04722248318572</v>
      </c>
      <c r="O74" s="37">
        <f t="shared" si="35"/>
        <v>3.7683147417059564</v>
      </c>
      <c r="P74" s="37">
        <f t="shared" si="35"/>
        <v>7.749496748568495</v>
      </c>
      <c r="Q74" s="37">
        <f t="shared" si="35"/>
        <v>1.3813118634495607</v>
      </c>
      <c r="R74" s="37">
        <f t="shared" si="35"/>
        <v>6.645650506943853</v>
      </c>
      <c r="S74" s="37">
        <f t="shared" si="35"/>
        <v>2.0652028383987147</v>
      </c>
      <c r="T74" s="37">
        <f t="shared" si="35"/>
        <v>2.30785385746233</v>
      </c>
      <c r="U74" s="37">
        <f t="shared" si="35"/>
        <v>6.286407618128628</v>
      </c>
      <c r="V74" s="37">
        <f t="shared" si="35"/>
        <v>2.612425225517329</v>
      </c>
      <c r="W74" s="37">
        <f t="shared" si="35"/>
        <v>0.6758456533646084</v>
      </c>
      <c r="X74" s="37">
        <f t="shared" si="35"/>
        <v>1.7672995258765132</v>
      </c>
      <c r="Y74" s="37">
        <f t="shared" si="35"/>
        <v>7.5307685687236425</v>
      </c>
      <c r="Z74" s="37">
        <f t="shared" si="35"/>
        <v>14.888229253126626</v>
      </c>
      <c r="AA74" s="37">
        <f t="shared" si="35"/>
        <v>54.43425076452599</v>
      </c>
      <c r="AB74" s="37">
        <f t="shared" si="35"/>
        <v>4.892544045368188</v>
      </c>
      <c r="AC74" s="37">
        <f t="shared" si="35"/>
        <v>22.982561981096843</v>
      </c>
      <c r="AD74" s="37">
        <f t="shared" si="35"/>
        <v>14.71056954421752</v>
      </c>
      <c r="AE74" s="38">
        <f t="shared" si="35"/>
        <v>0</v>
      </c>
    </row>
    <row r="75" spans="1:31" ht="12.75">
      <c r="A75" s="16" t="s">
        <v>130</v>
      </c>
      <c r="B75" s="37">
        <f>IF(B36=0,0,B62*100/B36)</f>
        <v>17.025038810711337</v>
      </c>
      <c r="C75" s="37">
        <f aca="true" t="shared" si="36" ref="C75:AE75">IF(C36=0,0,C62*100/C36)</f>
        <v>20.257357803329036</v>
      </c>
      <c r="D75" s="37">
        <f t="shared" si="36"/>
        <v>0</v>
      </c>
      <c r="E75" s="37">
        <f t="shared" si="36"/>
        <v>19.383096258173588</v>
      </c>
      <c r="F75" s="37">
        <f t="shared" si="36"/>
        <v>28.73465022065654</v>
      </c>
      <c r="G75" s="37">
        <f t="shared" si="36"/>
        <v>7.371329070037774</v>
      </c>
      <c r="H75" s="37">
        <f t="shared" si="36"/>
        <v>3.8577094099266915</v>
      </c>
      <c r="I75" s="37">
        <f t="shared" si="36"/>
        <v>16.34078456984309</v>
      </c>
      <c r="J75" s="37">
        <f t="shared" si="36"/>
        <v>11.540681775121095</v>
      </c>
      <c r="K75" s="37">
        <f t="shared" si="36"/>
        <v>20.33245478686723</v>
      </c>
      <c r="L75" s="37">
        <f t="shared" si="36"/>
        <v>4.777348978775141</v>
      </c>
      <c r="M75" s="37">
        <f t="shared" si="36"/>
        <v>15.660190167211002</v>
      </c>
      <c r="N75" s="37">
        <f t="shared" si="36"/>
        <v>57.22444589142824</v>
      </c>
      <c r="O75" s="37">
        <f t="shared" si="36"/>
        <v>31.128442721378278</v>
      </c>
      <c r="P75" s="37">
        <f t="shared" si="36"/>
        <v>9.982598238847002</v>
      </c>
      <c r="Q75" s="37">
        <f t="shared" si="36"/>
        <v>4.999033410579362</v>
      </c>
      <c r="R75" s="37">
        <f t="shared" si="36"/>
        <v>6.841611996251172</v>
      </c>
      <c r="S75" s="37">
        <f t="shared" si="36"/>
        <v>36.63810416387736</v>
      </c>
      <c r="T75" s="37">
        <f t="shared" si="36"/>
        <v>23.30470825265461</v>
      </c>
      <c r="U75" s="37">
        <f t="shared" si="36"/>
        <v>6.040184074791116</v>
      </c>
      <c r="V75" s="37">
        <f t="shared" si="36"/>
        <v>34.44755510562384</v>
      </c>
      <c r="W75" s="37">
        <f t="shared" si="36"/>
        <v>7.527853802499466</v>
      </c>
      <c r="X75" s="37">
        <f t="shared" si="36"/>
        <v>0.5002369269169324</v>
      </c>
      <c r="Y75" s="37">
        <f t="shared" si="36"/>
        <v>0.0626559944917807</v>
      </c>
      <c r="Z75" s="37">
        <f t="shared" si="36"/>
        <v>20.16656584556082</v>
      </c>
      <c r="AA75" s="37">
        <f t="shared" si="36"/>
        <v>45.56574923547401</v>
      </c>
      <c r="AB75" s="37">
        <f t="shared" si="36"/>
        <v>25.484504609780245</v>
      </c>
      <c r="AC75" s="37">
        <f t="shared" si="36"/>
        <v>0</v>
      </c>
      <c r="AD75" s="37">
        <f t="shared" si="36"/>
        <v>2.329173511167774</v>
      </c>
      <c r="AE75" s="38">
        <f t="shared" si="36"/>
        <v>0</v>
      </c>
    </row>
    <row r="76" spans="1:31" ht="12.75">
      <c r="A76" s="16" t="s">
        <v>131</v>
      </c>
      <c r="B76" s="37">
        <f>IF(B36=0,0,B63*100/B36)</f>
        <v>0.06495192021578881</v>
      </c>
      <c r="C76" s="37">
        <f aca="true" t="shared" si="37" ref="C76:AE76">IF(C36=0,0,C63*100/C36)</f>
        <v>0</v>
      </c>
      <c r="D76" s="37">
        <f t="shared" si="37"/>
        <v>0</v>
      </c>
      <c r="E76" s="37">
        <f t="shared" si="37"/>
        <v>0</v>
      </c>
      <c r="F76" s="37">
        <f t="shared" si="37"/>
        <v>0</v>
      </c>
      <c r="G76" s="37">
        <f t="shared" si="37"/>
        <v>0</v>
      </c>
      <c r="H76" s="37">
        <f t="shared" si="37"/>
        <v>0</v>
      </c>
      <c r="I76" s="37">
        <f t="shared" si="37"/>
        <v>0</v>
      </c>
      <c r="J76" s="37">
        <f t="shared" si="37"/>
        <v>0</v>
      </c>
      <c r="K76" s="37">
        <f t="shared" si="37"/>
        <v>0.03173869473380098</v>
      </c>
      <c r="L76" s="37">
        <f t="shared" si="37"/>
        <v>0</v>
      </c>
      <c r="M76" s="37">
        <f t="shared" si="37"/>
        <v>0</v>
      </c>
      <c r="N76" s="37">
        <f t="shared" si="37"/>
        <v>0</v>
      </c>
      <c r="O76" s="37">
        <f t="shared" si="37"/>
        <v>0</v>
      </c>
      <c r="P76" s="37">
        <f t="shared" si="37"/>
        <v>0</v>
      </c>
      <c r="Q76" s="37">
        <f t="shared" si="37"/>
        <v>0</v>
      </c>
      <c r="R76" s="37">
        <f t="shared" si="37"/>
        <v>0</v>
      </c>
      <c r="S76" s="37">
        <f t="shared" si="37"/>
        <v>0</v>
      </c>
      <c r="T76" s="37">
        <f t="shared" si="37"/>
        <v>0</v>
      </c>
      <c r="U76" s="37">
        <f t="shared" si="37"/>
        <v>0</v>
      </c>
      <c r="V76" s="37">
        <f t="shared" si="37"/>
        <v>1.5468981825318864</v>
      </c>
      <c r="W76" s="37">
        <f t="shared" si="37"/>
        <v>0</v>
      </c>
      <c r="X76" s="37">
        <f t="shared" si="37"/>
        <v>0</v>
      </c>
      <c r="Y76" s="37">
        <f t="shared" si="37"/>
        <v>0</v>
      </c>
      <c r="Z76" s="37">
        <f t="shared" si="37"/>
        <v>0</v>
      </c>
      <c r="AA76" s="37">
        <f t="shared" si="37"/>
        <v>0</v>
      </c>
      <c r="AB76" s="37">
        <f t="shared" si="37"/>
        <v>0</v>
      </c>
      <c r="AC76" s="37">
        <f t="shared" si="37"/>
        <v>0</v>
      </c>
      <c r="AD76" s="37">
        <f t="shared" si="37"/>
        <v>0</v>
      </c>
      <c r="AE76" s="38">
        <f t="shared" si="37"/>
        <v>0</v>
      </c>
    </row>
    <row r="77" spans="1:31" ht="12.75">
      <c r="A77" s="13" t="s">
        <v>140</v>
      </c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2"/>
    </row>
    <row r="78" spans="1:31" ht="12.75">
      <c r="A78" s="28" t="s">
        <v>141</v>
      </c>
      <c r="B78" s="33">
        <v>28836812916</v>
      </c>
      <c r="C78" s="33">
        <v>421475965</v>
      </c>
      <c r="D78" s="33">
        <v>545572000</v>
      </c>
      <c r="E78" s="33">
        <v>231491559</v>
      </c>
      <c r="F78" s="33">
        <v>2125921000</v>
      </c>
      <c r="G78" s="33">
        <v>1757074540</v>
      </c>
      <c r="H78" s="33">
        <v>366129544</v>
      </c>
      <c r="I78" s="33">
        <v>269883000</v>
      </c>
      <c r="J78" s="33">
        <v>3564366109</v>
      </c>
      <c r="K78" s="33">
        <v>2822102246</v>
      </c>
      <c r="L78" s="33">
        <v>1850485000</v>
      </c>
      <c r="M78" s="33">
        <v>530017779</v>
      </c>
      <c r="N78" s="33">
        <v>180693529</v>
      </c>
      <c r="O78" s="33">
        <v>558731061</v>
      </c>
      <c r="P78" s="33">
        <v>3115953103</v>
      </c>
      <c r="Q78" s="33">
        <v>0</v>
      </c>
      <c r="R78" s="33">
        <v>212449436</v>
      </c>
      <c r="S78" s="33">
        <v>50181888</v>
      </c>
      <c r="T78" s="33">
        <v>187000000</v>
      </c>
      <c r="U78" s="33">
        <v>589973512</v>
      </c>
      <c r="V78" s="33">
        <v>1053803709</v>
      </c>
      <c r="W78" s="33">
        <v>1928346319</v>
      </c>
      <c r="X78" s="33">
        <v>329920875</v>
      </c>
      <c r="Y78" s="33">
        <v>589741814</v>
      </c>
      <c r="Z78" s="33">
        <v>975553000</v>
      </c>
      <c r="AA78" s="33">
        <v>177192000</v>
      </c>
      <c r="AB78" s="33">
        <v>114812620</v>
      </c>
      <c r="AC78" s="33">
        <v>0</v>
      </c>
      <c r="AD78" s="33">
        <v>325822392</v>
      </c>
      <c r="AE78" s="34">
        <v>4213000</v>
      </c>
    </row>
    <row r="79" spans="1:31" ht="12.75">
      <c r="A79" s="28" t="s">
        <v>142</v>
      </c>
      <c r="B79" s="33">
        <v>2635316664</v>
      </c>
      <c r="C79" s="33">
        <v>34347460</v>
      </c>
      <c r="D79" s="33">
        <v>0</v>
      </c>
      <c r="E79" s="33">
        <v>2245000</v>
      </c>
      <c r="F79" s="33">
        <v>2030964</v>
      </c>
      <c r="G79" s="33">
        <v>0</v>
      </c>
      <c r="H79" s="33">
        <v>0</v>
      </c>
      <c r="I79" s="33">
        <v>12287994</v>
      </c>
      <c r="J79" s="33">
        <v>0</v>
      </c>
      <c r="K79" s="33">
        <v>39273831</v>
      </c>
      <c r="L79" s="33">
        <v>0</v>
      </c>
      <c r="M79" s="33">
        <v>21764000</v>
      </c>
      <c r="N79" s="33">
        <v>0</v>
      </c>
      <c r="O79" s="33">
        <v>41629461</v>
      </c>
      <c r="P79" s="33">
        <v>0</v>
      </c>
      <c r="Q79" s="33">
        <v>0</v>
      </c>
      <c r="R79" s="33">
        <v>3120000</v>
      </c>
      <c r="S79" s="33">
        <v>4933000</v>
      </c>
      <c r="T79" s="33">
        <v>0</v>
      </c>
      <c r="U79" s="33">
        <v>16978250</v>
      </c>
      <c r="V79" s="33">
        <v>0</v>
      </c>
      <c r="W79" s="33">
        <v>2320000</v>
      </c>
      <c r="X79" s="33">
        <v>0</v>
      </c>
      <c r="Y79" s="33">
        <v>17150000</v>
      </c>
      <c r="Z79" s="33">
        <v>41244000</v>
      </c>
      <c r="AA79" s="33">
        <v>885000</v>
      </c>
      <c r="AB79" s="33">
        <v>0</v>
      </c>
      <c r="AC79" s="33">
        <v>0</v>
      </c>
      <c r="AD79" s="33">
        <v>13671161</v>
      </c>
      <c r="AE79" s="34">
        <v>0</v>
      </c>
    </row>
    <row r="80" spans="1:31" ht="12.75">
      <c r="A80" s="28" t="s">
        <v>143</v>
      </c>
      <c r="B80" s="33">
        <v>0</v>
      </c>
      <c r="C80" s="33">
        <v>9850000</v>
      </c>
      <c r="D80" s="33">
        <v>0</v>
      </c>
      <c r="E80" s="33">
        <v>0</v>
      </c>
      <c r="F80" s="33">
        <v>0</v>
      </c>
      <c r="G80" s="33">
        <v>0</v>
      </c>
      <c r="H80" s="33">
        <v>0</v>
      </c>
      <c r="I80" s="33">
        <v>14252032</v>
      </c>
      <c r="J80" s="33">
        <v>68397068</v>
      </c>
      <c r="K80" s="33">
        <v>62405153</v>
      </c>
      <c r="L80" s="33">
        <v>0</v>
      </c>
      <c r="M80" s="33">
        <v>0</v>
      </c>
      <c r="N80" s="33">
        <v>0</v>
      </c>
      <c r="O80" s="33">
        <v>16646360</v>
      </c>
      <c r="P80" s="33">
        <v>0</v>
      </c>
      <c r="Q80" s="33">
        <v>0</v>
      </c>
      <c r="R80" s="33">
        <v>0</v>
      </c>
      <c r="S80" s="33">
        <v>15684690</v>
      </c>
      <c r="T80" s="33">
        <v>4424280</v>
      </c>
      <c r="U80" s="33">
        <v>12509746</v>
      </c>
      <c r="V80" s="33">
        <v>0</v>
      </c>
      <c r="W80" s="33">
        <v>0</v>
      </c>
      <c r="X80" s="33">
        <v>0</v>
      </c>
      <c r="Y80" s="33">
        <v>0</v>
      </c>
      <c r="Z80" s="33">
        <v>68601760</v>
      </c>
      <c r="AA80" s="33">
        <v>4052776</v>
      </c>
      <c r="AB80" s="33">
        <v>0</v>
      </c>
      <c r="AC80" s="33">
        <v>0</v>
      </c>
      <c r="AD80" s="33">
        <v>14952278</v>
      </c>
      <c r="AE80" s="34">
        <v>0</v>
      </c>
    </row>
    <row r="81" spans="1:31" ht="12.75">
      <c r="A81" s="28" t="s">
        <v>144</v>
      </c>
      <c r="B81" s="29">
        <f>IF(B164=0,0,B79*100/B164)</f>
        <v>182.48896921298086</v>
      </c>
      <c r="C81" s="29">
        <f aca="true" t="shared" si="38" ref="C81:AE81">IF(C164=0,0,C79*100/C164)</f>
        <v>313.1035551504102</v>
      </c>
      <c r="D81" s="29">
        <f t="shared" si="38"/>
        <v>0</v>
      </c>
      <c r="E81" s="29">
        <f t="shared" si="38"/>
        <v>14.039597418139923</v>
      </c>
      <c r="F81" s="29">
        <f t="shared" si="38"/>
        <v>2.0312509954531475</v>
      </c>
      <c r="G81" s="29">
        <f t="shared" si="38"/>
        <v>0</v>
      </c>
      <c r="H81" s="29">
        <f t="shared" si="38"/>
        <v>0</v>
      </c>
      <c r="I81" s="29">
        <f t="shared" si="38"/>
        <v>65.98168040945605</v>
      </c>
      <c r="J81" s="29">
        <f t="shared" si="38"/>
        <v>0</v>
      </c>
      <c r="K81" s="29">
        <f t="shared" si="38"/>
        <v>34.47423493229199</v>
      </c>
      <c r="L81" s="29">
        <f t="shared" si="38"/>
        <v>0</v>
      </c>
      <c r="M81" s="29">
        <f t="shared" si="38"/>
        <v>130.464598799179</v>
      </c>
      <c r="N81" s="29">
        <f t="shared" si="38"/>
        <v>0</v>
      </c>
      <c r="O81" s="29">
        <f t="shared" si="38"/>
        <v>281.3602345045924</v>
      </c>
      <c r="P81" s="29">
        <f t="shared" si="38"/>
        <v>0</v>
      </c>
      <c r="Q81" s="29">
        <f t="shared" si="38"/>
        <v>0</v>
      </c>
      <c r="R81" s="29">
        <f t="shared" si="38"/>
        <v>23.515100538360137</v>
      </c>
      <c r="S81" s="29">
        <f t="shared" si="38"/>
        <v>186.11589742157986</v>
      </c>
      <c r="T81" s="29">
        <f t="shared" si="38"/>
        <v>0</v>
      </c>
      <c r="U81" s="29">
        <f t="shared" si="38"/>
        <v>95.70250341391022</v>
      </c>
      <c r="V81" s="29">
        <f t="shared" si="38"/>
        <v>0</v>
      </c>
      <c r="W81" s="29">
        <f t="shared" si="38"/>
        <v>2.2747604513010997</v>
      </c>
      <c r="X81" s="29">
        <f t="shared" si="38"/>
        <v>0</v>
      </c>
      <c r="Y81" s="29">
        <f t="shared" si="38"/>
        <v>80.17424223653879</v>
      </c>
      <c r="Z81" s="29">
        <f t="shared" si="38"/>
        <v>188.24281150159743</v>
      </c>
      <c r="AA81" s="29">
        <f t="shared" si="38"/>
        <v>10.877795040217114</v>
      </c>
      <c r="AB81" s="29">
        <f t="shared" si="38"/>
        <v>0</v>
      </c>
      <c r="AC81" s="29">
        <f t="shared" si="38"/>
        <v>0</v>
      </c>
      <c r="AD81" s="29">
        <f t="shared" si="38"/>
        <v>110.72466418530576</v>
      </c>
      <c r="AE81" s="30">
        <f t="shared" si="38"/>
        <v>0</v>
      </c>
    </row>
    <row r="82" spans="1:31" ht="12.75">
      <c r="A82" s="28" t="s">
        <v>145</v>
      </c>
      <c r="B82" s="29">
        <f>IF(B78=0,0,B80*100/B78)</f>
        <v>0</v>
      </c>
      <c r="C82" s="29">
        <f aca="true" t="shared" si="39" ref="C82:AE82">IF(C78=0,0,C80*100/C78)</f>
        <v>2.3370253153106844</v>
      </c>
      <c r="D82" s="29">
        <f t="shared" si="39"/>
        <v>0</v>
      </c>
      <c r="E82" s="29">
        <f t="shared" si="39"/>
        <v>0</v>
      </c>
      <c r="F82" s="29">
        <f t="shared" si="39"/>
        <v>0</v>
      </c>
      <c r="G82" s="29">
        <f t="shared" si="39"/>
        <v>0</v>
      </c>
      <c r="H82" s="29">
        <f t="shared" si="39"/>
        <v>0</v>
      </c>
      <c r="I82" s="29">
        <f t="shared" si="39"/>
        <v>5.280818725151269</v>
      </c>
      <c r="J82" s="29">
        <f t="shared" si="39"/>
        <v>1.9189125333477353</v>
      </c>
      <c r="K82" s="29">
        <f t="shared" si="39"/>
        <v>2.211300213819397</v>
      </c>
      <c r="L82" s="29">
        <f t="shared" si="39"/>
        <v>0</v>
      </c>
      <c r="M82" s="29">
        <f t="shared" si="39"/>
        <v>0</v>
      </c>
      <c r="N82" s="29">
        <f t="shared" si="39"/>
        <v>0</v>
      </c>
      <c r="O82" s="29">
        <f t="shared" si="39"/>
        <v>2.9793153024653485</v>
      </c>
      <c r="P82" s="29">
        <f t="shared" si="39"/>
        <v>0</v>
      </c>
      <c r="Q82" s="29">
        <f t="shared" si="39"/>
        <v>0</v>
      </c>
      <c r="R82" s="29">
        <f t="shared" si="39"/>
        <v>0</v>
      </c>
      <c r="S82" s="29">
        <f t="shared" si="39"/>
        <v>31.255679339924395</v>
      </c>
      <c r="T82" s="29">
        <f t="shared" si="39"/>
        <v>2.3659251336898395</v>
      </c>
      <c r="U82" s="29">
        <f t="shared" si="39"/>
        <v>2.1203911269833418</v>
      </c>
      <c r="V82" s="29">
        <f t="shared" si="39"/>
        <v>0</v>
      </c>
      <c r="W82" s="29">
        <f t="shared" si="39"/>
        <v>0</v>
      </c>
      <c r="X82" s="29">
        <f t="shared" si="39"/>
        <v>0</v>
      </c>
      <c r="Y82" s="29">
        <f t="shared" si="39"/>
        <v>0</v>
      </c>
      <c r="Z82" s="29">
        <f t="shared" si="39"/>
        <v>7.032089491806186</v>
      </c>
      <c r="AA82" s="29">
        <f t="shared" si="39"/>
        <v>2.2872228994537</v>
      </c>
      <c r="AB82" s="29">
        <f t="shared" si="39"/>
        <v>0</v>
      </c>
      <c r="AC82" s="29">
        <f t="shared" si="39"/>
        <v>0</v>
      </c>
      <c r="AD82" s="29">
        <f t="shared" si="39"/>
        <v>4.589088524032443</v>
      </c>
      <c r="AE82" s="30">
        <f t="shared" si="39"/>
        <v>0</v>
      </c>
    </row>
    <row r="83" spans="1:31" ht="12.75">
      <c r="A83" s="28" t="s">
        <v>146</v>
      </c>
      <c r="B83" s="29">
        <f>IF(B78=0,0,(B80+B79)*100/B78)</f>
        <v>9.138723726774273</v>
      </c>
      <c r="C83" s="29">
        <f aca="true" t="shared" si="40" ref="C83:AE83">IF(C78=0,0,(C80+C79)*100/C78)</f>
        <v>10.48635359314024</v>
      </c>
      <c r="D83" s="29">
        <f t="shared" si="40"/>
        <v>0</v>
      </c>
      <c r="E83" s="29">
        <f t="shared" si="40"/>
        <v>0.9697977799700247</v>
      </c>
      <c r="F83" s="29">
        <f t="shared" si="40"/>
        <v>0.09553337118359526</v>
      </c>
      <c r="G83" s="29">
        <f t="shared" si="40"/>
        <v>0</v>
      </c>
      <c r="H83" s="29">
        <f t="shared" si="40"/>
        <v>0</v>
      </c>
      <c r="I83" s="29">
        <f t="shared" si="40"/>
        <v>9.833900616192944</v>
      </c>
      <c r="J83" s="29">
        <f t="shared" si="40"/>
        <v>1.9189125333477353</v>
      </c>
      <c r="K83" s="29">
        <f t="shared" si="40"/>
        <v>3.6029518116899584</v>
      </c>
      <c r="L83" s="29">
        <f t="shared" si="40"/>
        <v>0</v>
      </c>
      <c r="M83" s="29">
        <f t="shared" si="40"/>
        <v>4.106277348103826</v>
      </c>
      <c r="N83" s="29">
        <f t="shared" si="40"/>
        <v>0</v>
      </c>
      <c r="O83" s="29">
        <f t="shared" si="40"/>
        <v>10.430030665504741</v>
      </c>
      <c r="P83" s="29">
        <f t="shared" si="40"/>
        <v>0</v>
      </c>
      <c r="Q83" s="29">
        <f t="shared" si="40"/>
        <v>0</v>
      </c>
      <c r="R83" s="29">
        <f t="shared" si="40"/>
        <v>1.4685847412652109</v>
      </c>
      <c r="S83" s="29">
        <f t="shared" si="40"/>
        <v>41.08591928625722</v>
      </c>
      <c r="T83" s="29">
        <f t="shared" si="40"/>
        <v>2.3659251336898395</v>
      </c>
      <c r="U83" s="29">
        <f t="shared" si="40"/>
        <v>4.998189817037074</v>
      </c>
      <c r="V83" s="29">
        <f t="shared" si="40"/>
        <v>0</v>
      </c>
      <c r="W83" s="29">
        <f t="shared" si="40"/>
        <v>0.12031033933796204</v>
      </c>
      <c r="X83" s="29">
        <f t="shared" si="40"/>
        <v>0</v>
      </c>
      <c r="Y83" s="29">
        <f t="shared" si="40"/>
        <v>2.908052234532585</v>
      </c>
      <c r="Z83" s="29">
        <f t="shared" si="40"/>
        <v>11.25984544150856</v>
      </c>
      <c r="AA83" s="29">
        <f t="shared" si="40"/>
        <v>2.786681114271525</v>
      </c>
      <c r="AB83" s="29">
        <f t="shared" si="40"/>
        <v>0</v>
      </c>
      <c r="AC83" s="29">
        <f t="shared" si="40"/>
        <v>0</v>
      </c>
      <c r="AD83" s="29">
        <f t="shared" si="40"/>
        <v>8.784982156781908</v>
      </c>
      <c r="AE83" s="30">
        <f t="shared" si="40"/>
        <v>0</v>
      </c>
    </row>
    <row r="84" spans="1:31" ht="12.75">
      <c r="A84" s="28" t="s">
        <v>147</v>
      </c>
      <c r="B84" s="29">
        <f>IF(B78=0,0,B164*100/B78)</f>
        <v>5.007822536445241</v>
      </c>
      <c r="C84" s="29">
        <f aca="true" t="shared" si="41" ref="C84:AE84">IF(C78=0,0,C164*100/C78)</f>
        <v>2.6027581430414424</v>
      </c>
      <c r="D84" s="29">
        <f t="shared" si="41"/>
        <v>4.893946170258005</v>
      </c>
      <c r="E84" s="29">
        <f t="shared" si="41"/>
        <v>6.907589662912936</v>
      </c>
      <c r="F84" s="29">
        <f t="shared" si="41"/>
        <v>4.703179045693608</v>
      </c>
      <c r="G84" s="29">
        <f t="shared" si="41"/>
        <v>4.373921154193037</v>
      </c>
      <c r="H84" s="29">
        <f t="shared" si="41"/>
        <v>6.4734983528125225</v>
      </c>
      <c r="I84" s="29">
        <f t="shared" si="41"/>
        <v>6.900524301271291</v>
      </c>
      <c r="J84" s="29">
        <f t="shared" si="41"/>
        <v>3.8581316226963374</v>
      </c>
      <c r="K84" s="29">
        <f t="shared" si="41"/>
        <v>4.036787475063013</v>
      </c>
      <c r="L84" s="29">
        <f t="shared" si="41"/>
        <v>3.4064788960731915</v>
      </c>
      <c r="M84" s="29">
        <f t="shared" si="41"/>
        <v>3.1474264941591703</v>
      </c>
      <c r="N84" s="29">
        <f t="shared" si="41"/>
        <v>7.805426169965389</v>
      </c>
      <c r="O84" s="29">
        <f t="shared" si="41"/>
        <v>2.648105328799682</v>
      </c>
      <c r="P84" s="29">
        <f t="shared" si="41"/>
        <v>3.450477765422261</v>
      </c>
      <c r="Q84" s="29">
        <f t="shared" si="41"/>
        <v>0</v>
      </c>
      <c r="R84" s="29">
        <f t="shared" si="41"/>
        <v>6.245283701294458</v>
      </c>
      <c r="S84" s="29">
        <f t="shared" si="41"/>
        <v>5.281784136938012</v>
      </c>
      <c r="T84" s="29">
        <f t="shared" si="41"/>
        <v>4.457197860962567</v>
      </c>
      <c r="U84" s="29">
        <f t="shared" si="41"/>
        <v>3.0070255086299533</v>
      </c>
      <c r="V84" s="29">
        <f t="shared" si="41"/>
        <v>4.621757314388044</v>
      </c>
      <c r="W84" s="29">
        <f t="shared" si="41"/>
        <v>5.28892346748634</v>
      </c>
      <c r="X84" s="29">
        <f t="shared" si="41"/>
        <v>3.674103980234655</v>
      </c>
      <c r="Y84" s="29">
        <f t="shared" si="41"/>
        <v>3.627165225900024</v>
      </c>
      <c r="Z84" s="29">
        <f t="shared" si="41"/>
        <v>2.2459056555615122</v>
      </c>
      <c r="AA84" s="29">
        <f t="shared" si="41"/>
        <v>4.591539121405029</v>
      </c>
      <c r="AB84" s="29">
        <f t="shared" si="41"/>
        <v>14.404339871348638</v>
      </c>
      <c r="AC84" s="29">
        <f t="shared" si="41"/>
        <v>0</v>
      </c>
      <c r="AD84" s="29">
        <f t="shared" si="41"/>
        <v>3.789484180080539</v>
      </c>
      <c r="AE84" s="30">
        <f t="shared" si="41"/>
        <v>9.34400664609542</v>
      </c>
    </row>
    <row r="85" spans="1:31" ht="12.75">
      <c r="A85" s="13" t="s">
        <v>148</v>
      </c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2"/>
    </row>
    <row r="86" spans="1:31" ht="12.75">
      <c r="A86" s="16" t="s">
        <v>149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4"/>
    </row>
    <row r="87" spans="1:31" ht="12.75">
      <c r="A87" s="25" t="s">
        <v>150</v>
      </c>
      <c r="B87" s="39">
        <v>8</v>
      </c>
      <c r="C87" s="39">
        <v>381.4</v>
      </c>
      <c r="D87" s="39">
        <v>8</v>
      </c>
      <c r="E87" s="39">
        <v>10.9</v>
      </c>
      <c r="F87" s="39">
        <v>7</v>
      </c>
      <c r="G87" s="39">
        <v>4</v>
      </c>
      <c r="H87" s="39">
        <v>0</v>
      </c>
      <c r="I87" s="39">
        <v>8</v>
      </c>
      <c r="J87" s="39">
        <v>7.5</v>
      </c>
      <c r="K87" s="39">
        <v>5.8</v>
      </c>
      <c r="L87" s="39">
        <v>-6.6</v>
      </c>
      <c r="M87" s="39">
        <v>7.5</v>
      </c>
      <c r="N87" s="39">
        <v>0</v>
      </c>
      <c r="O87" s="39">
        <v>0.9</v>
      </c>
      <c r="P87" s="39">
        <v>7</v>
      </c>
      <c r="Q87" s="39">
        <v>6.4</v>
      </c>
      <c r="R87" s="39">
        <v>7</v>
      </c>
      <c r="S87" s="39">
        <v>0</v>
      </c>
      <c r="T87" s="39">
        <v>11.4</v>
      </c>
      <c r="U87" s="39">
        <v>9</v>
      </c>
      <c r="V87" s="39">
        <v>8</v>
      </c>
      <c r="W87" s="39">
        <v>7</v>
      </c>
      <c r="X87" s="39">
        <v>10</v>
      </c>
      <c r="Y87" s="39">
        <v>16.3</v>
      </c>
      <c r="Z87" s="39">
        <v>-12.1</v>
      </c>
      <c r="AA87" s="39">
        <v>0</v>
      </c>
      <c r="AB87" s="39">
        <v>10</v>
      </c>
      <c r="AC87" s="39">
        <v>0</v>
      </c>
      <c r="AD87" s="39">
        <v>7</v>
      </c>
      <c r="AE87" s="40">
        <v>0</v>
      </c>
    </row>
    <row r="88" spans="1:31" ht="12.75">
      <c r="A88" s="28" t="s">
        <v>151</v>
      </c>
      <c r="B88" s="41">
        <v>0</v>
      </c>
      <c r="C88" s="41">
        <v>0</v>
      </c>
      <c r="D88" s="41">
        <v>23</v>
      </c>
      <c r="E88" s="41">
        <v>11.7</v>
      </c>
      <c r="F88" s="41">
        <v>19.8</v>
      </c>
      <c r="G88" s="41">
        <v>11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11</v>
      </c>
      <c r="P88" s="41">
        <v>4</v>
      </c>
      <c r="Q88" s="41">
        <v>4.9</v>
      </c>
      <c r="R88" s="41">
        <v>0</v>
      </c>
      <c r="S88" s="41">
        <v>0</v>
      </c>
      <c r="T88" s="41">
        <v>11.1</v>
      </c>
      <c r="U88" s="41">
        <v>11.5</v>
      </c>
      <c r="V88" s="41">
        <v>0</v>
      </c>
      <c r="W88" s="41">
        <v>0</v>
      </c>
      <c r="X88" s="41">
        <v>11.2</v>
      </c>
      <c r="Y88" s="41">
        <v>-13.4</v>
      </c>
      <c r="Z88" s="41">
        <v>0</v>
      </c>
      <c r="AA88" s="41">
        <v>0</v>
      </c>
      <c r="AB88" s="41">
        <v>16</v>
      </c>
      <c r="AC88" s="41">
        <v>0</v>
      </c>
      <c r="AD88" s="41">
        <v>0</v>
      </c>
      <c r="AE88" s="42">
        <v>0</v>
      </c>
    </row>
    <row r="89" spans="1:31" ht="12.75">
      <c r="A89" s="28" t="s">
        <v>152</v>
      </c>
      <c r="B89" s="41">
        <v>9.8</v>
      </c>
      <c r="C89" s="41">
        <v>31.7</v>
      </c>
      <c r="D89" s="41">
        <v>23</v>
      </c>
      <c r="E89" s="41">
        <v>21.2</v>
      </c>
      <c r="F89" s="41">
        <v>19.8</v>
      </c>
      <c r="G89" s="41">
        <v>0</v>
      </c>
      <c r="H89" s="41">
        <v>0</v>
      </c>
      <c r="I89" s="41">
        <v>14.2</v>
      </c>
      <c r="J89" s="41">
        <v>13</v>
      </c>
      <c r="K89" s="41">
        <v>16.6</v>
      </c>
      <c r="L89" s="41">
        <v>10.6</v>
      </c>
      <c r="M89" s="41">
        <v>8.8</v>
      </c>
      <c r="N89" s="41">
        <v>0</v>
      </c>
      <c r="O89" s="41">
        <v>11</v>
      </c>
      <c r="P89" s="41">
        <v>18.1</v>
      </c>
      <c r="Q89" s="41">
        <v>11</v>
      </c>
      <c r="R89" s="41">
        <v>9.7</v>
      </c>
      <c r="S89" s="41">
        <v>0</v>
      </c>
      <c r="T89" s="41">
        <v>36.9</v>
      </c>
      <c r="U89" s="41">
        <v>12</v>
      </c>
      <c r="V89" s="41">
        <v>11</v>
      </c>
      <c r="W89" s="41">
        <v>15.6</v>
      </c>
      <c r="X89" s="41">
        <v>11.2</v>
      </c>
      <c r="Y89" s="41">
        <v>8.4</v>
      </c>
      <c r="Z89" s="41">
        <v>-5.8</v>
      </c>
      <c r="AA89" s="41">
        <v>0</v>
      </c>
      <c r="AB89" s="41">
        <v>16</v>
      </c>
      <c r="AC89" s="41">
        <v>0</v>
      </c>
      <c r="AD89" s="41">
        <v>6.4</v>
      </c>
      <c r="AE89" s="42">
        <v>0</v>
      </c>
    </row>
    <row r="90" spans="1:31" ht="12.75">
      <c r="A90" s="28" t="s">
        <v>153</v>
      </c>
      <c r="B90" s="41">
        <v>0</v>
      </c>
      <c r="C90" s="41">
        <v>0</v>
      </c>
      <c r="D90" s="41">
        <v>0</v>
      </c>
      <c r="E90" s="41">
        <v>16</v>
      </c>
      <c r="F90" s="41">
        <v>7</v>
      </c>
      <c r="G90" s="41">
        <v>-100</v>
      </c>
      <c r="H90" s="41">
        <v>0</v>
      </c>
      <c r="I90" s="41">
        <v>4.1</v>
      </c>
      <c r="J90" s="41">
        <v>16</v>
      </c>
      <c r="K90" s="41">
        <v>6</v>
      </c>
      <c r="L90" s="41">
        <v>0</v>
      </c>
      <c r="M90" s="41">
        <v>8</v>
      </c>
      <c r="N90" s="41">
        <v>0</v>
      </c>
      <c r="O90" s="41">
        <v>6</v>
      </c>
      <c r="P90" s="41">
        <v>6</v>
      </c>
      <c r="Q90" s="41">
        <v>7</v>
      </c>
      <c r="R90" s="41">
        <v>4.9</v>
      </c>
      <c r="S90" s="41">
        <v>0</v>
      </c>
      <c r="T90" s="41">
        <v>8</v>
      </c>
      <c r="U90" s="41">
        <v>8.3</v>
      </c>
      <c r="V90" s="41">
        <v>8</v>
      </c>
      <c r="W90" s="41">
        <v>8</v>
      </c>
      <c r="X90" s="41">
        <v>10</v>
      </c>
      <c r="Y90" s="41">
        <v>16.2</v>
      </c>
      <c r="Z90" s="41">
        <v>9.5</v>
      </c>
      <c r="AA90" s="41">
        <v>0</v>
      </c>
      <c r="AB90" s="41">
        <v>16</v>
      </c>
      <c r="AC90" s="41">
        <v>0</v>
      </c>
      <c r="AD90" s="41">
        <v>34.9</v>
      </c>
      <c r="AE90" s="42">
        <v>0</v>
      </c>
    </row>
    <row r="91" spans="1:31" ht="12.75">
      <c r="A91" s="28" t="s">
        <v>154</v>
      </c>
      <c r="B91" s="41">
        <v>17.1</v>
      </c>
      <c r="C91" s="41">
        <v>6.8</v>
      </c>
      <c r="D91" s="41">
        <v>6</v>
      </c>
      <c r="E91" s="41">
        <v>27.9</v>
      </c>
      <c r="F91" s="41">
        <v>7</v>
      </c>
      <c r="G91" s="41">
        <v>12.5</v>
      </c>
      <c r="H91" s="41">
        <v>0</v>
      </c>
      <c r="I91" s="41">
        <v>4.2</v>
      </c>
      <c r="J91" s="41">
        <v>16</v>
      </c>
      <c r="K91" s="41">
        <v>6.4</v>
      </c>
      <c r="L91" s="41">
        <v>14.9</v>
      </c>
      <c r="M91" s="41">
        <v>8</v>
      </c>
      <c r="N91" s="41">
        <v>0</v>
      </c>
      <c r="O91" s="41">
        <v>6</v>
      </c>
      <c r="P91" s="41">
        <v>6.2</v>
      </c>
      <c r="Q91" s="41">
        <v>7</v>
      </c>
      <c r="R91" s="41">
        <v>5</v>
      </c>
      <c r="S91" s="41">
        <v>0</v>
      </c>
      <c r="T91" s="41">
        <v>8.8</v>
      </c>
      <c r="U91" s="41">
        <v>8.1</v>
      </c>
      <c r="V91" s="41">
        <v>8</v>
      </c>
      <c r="W91" s="41">
        <v>8</v>
      </c>
      <c r="X91" s="41">
        <v>10</v>
      </c>
      <c r="Y91" s="41">
        <v>0</v>
      </c>
      <c r="Z91" s="41">
        <v>0.8</v>
      </c>
      <c r="AA91" s="41">
        <v>0</v>
      </c>
      <c r="AB91" s="41">
        <v>17</v>
      </c>
      <c r="AC91" s="41">
        <v>0</v>
      </c>
      <c r="AD91" s="41">
        <v>34.6</v>
      </c>
      <c r="AE91" s="42">
        <v>0</v>
      </c>
    </row>
    <row r="92" spans="1:31" ht="12.75">
      <c r="A92" s="28" t="s">
        <v>155</v>
      </c>
      <c r="B92" s="41">
        <v>15</v>
      </c>
      <c r="C92" s="41">
        <v>7</v>
      </c>
      <c r="D92" s="41">
        <v>6.5</v>
      </c>
      <c r="E92" s="41">
        <v>7</v>
      </c>
      <c r="F92" s="41">
        <v>6.9</v>
      </c>
      <c r="G92" s="41">
        <v>15</v>
      </c>
      <c r="H92" s="41">
        <v>0</v>
      </c>
      <c r="I92" s="41">
        <v>4.1</v>
      </c>
      <c r="J92" s="41">
        <v>7</v>
      </c>
      <c r="K92" s="41">
        <v>9.5</v>
      </c>
      <c r="L92" s="41">
        <v>18.3</v>
      </c>
      <c r="M92" s="41">
        <v>7.3</v>
      </c>
      <c r="N92" s="41">
        <v>0</v>
      </c>
      <c r="O92" s="41">
        <v>6</v>
      </c>
      <c r="P92" s="41">
        <v>7.5</v>
      </c>
      <c r="Q92" s="41">
        <v>9</v>
      </c>
      <c r="R92" s="41">
        <v>5</v>
      </c>
      <c r="S92" s="41">
        <v>0</v>
      </c>
      <c r="T92" s="41">
        <v>8</v>
      </c>
      <c r="U92" s="41">
        <v>34.7</v>
      </c>
      <c r="V92" s="41">
        <v>0</v>
      </c>
      <c r="W92" s="41">
        <v>8</v>
      </c>
      <c r="X92" s="41">
        <v>10</v>
      </c>
      <c r="Y92" s="41">
        <v>16.2</v>
      </c>
      <c r="Z92" s="41">
        <v>2.2</v>
      </c>
      <c r="AA92" s="41">
        <v>0</v>
      </c>
      <c r="AB92" s="41">
        <v>8</v>
      </c>
      <c r="AC92" s="41">
        <v>0</v>
      </c>
      <c r="AD92" s="41">
        <v>6.9</v>
      </c>
      <c r="AE92" s="42">
        <v>0</v>
      </c>
    </row>
    <row r="93" spans="1:31" ht="12.75">
      <c r="A93" s="28" t="s">
        <v>156</v>
      </c>
      <c r="B93" s="41">
        <v>7</v>
      </c>
      <c r="C93" s="41">
        <v>7</v>
      </c>
      <c r="D93" s="41">
        <v>11.1</v>
      </c>
      <c r="E93" s="41">
        <v>15</v>
      </c>
      <c r="F93" s="41">
        <v>6.9</v>
      </c>
      <c r="G93" s="41">
        <v>6.7</v>
      </c>
      <c r="H93" s="41">
        <v>0</v>
      </c>
      <c r="I93" s="41">
        <v>4.1</v>
      </c>
      <c r="J93" s="41">
        <v>7</v>
      </c>
      <c r="K93" s="41">
        <v>8.5</v>
      </c>
      <c r="L93" s="41">
        <v>6.5</v>
      </c>
      <c r="M93" s="41">
        <v>8</v>
      </c>
      <c r="N93" s="41">
        <v>0</v>
      </c>
      <c r="O93" s="41">
        <v>14.1</v>
      </c>
      <c r="P93" s="41">
        <v>22.1</v>
      </c>
      <c r="Q93" s="41">
        <v>6.4</v>
      </c>
      <c r="R93" s="41">
        <v>5</v>
      </c>
      <c r="S93" s="41">
        <v>0</v>
      </c>
      <c r="T93" s="41">
        <v>7.9</v>
      </c>
      <c r="U93" s="41">
        <v>7.5</v>
      </c>
      <c r="V93" s="41">
        <v>8</v>
      </c>
      <c r="W93" s="41">
        <v>8</v>
      </c>
      <c r="X93" s="41">
        <v>10</v>
      </c>
      <c r="Y93" s="41">
        <v>16.1</v>
      </c>
      <c r="Z93" s="41">
        <v>0.8</v>
      </c>
      <c r="AA93" s="41">
        <v>0</v>
      </c>
      <c r="AB93" s="41">
        <v>12.1</v>
      </c>
      <c r="AC93" s="41">
        <v>0</v>
      </c>
      <c r="AD93" s="41">
        <v>6.9</v>
      </c>
      <c r="AE93" s="42">
        <v>0</v>
      </c>
    </row>
    <row r="94" spans="1:31" ht="12.75">
      <c r="A94" s="28" t="s">
        <v>131</v>
      </c>
      <c r="B94" s="41">
        <v>0</v>
      </c>
      <c r="C94" s="41">
        <v>0</v>
      </c>
      <c r="D94" s="41">
        <v>0</v>
      </c>
      <c r="E94" s="41">
        <v>0</v>
      </c>
      <c r="F94" s="41">
        <v>0</v>
      </c>
      <c r="G94" s="41">
        <v>0</v>
      </c>
      <c r="H94" s="41">
        <v>0</v>
      </c>
      <c r="I94" s="41">
        <v>0</v>
      </c>
      <c r="J94" s="41">
        <v>0</v>
      </c>
      <c r="K94" s="41">
        <v>0</v>
      </c>
      <c r="L94" s="41">
        <v>0</v>
      </c>
      <c r="M94" s="41">
        <v>0</v>
      </c>
      <c r="N94" s="41">
        <v>0</v>
      </c>
      <c r="O94" s="41">
        <v>0</v>
      </c>
      <c r="P94" s="41">
        <v>0</v>
      </c>
      <c r="Q94" s="41">
        <v>0</v>
      </c>
      <c r="R94" s="41">
        <v>0</v>
      </c>
      <c r="S94" s="41">
        <v>0</v>
      </c>
      <c r="T94" s="41">
        <v>0</v>
      </c>
      <c r="U94" s="41">
        <v>0</v>
      </c>
      <c r="V94" s="41">
        <v>0</v>
      </c>
      <c r="W94" s="41">
        <v>0</v>
      </c>
      <c r="X94" s="41">
        <v>0</v>
      </c>
      <c r="Y94" s="41">
        <v>0</v>
      </c>
      <c r="Z94" s="41">
        <v>0</v>
      </c>
      <c r="AA94" s="41">
        <v>0</v>
      </c>
      <c r="AB94" s="41">
        <v>0</v>
      </c>
      <c r="AC94" s="41">
        <v>0</v>
      </c>
      <c r="AD94" s="41">
        <v>0</v>
      </c>
      <c r="AE94" s="42">
        <v>0</v>
      </c>
    </row>
    <row r="95" spans="1:31" ht="12.75">
      <c r="A95" s="16" t="s">
        <v>157</v>
      </c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4"/>
    </row>
    <row r="96" spans="1:31" ht="12.75">
      <c r="A96" s="25" t="s">
        <v>150</v>
      </c>
      <c r="B96" s="43">
        <v>151.55</v>
      </c>
      <c r="C96" s="43">
        <v>325</v>
      </c>
      <c r="D96" s="43">
        <v>99.4</v>
      </c>
      <c r="E96" s="43">
        <v>315.2</v>
      </c>
      <c r="F96" s="43">
        <v>264.66</v>
      </c>
      <c r="G96" s="43">
        <v>275.6</v>
      </c>
      <c r="H96" s="43">
        <v>0</v>
      </c>
      <c r="I96" s="43">
        <v>299.08</v>
      </c>
      <c r="J96" s="43">
        <v>229.07</v>
      </c>
      <c r="K96" s="43">
        <v>174.65</v>
      </c>
      <c r="L96" s="43">
        <v>286.95</v>
      </c>
      <c r="M96" s="43">
        <v>150.5</v>
      </c>
      <c r="N96" s="43">
        <v>0</v>
      </c>
      <c r="O96" s="43">
        <v>252.99</v>
      </c>
      <c r="P96" s="43">
        <v>104.7</v>
      </c>
      <c r="Q96" s="43">
        <v>13.3</v>
      </c>
      <c r="R96" s="43">
        <v>261.9</v>
      </c>
      <c r="S96" s="43">
        <v>0</v>
      </c>
      <c r="T96" s="43">
        <v>53.99</v>
      </c>
      <c r="U96" s="43">
        <v>172.65</v>
      </c>
      <c r="V96" s="43">
        <v>127.22</v>
      </c>
      <c r="W96" s="43">
        <v>74.18</v>
      </c>
      <c r="X96" s="43">
        <v>59.79</v>
      </c>
      <c r="Y96" s="43">
        <v>178.64</v>
      </c>
      <c r="Z96" s="43">
        <v>156.17</v>
      </c>
      <c r="AA96" s="43">
        <v>0</v>
      </c>
      <c r="AB96" s="43">
        <v>325.42</v>
      </c>
      <c r="AC96" s="43">
        <v>141.67</v>
      </c>
      <c r="AD96" s="43">
        <v>532.55</v>
      </c>
      <c r="AE96" s="44">
        <v>0</v>
      </c>
    </row>
    <row r="97" spans="1:31" ht="12.75">
      <c r="A97" s="28" t="s">
        <v>151</v>
      </c>
      <c r="B97" s="45">
        <v>0</v>
      </c>
      <c r="C97" s="45">
        <v>0</v>
      </c>
      <c r="D97" s="45">
        <v>211.13</v>
      </c>
      <c r="E97" s="45">
        <v>124</v>
      </c>
      <c r="F97" s="45">
        <v>172.54</v>
      </c>
      <c r="G97" s="45">
        <v>118.33</v>
      </c>
      <c r="H97" s="45">
        <v>0</v>
      </c>
      <c r="I97" s="45">
        <v>0</v>
      </c>
      <c r="J97" s="45">
        <v>0</v>
      </c>
      <c r="K97" s="45">
        <v>0</v>
      </c>
      <c r="L97" s="45">
        <v>0</v>
      </c>
      <c r="M97" s="45">
        <v>0</v>
      </c>
      <c r="N97" s="45">
        <v>0</v>
      </c>
      <c r="O97" s="45">
        <v>36.83</v>
      </c>
      <c r="P97" s="45">
        <v>157.89</v>
      </c>
      <c r="Q97" s="45">
        <v>93</v>
      </c>
      <c r="R97" s="45">
        <v>0</v>
      </c>
      <c r="S97" s="45">
        <v>0</v>
      </c>
      <c r="T97" s="45">
        <v>40</v>
      </c>
      <c r="U97" s="45">
        <v>417</v>
      </c>
      <c r="V97" s="45">
        <v>0</v>
      </c>
      <c r="W97" s="45">
        <v>0</v>
      </c>
      <c r="X97" s="45">
        <v>126.12</v>
      </c>
      <c r="Y97" s="45">
        <v>229.5</v>
      </c>
      <c r="Z97" s="45">
        <v>69</v>
      </c>
      <c r="AA97" s="45">
        <v>0</v>
      </c>
      <c r="AB97" s="45">
        <v>136.9</v>
      </c>
      <c r="AC97" s="45">
        <v>34</v>
      </c>
      <c r="AD97" s="45">
        <v>0</v>
      </c>
      <c r="AE97" s="46">
        <v>0</v>
      </c>
    </row>
    <row r="98" spans="1:31" ht="12.75">
      <c r="A98" s="28" t="s">
        <v>152</v>
      </c>
      <c r="B98" s="45">
        <v>590.3</v>
      </c>
      <c r="C98" s="45">
        <v>525</v>
      </c>
      <c r="D98" s="45">
        <v>556.38</v>
      </c>
      <c r="E98" s="45">
        <v>405.18</v>
      </c>
      <c r="F98" s="45">
        <v>423.86</v>
      </c>
      <c r="G98" s="45">
        <v>381.51</v>
      </c>
      <c r="H98" s="45">
        <v>0</v>
      </c>
      <c r="I98" s="45">
        <v>433.5</v>
      </c>
      <c r="J98" s="45">
        <v>676.89</v>
      </c>
      <c r="K98" s="45">
        <v>460</v>
      </c>
      <c r="L98" s="45">
        <v>436.5</v>
      </c>
      <c r="M98" s="45">
        <v>1037</v>
      </c>
      <c r="N98" s="45">
        <v>0</v>
      </c>
      <c r="O98" s="45">
        <v>574.64</v>
      </c>
      <c r="P98" s="45">
        <v>471.39</v>
      </c>
      <c r="Q98" s="45">
        <v>421.4</v>
      </c>
      <c r="R98" s="45">
        <v>636.66</v>
      </c>
      <c r="S98" s="45">
        <v>0</v>
      </c>
      <c r="T98" s="45">
        <v>477.5</v>
      </c>
      <c r="U98" s="45">
        <v>375.42</v>
      </c>
      <c r="V98" s="45">
        <v>560.67</v>
      </c>
      <c r="W98" s="45">
        <v>586.69</v>
      </c>
      <c r="X98" s="45">
        <v>598.35</v>
      </c>
      <c r="Y98" s="45">
        <v>417.5</v>
      </c>
      <c r="Z98" s="45">
        <v>435.34</v>
      </c>
      <c r="AA98" s="45">
        <v>0</v>
      </c>
      <c r="AB98" s="45">
        <v>479.66</v>
      </c>
      <c r="AC98" s="45">
        <v>351</v>
      </c>
      <c r="AD98" s="45">
        <v>472.5</v>
      </c>
      <c r="AE98" s="46">
        <v>0</v>
      </c>
    </row>
    <row r="99" spans="1:31" ht="12.75">
      <c r="A99" s="28" t="s">
        <v>153</v>
      </c>
      <c r="B99" s="45">
        <v>0</v>
      </c>
      <c r="C99" s="45">
        <v>0</v>
      </c>
      <c r="D99" s="45">
        <v>0</v>
      </c>
      <c r="E99" s="45">
        <v>31.32</v>
      </c>
      <c r="F99" s="45">
        <v>38.52</v>
      </c>
      <c r="G99" s="45">
        <v>0</v>
      </c>
      <c r="H99" s="45">
        <v>0</v>
      </c>
      <c r="I99" s="45">
        <v>64.34</v>
      </c>
      <c r="J99" s="45">
        <v>20.18</v>
      </c>
      <c r="K99" s="45">
        <v>39.55</v>
      </c>
      <c r="L99" s="45">
        <v>0</v>
      </c>
      <c r="M99" s="45">
        <v>50.76</v>
      </c>
      <c r="N99" s="45">
        <v>0</v>
      </c>
      <c r="O99" s="45">
        <v>64.89</v>
      </c>
      <c r="P99" s="45">
        <v>92.98</v>
      </c>
      <c r="Q99" s="45">
        <v>76.51</v>
      </c>
      <c r="R99" s="45">
        <v>31.96</v>
      </c>
      <c r="S99" s="45">
        <v>0</v>
      </c>
      <c r="T99" s="45">
        <v>22.9</v>
      </c>
      <c r="U99" s="45">
        <v>78</v>
      </c>
      <c r="V99" s="45">
        <v>113.73</v>
      </c>
      <c r="W99" s="45">
        <v>54.4</v>
      </c>
      <c r="X99" s="45">
        <v>66.55</v>
      </c>
      <c r="Y99" s="45">
        <v>237.59</v>
      </c>
      <c r="Z99" s="45">
        <v>107.02</v>
      </c>
      <c r="AA99" s="45">
        <v>0</v>
      </c>
      <c r="AB99" s="45">
        <v>65.95</v>
      </c>
      <c r="AC99" s="45">
        <v>38</v>
      </c>
      <c r="AD99" s="45">
        <v>93</v>
      </c>
      <c r="AE99" s="46">
        <v>0</v>
      </c>
    </row>
    <row r="100" spans="1:31" ht="12.75">
      <c r="A100" s="28" t="s">
        <v>154</v>
      </c>
      <c r="B100" s="45">
        <v>205.44</v>
      </c>
      <c r="C100" s="45">
        <v>85.5</v>
      </c>
      <c r="D100" s="45">
        <v>96.77</v>
      </c>
      <c r="E100" s="45">
        <v>185.75</v>
      </c>
      <c r="F100" s="45">
        <v>171.52</v>
      </c>
      <c r="G100" s="45">
        <v>155.61</v>
      </c>
      <c r="H100" s="45">
        <v>0</v>
      </c>
      <c r="I100" s="45">
        <v>122.74</v>
      </c>
      <c r="J100" s="45">
        <v>112.17</v>
      </c>
      <c r="K100" s="45">
        <v>130.25</v>
      </c>
      <c r="L100" s="45">
        <v>106.15</v>
      </c>
      <c r="M100" s="45">
        <v>97.25</v>
      </c>
      <c r="N100" s="45">
        <v>0</v>
      </c>
      <c r="O100" s="45">
        <v>143.77</v>
      </c>
      <c r="P100" s="45">
        <v>141.74</v>
      </c>
      <c r="Q100" s="45">
        <v>83.9</v>
      </c>
      <c r="R100" s="45">
        <v>145.87</v>
      </c>
      <c r="S100" s="45">
        <v>0</v>
      </c>
      <c r="T100" s="45">
        <v>92.5</v>
      </c>
      <c r="U100" s="45">
        <v>113.5</v>
      </c>
      <c r="V100" s="45">
        <v>102.6</v>
      </c>
      <c r="W100" s="45">
        <v>210.62</v>
      </c>
      <c r="X100" s="45">
        <v>90.65</v>
      </c>
      <c r="Y100" s="45">
        <v>0</v>
      </c>
      <c r="Z100" s="45">
        <v>233.63</v>
      </c>
      <c r="AA100" s="45">
        <v>0</v>
      </c>
      <c r="AB100" s="45">
        <v>36</v>
      </c>
      <c r="AC100" s="45">
        <v>77.1</v>
      </c>
      <c r="AD100" s="45">
        <v>232.2</v>
      </c>
      <c r="AE100" s="46">
        <v>0</v>
      </c>
    </row>
    <row r="101" spans="1:31" ht="12.75">
      <c r="A101" s="28" t="s">
        <v>155</v>
      </c>
      <c r="B101" s="45">
        <v>147.98</v>
      </c>
      <c r="C101" s="45">
        <v>111.7</v>
      </c>
      <c r="D101" s="45">
        <v>107.27</v>
      </c>
      <c r="E101" s="45">
        <v>94.75</v>
      </c>
      <c r="F101" s="45">
        <v>152.53</v>
      </c>
      <c r="G101" s="45">
        <v>126.71</v>
      </c>
      <c r="H101" s="45">
        <v>0</v>
      </c>
      <c r="I101" s="45">
        <v>130.88</v>
      </c>
      <c r="J101" s="45">
        <v>55.84</v>
      </c>
      <c r="K101" s="45">
        <v>96.84</v>
      </c>
      <c r="L101" s="45">
        <v>180.7</v>
      </c>
      <c r="M101" s="45">
        <v>102</v>
      </c>
      <c r="N101" s="45">
        <v>0</v>
      </c>
      <c r="O101" s="45">
        <v>86.42</v>
      </c>
      <c r="P101" s="45">
        <v>249.18</v>
      </c>
      <c r="Q101" s="45">
        <v>69.23</v>
      </c>
      <c r="R101" s="45">
        <v>152.8</v>
      </c>
      <c r="S101" s="45">
        <v>0</v>
      </c>
      <c r="T101" s="45">
        <v>109.2</v>
      </c>
      <c r="U101" s="45">
        <v>93</v>
      </c>
      <c r="V101" s="45">
        <v>154.36</v>
      </c>
      <c r="W101" s="45">
        <v>130.14</v>
      </c>
      <c r="X101" s="45">
        <v>66.55</v>
      </c>
      <c r="Y101" s="45">
        <v>291.18</v>
      </c>
      <c r="Z101" s="45">
        <v>49.98</v>
      </c>
      <c r="AA101" s="45">
        <v>0</v>
      </c>
      <c r="AB101" s="45">
        <v>80</v>
      </c>
      <c r="AC101" s="45">
        <v>71.5</v>
      </c>
      <c r="AD101" s="45">
        <v>70.65</v>
      </c>
      <c r="AE101" s="46">
        <v>0</v>
      </c>
    </row>
    <row r="102" spans="1:31" ht="12.75">
      <c r="A102" s="28" t="s">
        <v>156</v>
      </c>
      <c r="B102" s="45">
        <v>85.21</v>
      </c>
      <c r="C102" s="45">
        <v>72.27</v>
      </c>
      <c r="D102" s="45">
        <v>66.38</v>
      </c>
      <c r="E102" s="45">
        <v>128.02</v>
      </c>
      <c r="F102" s="45">
        <v>100.7</v>
      </c>
      <c r="G102" s="45">
        <v>82.74</v>
      </c>
      <c r="H102" s="45">
        <v>0</v>
      </c>
      <c r="I102" s="45">
        <v>140.14</v>
      </c>
      <c r="J102" s="45">
        <v>138.47</v>
      </c>
      <c r="K102" s="45">
        <v>88.06</v>
      </c>
      <c r="L102" s="45">
        <v>114.91</v>
      </c>
      <c r="M102" s="45">
        <v>77.76</v>
      </c>
      <c r="N102" s="45">
        <v>0</v>
      </c>
      <c r="O102" s="45">
        <v>92.52</v>
      </c>
      <c r="P102" s="45">
        <v>101.75</v>
      </c>
      <c r="Q102" s="45">
        <v>78.14</v>
      </c>
      <c r="R102" s="45">
        <v>78.75</v>
      </c>
      <c r="S102" s="45">
        <v>0</v>
      </c>
      <c r="T102" s="45">
        <v>91</v>
      </c>
      <c r="U102" s="45">
        <v>71</v>
      </c>
      <c r="V102" s="45">
        <v>92.18</v>
      </c>
      <c r="W102" s="45">
        <v>103</v>
      </c>
      <c r="X102" s="45">
        <v>66.55</v>
      </c>
      <c r="Y102" s="45">
        <v>152.5</v>
      </c>
      <c r="Z102" s="45">
        <v>50.97</v>
      </c>
      <c r="AA102" s="45">
        <v>0</v>
      </c>
      <c r="AB102" s="45">
        <v>60</v>
      </c>
      <c r="AC102" s="45">
        <v>43.95</v>
      </c>
      <c r="AD102" s="45">
        <v>40.7</v>
      </c>
      <c r="AE102" s="46">
        <v>0</v>
      </c>
    </row>
    <row r="103" spans="1:31" ht="12.75">
      <c r="A103" s="28" t="s">
        <v>131</v>
      </c>
      <c r="B103" s="45">
        <v>0</v>
      </c>
      <c r="C103" s="45">
        <v>0</v>
      </c>
      <c r="D103" s="45">
        <v>60</v>
      </c>
      <c r="E103" s="45">
        <v>0</v>
      </c>
      <c r="F103" s="45">
        <v>0</v>
      </c>
      <c r="G103" s="45">
        <v>0</v>
      </c>
      <c r="H103" s="45">
        <v>0</v>
      </c>
      <c r="I103" s="45">
        <v>0</v>
      </c>
      <c r="J103" s="45">
        <v>0</v>
      </c>
      <c r="K103" s="45">
        <v>0</v>
      </c>
      <c r="L103" s="45">
        <v>0</v>
      </c>
      <c r="M103" s="45">
        <v>0</v>
      </c>
      <c r="N103" s="45">
        <v>0</v>
      </c>
      <c r="O103" s="45">
        <v>0</v>
      </c>
      <c r="P103" s="45">
        <v>0</v>
      </c>
      <c r="Q103" s="45">
        <v>0</v>
      </c>
      <c r="R103" s="45">
        <v>0</v>
      </c>
      <c r="S103" s="45">
        <v>0</v>
      </c>
      <c r="T103" s="45">
        <v>0</v>
      </c>
      <c r="U103" s="45">
        <v>0</v>
      </c>
      <c r="V103" s="45">
        <v>0</v>
      </c>
      <c r="W103" s="45">
        <v>0</v>
      </c>
      <c r="X103" s="45">
        <v>0</v>
      </c>
      <c r="Y103" s="45">
        <v>0</v>
      </c>
      <c r="Z103" s="45">
        <v>0</v>
      </c>
      <c r="AA103" s="45">
        <v>0</v>
      </c>
      <c r="AB103" s="45">
        <v>0</v>
      </c>
      <c r="AC103" s="45">
        <v>0</v>
      </c>
      <c r="AD103" s="45">
        <v>0</v>
      </c>
      <c r="AE103" s="46">
        <v>0</v>
      </c>
    </row>
    <row r="104" spans="1:31" ht="12.75">
      <c r="A104" s="28" t="s">
        <v>158</v>
      </c>
      <c r="B104" s="45">
        <v>1180.48</v>
      </c>
      <c r="C104" s="45">
        <v>1119.47</v>
      </c>
      <c r="D104" s="45">
        <v>1197.33</v>
      </c>
      <c r="E104" s="45">
        <v>1284.22</v>
      </c>
      <c r="F104" s="45">
        <v>1324.33</v>
      </c>
      <c r="G104" s="45">
        <v>1140.5</v>
      </c>
      <c r="H104" s="45">
        <v>0</v>
      </c>
      <c r="I104" s="45">
        <v>1190.68</v>
      </c>
      <c r="J104" s="45">
        <v>1232.62</v>
      </c>
      <c r="K104" s="45">
        <v>989.35</v>
      </c>
      <c r="L104" s="45">
        <v>1125.21</v>
      </c>
      <c r="M104" s="45">
        <v>1515.27</v>
      </c>
      <c r="N104" s="45">
        <v>0</v>
      </c>
      <c r="O104" s="45">
        <v>1252.06</v>
      </c>
      <c r="P104" s="45">
        <v>1319.63</v>
      </c>
      <c r="Q104" s="45">
        <v>835.48</v>
      </c>
      <c r="R104" s="45">
        <v>1307.94</v>
      </c>
      <c r="S104" s="45">
        <v>0</v>
      </c>
      <c r="T104" s="45">
        <v>887.09</v>
      </c>
      <c r="U104" s="45">
        <v>1320.57</v>
      </c>
      <c r="V104" s="45">
        <v>1150.76</v>
      </c>
      <c r="W104" s="45">
        <v>1159.04</v>
      </c>
      <c r="X104" s="45">
        <v>1074.56</v>
      </c>
      <c r="Y104" s="45">
        <v>1506.91</v>
      </c>
      <c r="Z104" s="45">
        <v>1102.11</v>
      </c>
      <c r="AA104" s="45">
        <v>0</v>
      </c>
      <c r="AB104" s="45">
        <v>1183.93</v>
      </c>
      <c r="AC104" s="45">
        <v>757.22</v>
      </c>
      <c r="AD104" s="45">
        <v>1441.6</v>
      </c>
      <c r="AE104" s="46">
        <v>0</v>
      </c>
    </row>
    <row r="105" spans="1:31" ht="12.75">
      <c r="A105" s="13" t="s">
        <v>159</v>
      </c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2"/>
    </row>
    <row r="106" spans="1:31" ht="12.75">
      <c r="A106" s="28" t="s">
        <v>160</v>
      </c>
      <c r="B106" s="47">
        <v>1142000</v>
      </c>
      <c r="C106" s="47">
        <v>8358</v>
      </c>
      <c r="D106" s="47">
        <v>7753</v>
      </c>
      <c r="E106" s="47">
        <v>8283</v>
      </c>
      <c r="F106" s="47">
        <v>24400</v>
      </c>
      <c r="G106" s="47">
        <v>18448</v>
      </c>
      <c r="H106" s="47">
        <v>0</v>
      </c>
      <c r="I106" s="47">
        <v>12536</v>
      </c>
      <c r="J106" s="47">
        <v>49371</v>
      </c>
      <c r="K106" s="47">
        <v>33688</v>
      </c>
      <c r="L106" s="47">
        <v>764</v>
      </c>
      <c r="M106" s="47">
        <v>22075</v>
      </c>
      <c r="N106" s="47">
        <v>0</v>
      </c>
      <c r="O106" s="47">
        <v>23788</v>
      </c>
      <c r="P106" s="47">
        <v>29763</v>
      </c>
      <c r="Q106" s="47">
        <v>8005</v>
      </c>
      <c r="R106" s="47">
        <v>5660</v>
      </c>
      <c r="S106" s="47">
        <v>0</v>
      </c>
      <c r="T106" s="47">
        <v>2963</v>
      </c>
      <c r="U106" s="47">
        <v>12950</v>
      </c>
      <c r="V106" s="47">
        <v>35860</v>
      </c>
      <c r="W106" s="47">
        <v>47799</v>
      </c>
      <c r="X106" s="47">
        <v>23887</v>
      </c>
      <c r="Y106" s="47">
        <v>18483</v>
      </c>
      <c r="Z106" s="47">
        <v>0</v>
      </c>
      <c r="AA106" s="47">
        <v>0</v>
      </c>
      <c r="AB106" s="47">
        <v>0</v>
      </c>
      <c r="AC106" s="47">
        <v>0</v>
      </c>
      <c r="AD106" s="47">
        <v>10154</v>
      </c>
      <c r="AE106" s="48">
        <v>0</v>
      </c>
    </row>
    <row r="107" spans="1:31" ht="12.75">
      <c r="A107" s="13" t="s">
        <v>161</v>
      </c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2"/>
    </row>
    <row r="108" spans="1:31" ht="12.75">
      <c r="A108" s="25" t="s">
        <v>162</v>
      </c>
      <c r="B108" s="49">
        <v>6</v>
      </c>
      <c r="C108" s="49">
        <v>6</v>
      </c>
      <c r="D108" s="49">
        <v>6</v>
      </c>
      <c r="E108" s="49">
        <v>0</v>
      </c>
      <c r="F108" s="49">
        <v>6</v>
      </c>
      <c r="G108" s="49">
        <v>10</v>
      </c>
      <c r="H108" s="49">
        <v>0</v>
      </c>
      <c r="I108" s="49">
        <v>6</v>
      </c>
      <c r="J108" s="49">
        <v>10</v>
      </c>
      <c r="K108" s="49">
        <v>6</v>
      </c>
      <c r="L108" s="49">
        <v>10</v>
      </c>
      <c r="M108" s="49">
        <v>6</v>
      </c>
      <c r="N108" s="49">
        <v>0</v>
      </c>
      <c r="O108" s="49">
        <v>6</v>
      </c>
      <c r="P108" s="49">
        <v>6</v>
      </c>
      <c r="Q108" s="49">
        <v>6</v>
      </c>
      <c r="R108" s="49">
        <v>0</v>
      </c>
      <c r="S108" s="49">
        <v>0</v>
      </c>
      <c r="T108" s="49">
        <v>6</v>
      </c>
      <c r="U108" s="49">
        <v>6</v>
      </c>
      <c r="V108" s="49">
        <v>50000</v>
      </c>
      <c r="W108" s="49">
        <v>6</v>
      </c>
      <c r="X108" s="49">
        <v>6</v>
      </c>
      <c r="Y108" s="49">
        <v>6</v>
      </c>
      <c r="Z108" s="49">
        <v>6</v>
      </c>
      <c r="AA108" s="49">
        <v>0</v>
      </c>
      <c r="AB108" s="49">
        <v>0</v>
      </c>
      <c r="AC108" s="49">
        <v>0</v>
      </c>
      <c r="AD108" s="49">
        <v>6</v>
      </c>
      <c r="AE108" s="50">
        <v>0</v>
      </c>
    </row>
    <row r="109" spans="1:31" ht="12.75">
      <c r="A109" s="28" t="s">
        <v>163</v>
      </c>
      <c r="B109" s="47">
        <v>50</v>
      </c>
      <c r="C109" s="47">
        <v>50</v>
      </c>
      <c r="D109" s="47">
        <v>50</v>
      </c>
      <c r="E109" s="47">
        <v>0</v>
      </c>
      <c r="F109" s="47">
        <v>50</v>
      </c>
      <c r="G109" s="47">
        <v>50</v>
      </c>
      <c r="H109" s="47">
        <v>0</v>
      </c>
      <c r="I109" s="47">
        <v>50</v>
      </c>
      <c r="J109" s="47">
        <v>100</v>
      </c>
      <c r="K109" s="47">
        <v>60</v>
      </c>
      <c r="L109" s="47">
        <v>50</v>
      </c>
      <c r="M109" s="47">
        <v>50</v>
      </c>
      <c r="N109" s="47">
        <v>0</v>
      </c>
      <c r="O109" s="47">
        <v>60</v>
      </c>
      <c r="P109" s="47">
        <v>50</v>
      </c>
      <c r="Q109" s="47">
        <v>50</v>
      </c>
      <c r="R109" s="47">
        <v>0</v>
      </c>
      <c r="S109" s="47">
        <v>0</v>
      </c>
      <c r="T109" s="47">
        <v>50</v>
      </c>
      <c r="U109" s="47">
        <v>50</v>
      </c>
      <c r="V109" s="47">
        <v>146</v>
      </c>
      <c r="W109" s="47">
        <v>70</v>
      </c>
      <c r="X109" s="47">
        <v>70</v>
      </c>
      <c r="Y109" s="47">
        <v>50</v>
      </c>
      <c r="Z109" s="47">
        <v>50</v>
      </c>
      <c r="AA109" s="47">
        <v>0</v>
      </c>
      <c r="AB109" s="47">
        <v>0</v>
      </c>
      <c r="AC109" s="47">
        <v>0</v>
      </c>
      <c r="AD109" s="47">
        <v>50</v>
      </c>
      <c r="AE109" s="48">
        <v>0</v>
      </c>
    </row>
    <row r="110" spans="1:31" ht="25.5">
      <c r="A110" s="16" t="s">
        <v>164</v>
      </c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4"/>
    </row>
    <row r="111" spans="1:31" ht="12.75">
      <c r="A111" s="25" t="s">
        <v>165</v>
      </c>
      <c r="B111" s="49">
        <v>1130000</v>
      </c>
      <c r="C111" s="49">
        <v>8813</v>
      </c>
      <c r="D111" s="49">
        <v>1500</v>
      </c>
      <c r="E111" s="49">
        <v>8283</v>
      </c>
      <c r="F111" s="49">
        <v>6163</v>
      </c>
      <c r="G111" s="49">
        <v>4822</v>
      </c>
      <c r="H111" s="49">
        <v>0</v>
      </c>
      <c r="I111" s="49">
        <v>3638</v>
      </c>
      <c r="J111" s="49">
        <v>33600</v>
      </c>
      <c r="K111" s="49">
        <v>14000</v>
      </c>
      <c r="L111" s="49">
        <v>23000</v>
      </c>
      <c r="M111" s="49">
        <v>7395</v>
      </c>
      <c r="N111" s="49">
        <v>0</v>
      </c>
      <c r="O111" s="49">
        <v>8000</v>
      </c>
      <c r="P111" s="49">
        <v>29763</v>
      </c>
      <c r="Q111" s="49">
        <v>7500</v>
      </c>
      <c r="R111" s="49">
        <v>0</v>
      </c>
      <c r="S111" s="49">
        <v>0</v>
      </c>
      <c r="T111" s="49">
        <v>1407</v>
      </c>
      <c r="U111" s="49">
        <v>5000</v>
      </c>
      <c r="V111" s="49">
        <v>30400</v>
      </c>
      <c r="W111" s="49">
        <v>35453</v>
      </c>
      <c r="X111" s="49">
        <v>13290</v>
      </c>
      <c r="Y111" s="49">
        <v>6715</v>
      </c>
      <c r="Z111" s="49">
        <v>9160</v>
      </c>
      <c r="AA111" s="49">
        <v>0</v>
      </c>
      <c r="AB111" s="49">
        <v>0</v>
      </c>
      <c r="AC111" s="49">
        <v>0</v>
      </c>
      <c r="AD111" s="49">
        <v>4800</v>
      </c>
      <c r="AE111" s="50">
        <v>0</v>
      </c>
    </row>
    <row r="112" spans="1:31" ht="12.75">
      <c r="A112" s="28" t="s">
        <v>166</v>
      </c>
      <c r="B112" s="47">
        <v>1081000</v>
      </c>
      <c r="C112" s="47">
        <v>2342</v>
      </c>
      <c r="D112" s="47">
        <v>1500</v>
      </c>
      <c r="E112" s="47">
        <v>1934</v>
      </c>
      <c r="F112" s="47">
        <v>6163</v>
      </c>
      <c r="G112" s="47">
        <v>4647</v>
      </c>
      <c r="H112" s="47">
        <v>0</v>
      </c>
      <c r="I112" s="47">
        <v>3638</v>
      </c>
      <c r="J112" s="47">
        <v>10622</v>
      </c>
      <c r="K112" s="47">
        <v>14000</v>
      </c>
      <c r="L112" s="47">
        <v>7000</v>
      </c>
      <c r="M112" s="47">
        <v>7500</v>
      </c>
      <c r="N112" s="47">
        <v>0</v>
      </c>
      <c r="O112" s="47">
        <v>8000</v>
      </c>
      <c r="P112" s="47">
        <v>5800</v>
      </c>
      <c r="Q112" s="47">
        <v>3000</v>
      </c>
      <c r="R112" s="47">
        <v>0</v>
      </c>
      <c r="S112" s="47">
        <v>0</v>
      </c>
      <c r="T112" s="47">
        <v>1407</v>
      </c>
      <c r="U112" s="47">
        <v>5000</v>
      </c>
      <c r="V112" s="47">
        <v>6500</v>
      </c>
      <c r="W112" s="47">
        <v>15388</v>
      </c>
      <c r="X112" s="47">
        <v>5500</v>
      </c>
      <c r="Y112" s="47">
        <v>2278</v>
      </c>
      <c r="Z112" s="47">
        <v>5496</v>
      </c>
      <c r="AA112" s="47">
        <v>0</v>
      </c>
      <c r="AB112" s="47">
        <v>0</v>
      </c>
      <c r="AC112" s="47">
        <v>0</v>
      </c>
      <c r="AD112" s="47">
        <v>4800</v>
      </c>
      <c r="AE112" s="48">
        <v>0</v>
      </c>
    </row>
    <row r="113" spans="1:31" ht="25.5">
      <c r="A113" s="28" t="s">
        <v>167</v>
      </c>
      <c r="B113" s="47">
        <v>374892</v>
      </c>
      <c r="C113" s="47">
        <v>2342</v>
      </c>
      <c r="D113" s="47">
        <v>1500</v>
      </c>
      <c r="E113" s="47">
        <v>8401</v>
      </c>
      <c r="F113" s="47">
        <v>6163</v>
      </c>
      <c r="G113" s="47">
        <v>4564</v>
      </c>
      <c r="H113" s="47">
        <v>0</v>
      </c>
      <c r="I113" s="47">
        <v>3638</v>
      </c>
      <c r="J113" s="47">
        <v>19950</v>
      </c>
      <c r="K113" s="47">
        <v>14000</v>
      </c>
      <c r="L113" s="47">
        <v>7000</v>
      </c>
      <c r="M113" s="47">
        <v>7667</v>
      </c>
      <c r="N113" s="47">
        <v>0</v>
      </c>
      <c r="O113" s="47">
        <v>8000</v>
      </c>
      <c r="P113" s="47">
        <v>5800</v>
      </c>
      <c r="Q113" s="47">
        <v>2700</v>
      </c>
      <c r="R113" s="47">
        <v>0</v>
      </c>
      <c r="S113" s="47">
        <v>0</v>
      </c>
      <c r="T113" s="47">
        <v>1068</v>
      </c>
      <c r="U113" s="47">
        <v>5000</v>
      </c>
      <c r="V113" s="47">
        <v>25000</v>
      </c>
      <c r="W113" s="47">
        <v>15388</v>
      </c>
      <c r="X113" s="47">
        <v>5500</v>
      </c>
      <c r="Y113" s="47">
        <v>4541</v>
      </c>
      <c r="Z113" s="47">
        <v>7100</v>
      </c>
      <c r="AA113" s="47">
        <v>0</v>
      </c>
      <c r="AB113" s="47">
        <v>0</v>
      </c>
      <c r="AC113" s="47">
        <v>0</v>
      </c>
      <c r="AD113" s="47">
        <v>4800</v>
      </c>
      <c r="AE113" s="48">
        <v>0</v>
      </c>
    </row>
    <row r="114" spans="1:31" ht="12.75">
      <c r="A114" s="28" t="s">
        <v>168</v>
      </c>
      <c r="B114" s="47">
        <v>494000</v>
      </c>
      <c r="C114" s="47">
        <v>2342</v>
      </c>
      <c r="D114" s="47">
        <v>1500</v>
      </c>
      <c r="E114" s="47">
        <v>2150</v>
      </c>
      <c r="F114" s="47">
        <v>6163</v>
      </c>
      <c r="G114" s="47">
        <v>4830</v>
      </c>
      <c r="H114" s="47">
        <v>0</v>
      </c>
      <c r="I114" s="47">
        <v>3638</v>
      </c>
      <c r="J114" s="47">
        <v>10622</v>
      </c>
      <c r="K114" s="47">
        <v>14000</v>
      </c>
      <c r="L114" s="47">
        <v>7000</v>
      </c>
      <c r="M114" s="47">
        <v>7510</v>
      </c>
      <c r="N114" s="47">
        <v>0</v>
      </c>
      <c r="O114" s="47">
        <v>8000</v>
      </c>
      <c r="P114" s="47">
        <v>5800</v>
      </c>
      <c r="Q114" s="47">
        <v>2900</v>
      </c>
      <c r="R114" s="47">
        <v>0</v>
      </c>
      <c r="S114" s="47">
        <v>0</v>
      </c>
      <c r="T114" s="47">
        <v>1407</v>
      </c>
      <c r="U114" s="47">
        <v>5000</v>
      </c>
      <c r="V114" s="47">
        <v>7500</v>
      </c>
      <c r="W114" s="47">
        <v>15388</v>
      </c>
      <c r="X114" s="47">
        <v>5500</v>
      </c>
      <c r="Y114" s="47">
        <v>2278</v>
      </c>
      <c r="Z114" s="47">
        <v>7633</v>
      </c>
      <c r="AA114" s="47">
        <v>0</v>
      </c>
      <c r="AB114" s="47">
        <v>0</v>
      </c>
      <c r="AC114" s="47">
        <v>0</v>
      </c>
      <c r="AD114" s="47">
        <v>1800</v>
      </c>
      <c r="AE114" s="48">
        <v>0</v>
      </c>
    </row>
    <row r="115" spans="1:31" ht="12.75">
      <c r="A115" s="16" t="s">
        <v>169</v>
      </c>
      <c r="B115" s="51">
        <v>1448633173</v>
      </c>
      <c r="C115" s="51">
        <v>8938803</v>
      </c>
      <c r="D115" s="51">
        <v>8295996</v>
      </c>
      <c r="E115" s="51">
        <v>11286750</v>
      </c>
      <c r="F115" s="51">
        <v>1750980</v>
      </c>
      <c r="G115" s="51">
        <v>968987</v>
      </c>
      <c r="H115" s="51">
        <v>0</v>
      </c>
      <c r="I115" s="51">
        <v>17372731</v>
      </c>
      <c r="J115" s="51">
        <v>69397000</v>
      </c>
      <c r="K115" s="51">
        <v>41241000</v>
      </c>
      <c r="L115" s="51">
        <v>24968543</v>
      </c>
      <c r="M115" s="51">
        <v>0</v>
      </c>
      <c r="N115" s="51">
        <v>0</v>
      </c>
      <c r="O115" s="51">
        <v>16491409</v>
      </c>
      <c r="P115" s="51">
        <v>32171816</v>
      </c>
      <c r="Q115" s="51">
        <v>2905328</v>
      </c>
      <c r="R115" s="51">
        <v>5763</v>
      </c>
      <c r="S115" s="51">
        <v>0</v>
      </c>
      <c r="T115" s="51">
        <v>3828815</v>
      </c>
      <c r="U115" s="51">
        <v>1291812</v>
      </c>
      <c r="V115" s="51">
        <v>7470352</v>
      </c>
      <c r="W115" s="51">
        <v>5119094</v>
      </c>
      <c r="X115" s="51">
        <v>20107516</v>
      </c>
      <c r="Y115" s="51">
        <v>11095889</v>
      </c>
      <c r="Z115" s="51">
        <v>21661066</v>
      </c>
      <c r="AA115" s="51">
        <v>0</v>
      </c>
      <c r="AB115" s="51">
        <v>0</v>
      </c>
      <c r="AC115" s="51">
        <v>0</v>
      </c>
      <c r="AD115" s="51">
        <v>9186700</v>
      </c>
      <c r="AE115" s="52">
        <v>0</v>
      </c>
    </row>
    <row r="116" spans="1:31" ht="12.75">
      <c r="A116" s="25" t="s">
        <v>165</v>
      </c>
      <c r="B116" s="31">
        <v>544358598</v>
      </c>
      <c r="C116" s="31">
        <v>2855412</v>
      </c>
      <c r="D116" s="31">
        <v>414074</v>
      </c>
      <c r="E116" s="31">
        <v>2683750</v>
      </c>
      <c r="F116" s="31">
        <v>470080</v>
      </c>
      <c r="G116" s="31">
        <v>57864</v>
      </c>
      <c r="H116" s="31">
        <v>0</v>
      </c>
      <c r="I116" s="31">
        <v>3753662</v>
      </c>
      <c r="J116" s="31">
        <v>15400000</v>
      </c>
      <c r="K116" s="31">
        <v>6839815</v>
      </c>
      <c r="L116" s="31">
        <v>7839990</v>
      </c>
      <c r="M116" s="31">
        <v>0</v>
      </c>
      <c r="N116" s="31">
        <v>0</v>
      </c>
      <c r="O116" s="31">
        <v>3114874</v>
      </c>
      <c r="P116" s="31">
        <v>5462589</v>
      </c>
      <c r="Q116" s="31">
        <v>741339</v>
      </c>
      <c r="R116" s="31">
        <v>5660</v>
      </c>
      <c r="S116" s="31">
        <v>0</v>
      </c>
      <c r="T116" s="31">
        <v>314042</v>
      </c>
      <c r="U116" s="31">
        <v>357417</v>
      </c>
      <c r="V116" s="31">
        <v>7074230</v>
      </c>
      <c r="W116" s="31">
        <v>1240174</v>
      </c>
      <c r="X116" s="31">
        <v>6870103</v>
      </c>
      <c r="Y116" s="31">
        <v>1692110</v>
      </c>
      <c r="Z116" s="31">
        <v>15272233</v>
      </c>
      <c r="AA116" s="31">
        <v>0</v>
      </c>
      <c r="AB116" s="31">
        <v>0</v>
      </c>
      <c r="AC116" s="31">
        <v>0</v>
      </c>
      <c r="AD116" s="31">
        <v>3227192</v>
      </c>
      <c r="AE116" s="32">
        <v>0</v>
      </c>
    </row>
    <row r="117" spans="1:31" ht="12.75">
      <c r="A117" s="28" t="s">
        <v>166</v>
      </c>
      <c r="B117" s="33">
        <v>384409575</v>
      </c>
      <c r="C117" s="33">
        <v>3138935</v>
      </c>
      <c r="D117" s="33">
        <v>1930789</v>
      </c>
      <c r="E117" s="33">
        <v>2214000</v>
      </c>
      <c r="F117" s="33">
        <v>329124</v>
      </c>
      <c r="G117" s="33">
        <v>441465</v>
      </c>
      <c r="H117" s="33">
        <v>0</v>
      </c>
      <c r="I117" s="33">
        <v>5743984</v>
      </c>
      <c r="J117" s="33">
        <v>12000000</v>
      </c>
      <c r="K117" s="33">
        <v>17302417</v>
      </c>
      <c r="L117" s="33">
        <v>9360900</v>
      </c>
      <c r="M117" s="33">
        <v>0</v>
      </c>
      <c r="N117" s="33">
        <v>0</v>
      </c>
      <c r="O117" s="33">
        <v>4931798</v>
      </c>
      <c r="P117" s="33">
        <v>7944785</v>
      </c>
      <c r="Q117" s="33">
        <v>1787529</v>
      </c>
      <c r="R117" s="33">
        <v>0</v>
      </c>
      <c r="S117" s="33">
        <v>0</v>
      </c>
      <c r="T117" s="33">
        <v>1706972</v>
      </c>
      <c r="U117" s="33">
        <v>402167</v>
      </c>
      <c r="V117" s="33">
        <v>10929439</v>
      </c>
      <c r="W117" s="33">
        <v>1749286</v>
      </c>
      <c r="X117" s="33">
        <v>2758800</v>
      </c>
      <c r="Y117" s="33">
        <v>3109692</v>
      </c>
      <c r="Z117" s="33">
        <v>627593</v>
      </c>
      <c r="AA117" s="33">
        <v>0</v>
      </c>
      <c r="AB117" s="33">
        <v>0</v>
      </c>
      <c r="AC117" s="33">
        <v>0</v>
      </c>
      <c r="AD117" s="33">
        <v>2530217</v>
      </c>
      <c r="AE117" s="34">
        <v>0</v>
      </c>
    </row>
    <row r="118" spans="1:31" ht="25.5">
      <c r="A118" s="28" t="s">
        <v>167</v>
      </c>
      <c r="B118" s="33">
        <v>233735000</v>
      </c>
      <c r="C118" s="33">
        <v>913380</v>
      </c>
      <c r="D118" s="33">
        <v>4805810</v>
      </c>
      <c r="E118" s="33">
        <v>2921000</v>
      </c>
      <c r="F118" s="33">
        <v>313336</v>
      </c>
      <c r="G118" s="33">
        <v>146048</v>
      </c>
      <c r="H118" s="33">
        <v>0</v>
      </c>
      <c r="I118" s="33">
        <v>1748867</v>
      </c>
      <c r="J118" s="33">
        <v>27297000</v>
      </c>
      <c r="K118" s="33">
        <v>4174559</v>
      </c>
      <c r="L118" s="33">
        <v>2814840</v>
      </c>
      <c r="M118" s="33">
        <v>0</v>
      </c>
      <c r="N118" s="33">
        <v>0</v>
      </c>
      <c r="O118" s="33">
        <v>2197499</v>
      </c>
      <c r="P118" s="33">
        <v>12233026</v>
      </c>
      <c r="Q118" s="33">
        <v>114050</v>
      </c>
      <c r="R118" s="33">
        <v>103</v>
      </c>
      <c r="S118" s="33">
        <v>0</v>
      </c>
      <c r="T118" s="33">
        <v>384480</v>
      </c>
      <c r="U118" s="33">
        <v>200478</v>
      </c>
      <c r="V118" s="33">
        <v>15873678</v>
      </c>
      <c r="W118" s="33">
        <v>745680</v>
      </c>
      <c r="X118" s="33">
        <v>7111821</v>
      </c>
      <c r="Y118" s="33">
        <v>2125049</v>
      </c>
      <c r="Z118" s="33">
        <v>3679292</v>
      </c>
      <c r="AA118" s="33">
        <v>0</v>
      </c>
      <c r="AB118" s="33">
        <v>0</v>
      </c>
      <c r="AC118" s="33">
        <v>0</v>
      </c>
      <c r="AD118" s="33">
        <v>2682374</v>
      </c>
      <c r="AE118" s="34">
        <v>0</v>
      </c>
    </row>
    <row r="119" spans="1:31" ht="12.75">
      <c r="A119" s="28" t="s">
        <v>168</v>
      </c>
      <c r="B119" s="33">
        <v>286130000</v>
      </c>
      <c r="C119" s="33">
        <v>2031076</v>
      </c>
      <c r="D119" s="33">
        <v>1145323</v>
      </c>
      <c r="E119" s="33">
        <v>3468000</v>
      </c>
      <c r="F119" s="33">
        <v>638440</v>
      </c>
      <c r="G119" s="33">
        <v>323610</v>
      </c>
      <c r="H119" s="33">
        <v>0</v>
      </c>
      <c r="I119" s="33">
        <v>6126218</v>
      </c>
      <c r="J119" s="33">
        <v>14700000</v>
      </c>
      <c r="K119" s="33">
        <v>12924209</v>
      </c>
      <c r="L119" s="33">
        <v>4952813</v>
      </c>
      <c r="M119" s="33">
        <v>0</v>
      </c>
      <c r="N119" s="33">
        <v>0</v>
      </c>
      <c r="O119" s="33">
        <v>6247238</v>
      </c>
      <c r="P119" s="33">
        <v>6531416</v>
      </c>
      <c r="Q119" s="33">
        <v>262410</v>
      </c>
      <c r="R119" s="33">
        <v>0</v>
      </c>
      <c r="S119" s="33">
        <v>0</v>
      </c>
      <c r="T119" s="33">
        <v>1423321</v>
      </c>
      <c r="U119" s="33">
        <v>331750</v>
      </c>
      <c r="V119" s="33">
        <v>7411098</v>
      </c>
      <c r="W119" s="33">
        <v>1383954</v>
      </c>
      <c r="X119" s="33">
        <v>0</v>
      </c>
      <c r="Y119" s="33">
        <v>4169038</v>
      </c>
      <c r="Z119" s="33">
        <v>2081948</v>
      </c>
      <c r="AA119" s="33">
        <v>0</v>
      </c>
      <c r="AB119" s="33">
        <v>0</v>
      </c>
      <c r="AC119" s="33">
        <v>0</v>
      </c>
      <c r="AD119" s="33">
        <v>746917</v>
      </c>
      <c r="AE119" s="34">
        <v>0</v>
      </c>
    </row>
    <row r="120" spans="1:31" ht="12.75">
      <c r="A120" s="16" t="s">
        <v>170</v>
      </c>
      <c r="B120" s="53">
        <f>SUM(B121:B124)</f>
        <v>2040.0222196983768</v>
      </c>
      <c r="C120" s="53">
        <f aca="true" t="shared" si="42" ref="C120:AE120">SUM(C121:C124)</f>
        <v>2921.5196413321946</v>
      </c>
      <c r="D120" s="53">
        <f t="shared" si="42"/>
        <v>5530.664</v>
      </c>
      <c r="E120" s="53">
        <f t="shared" si="42"/>
        <v>3429.5046237561583</v>
      </c>
      <c r="F120" s="53">
        <f t="shared" si="42"/>
        <v>284.1116339445075</v>
      </c>
      <c r="G120" s="53">
        <f t="shared" si="42"/>
        <v>206</v>
      </c>
      <c r="H120" s="53">
        <f t="shared" si="42"/>
        <v>0</v>
      </c>
      <c r="I120" s="53">
        <f t="shared" si="42"/>
        <v>4775.352116547554</v>
      </c>
      <c r="J120" s="53">
        <f t="shared" si="42"/>
        <v>4340.2549232240835</v>
      </c>
      <c r="K120" s="53">
        <f t="shared" si="42"/>
        <v>2945.785714285714</v>
      </c>
      <c r="L120" s="53">
        <f t="shared" si="42"/>
        <v>2787.8052732919255</v>
      </c>
      <c r="M120" s="53">
        <f t="shared" si="42"/>
        <v>0</v>
      </c>
      <c r="N120" s="53">
        <f t="shared" si="42"/>
        <v>0</v>
      </c>
      <c r="O120" s="53">
        <f t="shared" si="42"/>
        <v>2061.426125</v>
      </c>
      <c r="P120" s="53">
        <f t="shared" si="42"/>
        <v>4788.57537419754</v>
      </c>
      <c r="Q120" s="53">
        <f t="shared" si="42"/>
        <v>827.4151476372924</v>
      </c>
      <c r="R120" s="53">
        <f t="shared" si="42"/>
        <v>0</v>
      </c>
      <c r="S120" s="53">
        <f t="shared" si="42"/>
        <v>0</v>
      </c>
      <c r="T120" s="53">
        <f t="shared" si="42"/>
        <v>2807.999289267946</v>
      </c>
      <c r="U120" s="53">
        <f t="shared" si="42"/>
        <v>258.3624</v>
      </c>
      <c r="V120" s="53">
        <f t="shared" si="42"/>
        <v>3537.2506080566804</v>
      </c>
      <c r="W120" s="53">
        <f t="shared" si="42"/>
        <v>287.0551351147957</v>
      </c>
      <c r="X120" s="53">
        <f t="shared" si="42"/>
        <v>2311.5961363978386</v>
      </c>
      <c r="Y120" s="53">
        <f t="shared" si="42"/>
        <v>3915.187235991911</v>
      </c>
      <c r="Z120" s="53">
        <f t="shared" si="42"/>
        <v>2572.431542134309</v>
      </c>
      <c r="AA120" s="53">
        <f t="shared" si="42"/>
        <v>0</v>
      </c>
      <c r="AB120" s="53">
        <f t="shared" si="42"/>
        <v>0</v>
      </c>
      <c r="AC120" s="53">
        <f t="shared" si="42"/>
        <v>0</v>
      </c>
      <c r="AD120" s="53">
        <f t="shared" si="42"/>
        <v>2173.242013888889</v>
      </c>
      <c r="AE120" s="54">
        <f t="shared" si="42"/>
        <v>0</v>
      </c>
    </row>
    <row r="121" spans="1:31" ht="12.75">
      <c r="A121" s="25" t="s">
        <v>165</v>
      </c>
      <c r="B121" s="55">
        <f>IF(B111=0,0,B116/B111)</f>
        <v>481.7332725663717</v>
      </c>
      <c r="C121" s="55">
        <f aca="true" t="shared" si="43" ref="C121:AE124">IF(C111=0,0,C116/C111)</f>
        <v>324</v>
      </c>
      <c r="D121" s="55">
        <f t="shared" si="43"/>
        <v>276.0493333333333</v>
      </c>
      <c r="E121" s="55">
        <f t="shared" si="43"/>
        <v>324.0070022938549</v>
      </c>
      <c r="F121" s="55">
        <f t="shared" si="43"/>
        <v>76.27454161934124</v>
      </c>
      <c r="G121" s="55">
        <f t="shared" si="43"/>
        <v>12</v>
      </c>
      <c r="H121" s="55">
        <f t="shared" si="43"/>
        <v>0</v>
      </c>
      <c r="I121" s="55">
        <f t="shared" si="43"/>
        <v>1031.7927432655306</v>
      </c>
      <c r="J121" s="55">
        <f t="shared" si="43"/>
        <v>458.3333333333333</v>
      </c>
      <c r="K121" s="55">
        <f t="shared" si="43"/>
        <v>488.5582142857143</v>
      </c>
      <c r="L121" s="55">
        <f t="shared" si="43"/>
        <v>340.8691304347826</v>
      </c>
      <c r="M121" s="55">
        <f t="shared" si="43"/>
        <v>0</v>
      </c>
      <c r="N121" s="55">
        <f t="shared" si="43"/>
        <v>0</v>
      </c>
      <c r="O121" s="55">
        <f t="shared" si="43"/>
        <v>389.35925</v>
      </c>
      <c r="P121" s="55">
        <f t="shared" si="43"/>
        <v>183.5362362665054</v>
      </c>
      <c r="Q121" s="55">
        <f t="shared" si="43"/>
        <v>98.8452</v>
      </c>
      <c r="R121" s="55">
        <f t="shared" si="43"/>
        <v>0</v>
      </c>
      <c r="S121" s="55">
        <f t="shared" si="43"/>
        <v>0</v>
      </c>
      <c r="T121" s="55">
        <f t="shared" si="43"/>
        <v>223.1997157071784</v>
      </c>
      <c r="U121" s="55">
        <f t="shared" si="43"/>
        <v>71.4834</v>
      </c>
      <c r="V121" s="55">
        <f t="shared" si="43"/>
        <v>232.70493421052632</v>
      </c>
      <c r="W121" s="55">
        <f t="shared" si="43"/>
        <v>34.98079147039743</v>
      </c>
      <c r="X121" s="55">
        <f t="shared" si="43"/>
        <v>516.9377727614748</v>
      </c>
      <c r="Y121" s="55">
        <f t="shared" si="43"/>
        <v>251.98957557706626</v>
      </c>
      <c r="Z121" s="55">
        <f t="shared" si="43"/>
        <v>1667.274344978166</v>
      </c>
      <c r="AA121" s="55">
        <f t="shared" si="43"/>
        <v>0</v>
      </c>
      <c r="AB121" s="55">
        <f t="shared" si="43"/>
        <v>0</v>
      </c>
      <c r="AC121" s="55">
        <f t="shared" si="43"/>
        <v>0</v>
      </c>
      <c r="AD121" s="55">
        <f t="shared" si="43"/>
        <v>672.3316666666667</v>
      </c>
      <c r="AE121" s="56">
        <f t="shared" si="43"/>
        <v>0</v>
      </c>
    </row>
    <row r="122" spans="1:31" ht="12.75">
      <c r="A122" s="28" t="s">
        <v>166</v>
      </c>
      <c r="B122" s="57">
        <f>IF(B112=0,0,B117/B112)</f>
        <v>355.6055272895467</v>
      </c>
      <c r="C122" s="57">
        <f t="shared" si="43"/>
        <v>1340.2796754910332</v>
      </c>
      <c r="D122" s="57">
        <f t="shared" si="43"/>
        <v>1287.1926666666666</v>
      </c>
      <c r="E122" s="57">
        <f t="shared" si="43"/>
        <v>1144.7776628748707</v>
      </c>
      <c r="F122" s="57">
        <f t="shared" si="43"/>
        <v>53.403212721077395</v>
      </c>
      <c r="G122" s="57">
        <f t="shared" si="43"/>
        <v>95</v>
      </c>
      <c r="H122" s="57">
        <f t="shared" si="43"/>
        <v>0</v>
      </c>
      <c r="I122" s="57">
        <f t="shared" si="43"/>
        <v>1578.8851017042332</v>
      </c>
      <c r="J122" s="57">
        <f t="shared" si="43"/>
        <v>1129.730747505178</v>
      </c>
      <c r="K122" s="57">
        <f t="shared" si="43"/>
        <v>1235.8869285714286</v>
      </c>
      <c r="L122" s="57">
        <f t="shared" si="43"/>
        <v>1337.2714285714285</v>
      </c>
      <c r="M122" s="57">
        <f t="shared" si="43"/>
        <v>0</v>
      </c>
      <c r="N122" s="57">
        <f t="shared" si="43"/>
        <v>0</v>
      </c>
      <c r="O122" s="57">
        <f t="shared" si="43"/>
        <v>616.47475</v>
      </c>
      <c r="P122" s="57">
        <f t="shared" si="43"/>
        <v>1369.7905172413793</v>
      </c>
      <c r="Q122" s="57">
        <f t="shared" si="43"/>
        <v>595.843</v>
      </c>
      <c r="R122" s="57">
        <f t="shared" si="43"/>
        <v>0</v>
      </c>
      <c r="S122" s="57">
        <f t="shared" si="43"/>
        <v>0</v>
      </c>
      <c r="T122" s="57">
        <f t="shared" si="43"/>
        <v>1213.1997157071785</v>
      </c>
      <c r="U122" s="57">
        <f t="shared" si="43"/>
        <v>80.4334</v>
      </c>
      <c r="V122" s="57">
        <f t="shared" si="43"/>
        <v>1681.4521538461538</v>
      </c>
      <c r="W122" s="57">
        <f t="shared" si="43"/>
        <v>113.6785807122433</v>
      </c>
      <c r="X122" s="57">
        <f t="shared" si="43"/>
        <v>501.6</v>
      </c>
      <c r="Y122" s="57">
        <f t="shared" si="43"/>
        <v>1365.097453906936</v>
      </c>
      <c r="Z122" s="57">
        <f t="shared" si="43"/>
        <v>114.19086608442504</v>
      </c>
      <c r="AA122" s="57">
        <f t="shared" si="43"/>
        <v>0</v>
      </c>
      <c r="AB122" s="57">
        <f t="shared" si="43"/>
        <v>0</v>
      </c>
      <c r="AC122" s="57">
        <f t="shared" si="43"/>
        <v>0</v>
      </c>
      <c r="AD122" s="57">
        <f t="shared" si="43"/>
        <v>527.1285416666667</v>
      </c>
      <c r="AE122" s="58">
        <f t="shared" si="43"/>
        <v>0</v>
      </c>
    </row>
    <row r="123" spans="1:31" ht="25.5">
      <c r="A123" s="28" t="s">
        <v>167</v>
      </c>
      <c r="B123" s="57">
        <f>IF(B113=0,0,B118/B113)</f>
        <v>623.472893526669</v>
      </c>
      <c r="C123" s="57">
        <f t="shared" si="43"/>
        <v>390</v>
      </c>
      <c r="D123" s="57">
        <f t="shared" si="43"/>
        <v>3203.8733333333334</v>
      </c>
      <c r="E123" s="57">
        <f t="shared" si="43"/>
        <v>347.69670277347933</v>
      </c>
      <c r="F123" s="57">
        <f t="shared" si="43"/>
        <v>50.84147330845367</v>
      </c>
      <c r="G123" s="57">
        <f t="shared" si="43"/>
        <v>32</v>
      </c>
      <c r="H123" s="57">
        <f t="shared" si="43"/>
        <v>0</v>
      </c>
      <c r="I123" s="57">
        <f t="shared" si="43"/>
        <v>480.7221000549753</v>
      </c>
      <c r="J123" s="57">
        <f t="shared" si="43"/>
        <v>1368.2706766917292</v>
      </c>
      <c r="K123" s="57">
        <f t="shared" si="43"/>
        <v>298.1827857142857</v>
      </c>
      <c r="L123" s="57">
        <f t="shared" si="43"/>
        <v>402.12</v>
      </c>
      <c r="M123" s="57">
        <f t="shared" si="43"/>
        <v>0</v>
      </c>
      <c r="N123" s="57">
        <f t="shared" si="43"/>
        <v>0</v>
      </c>
      <c r="O123" s="57">
        <f t="shared" si="43"/>
        <v>274.687375</v>
      </c>
      <c r="P123" s="57">
        <f t="shared" si="43"/>
        <v>2109.1424137931035</v>
      </c>
      <c r="Q123" s="57">
        <f t="shared" si="43"/>
        <v>42.24074074074074</v>
      </c>
      <c r="R123" s="57">
        <f t="shared" si="43"/>
        <v>0</v>
      </c>
      <c r="S123" s="57">
        <f t="shared" si="43"/>
        <v>0</v>
      </c>
      <c r="T123" s="57">
        <f t="shared" si="43"/>
        <v>360</v>
      </c>
      <c r="U123" s="57">
        <f t="shared" si="43"/>
        <v>40.0956</v>
      </c>
      <c r="V123" s="57">
        <f t="shared" si="43"/>
        <v>634.94712</v>
      </c>
      <c r="W123" s="57">
        <f t="shared" si="43"/>
        <v>48.458539121393294</v>
      </c>
      <c r="X123" s="57">
        <f t="shared" si="43"/>
        <v>1293.0583636363635</v>
      </c>
      <c r="Y123" s="57">
        <f t="shared" si="43"/>
        <v>467.96939000220215</v>
      </c>
      <c r="Z123" s="57">
        <f t="shared" si="43"/>
        <v>518.2101408450704</v>
      </c>
      <c r="AA123" s="57">
        <f t="shared" si="43"/>
        <v>0</v>
      </c>
      <c r="AB123" s="57">
        <f t="shared" si="43"/>
        <v>0</v>
      </c>
      <c r="AC123" s="57">
        <f t="shared" si="43"/>
        <v>0</v>
      </c>
      <c r="AD123" s="57">
        <f t="shared" si="43"/>
        <v>558.8279166666666</v>
      </c>
      <c r="AE123" s="58">
        <f t="shared" si="43"/>
        <v>0</v>
      </c>
    </row>
    <row r="124" spans="1:31" ht="12.75">
      <c r="A124" s="28" t="s">
        <v>168</v>
      </c>
      <c r="B124" s="57">
        <f>IF(B114=0,0,B119/B114)</f>
        <v>579.2105263157895</v>
      </c>
      <c r="C124" s="57">
        <f t="shared" si="43"/>
        <v>867.2399658411614</v>
      </c>
      <c r="D124" s="57">
        <f t="shared" si="43"/>
        <v>763.5486666666667</v>
      </c>
      <c r="E124" s="57">
        <f t="shared" si="43"/>
        <v>1613.0232558139535</v>
      </c>
      <c r="F124" s="57">
        <f t="shared" si="43"/>
        <v>103.59240629563524</v>
      </c>
      <c r="G124" s="57">
        <f t="shared" si="43"/>
        <v>67</v>
      </c>
      <c r="H124" s="57">
        <f t="shared" si="43"/>
        <v>0</v>
      </c>
      <c r="I124" s="57">
        <f t="shared" si="43"/>
        <v>1683.9521715228148</v>
      </c>
      <c r="J124" s="57">
        <f t="shared" si="43"/>
        <v>1383.920165693843</v>
      </c>
      <c r="K124" s="57">
        <f t="shared" si="43"/>
        <v>923.1577857142858</v>
      </c>
      <c r="L124" s="57">
        <f t="shared" si="43"/>
        <v>707.5447142857142</v>
      </c>
      <c r="M124" s="57">
        <f t="shared" si="43"/>
        <v>0</v>
      </c>
      <c r="N124" s="57">
        <f t="shared" si="43"/>
        <v>0</v>
      </c>
      <c r="O124" s="57">
        <f t="shared" si="43"/>
        <v>780.90475</v>
      </c>
      <c r="P124" s="57">
        <f t="shared" si="43"/>
        <v>1126.1062068965516</v>
      </c>
      <c r="Q124" s="57">
        <f t="shared" si="43"/>
        <v>90.48620689655172</v>
      </c>
      <c r="R124" s="57">
        <f t="shared" si="43"/>
        <v>0</v>
      </c>
      <c r="S124" s="57">
        <f t="shared" si="43"/>
        <v>0</v>
      </c>
      <c r="T124" s="57">
        <f t="shared" si="43"/>
        <v>1011.5998578535892</v>
      </c>
      <c r="U124" s="57">
        <f t="shared" si="43"/>
        <v>66.35</v>
      </c>
      <c r="V124" s="57">
        <f t="shared" si="43"/>
        <v>988.1464</v>
      </c>
      <c r="W124" s="57">
        <f t="shared" si="43"/>
        <v>89.93722381076164</v>
      </c>
      <c r="X124" s="57">
        <f t="shared" si="43"/>
        <v>0</v>
      </c>
      <c r="Y124" s="57">
        <f t="shared" si="43"/>
        <v>1830.1308165057067</v>
      </c>
      <c r="Z124" s="57">
        <f t="shared" si="43"/>
        <v>272.75619022664745</v>
      </c>
      <c r="AA124" s="57">
        <f t="shared" si="43"/>
        <v>0</v>
      </c>
      <c r="AB124" s="57">
        <f t="shared" si="43"/>
        <v>0</v>
      </c>
      <c r="AC124" s="57">
        <f t="shared" si="43"/>
        <v>0</v>
      </c>
      <c r="AD124" s="57">
        <f t="shared" si="43"/>
        <v>414.9538888888889</v>
      </c>
      <c r="AE124" s="58">
        <f t="shared" si="43"/>
        <v>0</v>
      </c>
    </row>
    <row r="125" spans="1:31" ht="25.5">
      <c r="A125" s="16" t="s">
        <v>171</v>
      </c>
      <c r="B125" s="59">
        <f>+B120*B111</f>
        <v>2305225108.259166</v>
      </c>
      <c r="C125" s="59">
        <f aca="true" t="shared" si="44" ref="C125:AE125">+C120*C111</f>
        <v>25747352.599060632</v>
      </c>
      <c r="D125" s="59">
        <f t="shared" si="44"/>
        <v>8295996</v>
      </c>
      <c r="E125" s="59">
        <f t="shared" si="44"/>
        <v>28406586.798572257</v>
      </c>
      <c r="F125" s="59">
        <f t="shared" si="44"/>
        <v>1750979.9999999998</v>
      </c>
      <c r="G125" s="59">
        <f t="shared" si="44"/>
        <v>993332</v>
      </c>
      <c r="H125" s="59">
        <f t="shared" si="44"/>
        <v>0</v>
      </c>
      <c r="I125" s="59">
        <f t="shared" si="44"/>
        <v>17372731</v>
      </c>
      <c r="J125" s="59">
        <f t="shared" si="44"/>
        <v>145832565.4203292</v>
      </c>
      <c r="K125" s="59">
        <f t="shared" si="44"/>
        <v>41241000</v>
      </c>
      <c r="L125" s="59">
        <f t="shared" si="44"/>
        <v>64119521.28571428</v>
      </c>
      <c r="M125" s="59">
        <f t="shared" si="44"/>
        <v>0</v>
      </c>
      <c r="N125" s="59">
        <f t="shared" si="44"/>
        <v>0</v>
      </c>
      <c r="O125" s="59">
        <f t="shared" si="44"/>
        <v>16491409</v>
      </c>
      <c r="P125" s="59">
        <f t="shared" si="44"/>
        <v>142522368.8622414</v>
      </c>
      <c r="Q125" s="59">
        <f t="shared" si="44"/>
        <v>6205613.607279693</v>
      </c>
      <c r="R125" s="59">
        <f t="shared" si="44"/>
        <v>0</v>
      </c>
      <c r="S125" s="59">
        <f t="shared" si="44"/>
        <v>0</v>
      </c>
      <c r="T125" s="59">
        <f t="shared" si="44"/>
        <v>3950855</v>
      </c>
      <c r="U125" s="59">
        <f t="shared" si="44"/>
        <v>1291812</v>
      </c>
      <c r="V125" s="59">
        <f t="shared" si="44"/>
        <v>107532418.48492308</v>
      </c>
      <c r="W125" s="59">
        <f t="shared" si="44"/>
        <v>10176965.705224851</v>
      </c>
      <c r="X125" s="59">
        <f t="shared" si="44"/>
        <v>30721112.652727276</v>
      </c>
      <c r="Y125" s="59">
        <f t="shared" si="44"/>
        <v>26290482.289685685</v>
      </c>
      <c r="Z125" s="59">
        <f t="shared" si="44"/>
        <v>23563472.92595027</v>
      </c>
      <c r="AA125" s="59">
        <f t="shared" si="44"/>
        <v>0</v>
      </c>
      <c r="AB125" s="59">
        <f t="shared" si="44"/>
        <v>0</v>
      </c>
      <c r="AC125" s="59">
        <f t="shared" si="44"/>
        <v>0</v>
      </c>
      <c r="AD125" s="59">
        <f t="shared" si="44"/>
        <v>10431561.666666666</v>
      </c>
      <c r="AE125" s="60">
        <f t="shared" si="44"/>
        <v>0</v>
      </c>
    </row>
    <row r="126" spans="1:31" ht="25.5">
      <c r="A126" s="13" t="s">
        <v>172</v>
      </c>
      <c r="B126" s="61">
        <v>1147805855</v>
      </c>
      <c r="C126" s="61">
        <v>0</v>
      </c>
      <c r="D126" s="61">
        <v>8295996</v>
      </c>
      <c r="E126" s="61">
        <v>11758580</v>
      </c>
      <c r="F126" s="61">
        <v>26830547</v>
      </c>
      <c r="G126" s="61">
        <v>10790598</v>
      </c>
      <c r="H126" s="61">
        <v>0</v>
      </c>
      <c r="I126" s="61">
        <v>17719796</v>
      </c>
      <c r="J126" s="61">
        <v>69397000</v>
      </c>
      <c r="K126" s="61">
        <v>41252000</v>
      </c>
      <c r="L126" s="61">
        <v>32839926</v>
      </c>
      <c r="M126" s="61">
        <v>23499360</v>
      </c>
      <c r="N126" s="61">
        <v>0</v>
      </c>
      <c r="O126" s="61">
        <v>17819994</v>
      </c>
      <c r="P126" s="61">
        <v>47347816</v>
      </c>
      <c r="Q126" s="61">
        <v>2905328</v>
      </c>
      <c r="R126" s="61">
        <v>0</v>
      </c>
      <c r="S126" s="61">
        <v>0</v>
      </c>
      <c r="T126" s="61">
        <v>0</v>
      </c>
      <c r="U126" s="61">
        <v>15501739</v>
      </c>
      <c r="V126" s="61">
        <v>-1568176</v>
      </c>
      <c r="W126" s="61">
        <v>78853639</v>
      </c>
      <c r="X126" s="61">
        <v>17414446</v>
      </c>
      <c r="Y126" s="61">
        <v>3043310</v>
      </c>
      <c r="Z126" s="61">
        <v>11368000</v>
      </c>
      <c r="AA126" s="61">
        <v>0</v>
      </c>
      <c r="AB126" s="61">
        <v>0</v>
      </c>
      <c r="AC126" s="61">
        <v>0</v>
      </c>
      <c r="AD126" s="61">
        <v>10132473</v>
      </c>
      <c r="AE126" s="62">
        <v>0</v>
      </c>
    </row>
    <row r="127" spans="1:31" ht="12.75">
      <c r="A127" s="25" t="s">
        <v>173</v>
      </c>
      <c r="B127" s="31">
        <v>1084416000</v>
      </c>
      <c r="C127" s="31">
        <v>36388000</v>
      </c>
      <c r="D127" s="31">
        <v>26013000</v>
      </c>
      <c r="E127" s="31">
        <v>22679000</v>
      </c>
      <c r="F127" s="31">
        <v>34054000</v>
      </c>
      <c r="G127" s="31">
        <v>26752000</v>
      </c>
      <c r="H127" s="31">
        <v>70000000</v>
      </c>
      <c r="I127" s="31">
        <v>46200000</v>
      </c>
      <c r="J127" s="31">
        <v>69397000</v>
      </c>
      <c r="K127" s="31">
        <v>41241000</v>
      </c>
      <c r="L127" s="31">
        <v>62986000</v>
      </c>
      <c r="M127" s="31">
        <v>51280000</v>
      </c>
      <c r="N127" s="31">
        <v>205814000</v>
      </c>
      <c r="O127" s="31">
        <v>53343000</v>
      </c>
      <c r="P127" s="31">
        <v>36146000</v>
      </c>
      <c r="Q127" s="31">
        <v>16877000</v>
      </c>
      <c r="R127" s="31">
        <v>18897000</v>
      </c>
      <c r="S127" s="31">
        <v>43926000</v>
      </c>
      <c r="T127" s="31">
        <v>18989000</v>
      </c>
      <c r="U127" s="31">
        <v>26522000</v>
      </c>
      <c r="V127" s="31">
        <v>42495000</v>
      </c>
      <c r="W127" s="31">
        <v>80370000</v>
      </c>
      <c r="X127" s="31">
        <v>43034000</v>
      </c>
      <c r="Y127" s="31">
        <v>23375000</v>
      </c>
      <c r="Z127" s="31">
        <v>30859000</v>
      </c>
      <c r="AA127" s="31">
        <v>125699000</v>
      </c>
      <c r="AB127" s="31">
        <v>9536000</v>
      </c>
      <c r="AC127" s="31">
        <v>10586000</v>
      </c>
      <c r="AD127" s="31">
        <v>32765000</v>
      </c>
      <c r="AE127" s="32">
        <v>12981000</v>
      </c>
    </row>
    <row r="128" spans="1:31" ht="12.75">
      <c r="A128" s="63" t="s">
        <v>174</v>
      </c>
      <c r="B128" s="64" t="str">
        <f>IF(B11&gt;0,"Funded","Unfunded")</f>
        <v>Funded</v>
      </c>
      <c r="C128" s="64" t="str">
        <f aca="true" t="shared" si="45" ref="C128:AE128">IF(C11&gt;0,"Funded","Unfunded")</f>
        <v>Funded</v>
      </c>
      <c r="D128" s="64" t="str">
        <f t="shared" si="45"/>
        <v>Funded</v>
      </c>
      <c r="E128" s="64" t="str">
        <f t="shared" si="45"/>
        <v>Funded</v>
      </c>
      <c r="F128" s="64" t="str">
        <f t="shared" si="45"/>
        <v>Unfunded</v>
      </c>
      <c r="G128" s="64" t="str">
        <f t="shared" si="45"/>
        <v>Funded</v>
      </c>
      <c r="H128" s="64" t="str">
        <f t="shared" si="45"/>
        <v>Funded</v>
      </c>
      <c r="I128" s="64" t="str">
        <f t="shared" si="45"/>
        <v>Funded</v>
      </c>
      <c r="J128" s="64" t="str">
        <f t="shared" si="45"/>
        <v>Funded</v>
      </c>
      <c r="K128" s="64" t="str">
        <f t="shared" si="45"/>
        <v>Funded</v>
      </c>
      <c r="L128" s="64" t="str">
        <f t="shared" si="45"/>
        <v>Funded</v>
      </c>
      <c r="M128" s="64" t="str">
        <f t="shared" si="45"/>
        <v>Funded</v>
      </c>
      <c r="N128" s="64" t="str">
        <f t="shared" si="45"/>
        <v>Funded</v>
      </c>
      <c r="O128" s="64" t="str">
        <f t="shared" si="45"/>
        <v>Funded</v>
      </c>
      <c r="P128" s="64" t="str">
        <f t="shared" si="45"/>
        <v>Funded</v>
      </c>
      <c r="Q128" s="64" t="str">
        <f t="shared" si="45"/>
        <v>Unfunded</v>
      </c>
      <c r="R128" s="64" t="str">
        <f t="shared" si="45"/>
        <v>Funded</v>
      </c>
      <c r="S128" s="64" t="str">
        <f t="shared" si="45"/>
        <v>Unfunded</v>
      </c>
      <c r="T128" s="64" t="str">
        <f t="shared" si="45"/>
        <v>Unfunded</v>
      </c>
      <c r="U128" s="64" t="str">
        <f t="shared" si="45"/>
        <v>Unfunded</v>
      </c>
      <c r="V128" s="64" t="str">
        <f t="shared" si="45"/>
        <v>Funded</v>
      </c>
      <c r="W128" s="64" t="str">
        <f t="shared" si="45"/>
        <v>Funded</v>
      </c>
      <c r="X128" s="64" t="str">
        <f t="shared" si="45"/>
        <v>Funded</v>
      </c>
      <c r="Y128" s="64" t="str">
        <f t="shared" si="45"/>
        <v>Unfunded</v>
      </c>
      <c r="Z128" s="64" t="str">
        <f t="shared" si="45"/>
        <v>Funded</v>
      </c>
      <c r="AA128" s="64" t="str">
        <f t="shared" si="45"/>
        <v>Funded</v>
      </c>
      <c r="AB128" s="64" t="str">
        <f t="shared" si="45"/>
        <v>Funded</v>
      </c>
      <c r="AC128" s="64" t="str">
        <f t="shared" si="45"/>
        <v>Unfunded</v>
      </c>
      <c r="AD128" s="64" t="str">
        <f t="shared" si="45"/>
        <v>Funded</v>
      </c>
      <c r="AE128" s="65" t="str">
        <f t="shared" si="45"/>
        <v>Unfunded</v>
      </c>
    </row>
    <row r="129" spans="1:31" ht="12.75" hidden="1">
      <c r="A129" s="66" t="s">
        <v>175</v>
      </c>
      <c r="B129" s="33">
        <v>19664743084</v>
      </c>
      <c r="C129" s="33">
        <v>129621000</v>
      </c>
      <c r="D129" s="33">
        <v>155731000</v>
      </c>
      <c r="E129" s="33">
        <v>175773307</v>
      </c>
      <c r="F129" s="33">
        <v>566563637</v>
      </c>
      <c r="G129" s="33">
        <v>325650893</v>
      </c>
      <c r="H129" s="33">
        <v>176124000</v>
      </c>
      <c r="I129" s="33">
        <v>257374000</v>
      </c>
      <c r="J129" s="33">
        <v>1154789580</v>
      </c>
      <c r="K129" s="33">
        <v>758177123</v>
      </c>
      <c r="L129" s="33">
        <v>526085474</v>
      </c>
      <c r="M129" s="33">
        <v>346252827</v>
      </c>
      <c r="N129" s="33">
        <v>65976600</v>
      </c>
      <c r="O129" s="33">
        <v>193864212</v>
      </c>
      <c r="P129" s="33">
        <v>678293057</v>
      </c>
      <c r="Q129" s="33">
        <v>143099000</v>
      </c>
      <c r="R129" s="33">
        <v>106564234</v>
      </c>
      <c r="S129" s="33">
        <v>20445622</v>
      </c>
      <c r="T129" s="33">
        <v>51607130</v>
      </c>
      <c r="U129" s="33">
        <v>214158843</v>
      </c>
      <c r="V129" s="33">
        <v>603999228</v>
      </c>
      <c r="W129" s="33">
        <v>795308653</v>
      </c>
      <c r="X129" s="33">
        <v>323688396</v>
      </c>
      <c r="Y129" s="33">
        <v>259291493</v>
      </c>
      <c r="Z129" s="33">
        <v>385199857</v>
      </c>
      <c r="AA129" s="33">
        <v>41188552</v>
      </c>
      <c r="AB129" s="33">
        <v>19111875</v>
      </c>
      <c r="AC129" s="33">
        <v>22744056</v>
      </c>
      <c r="AD129" s="33">
        <v>106173505</v>
      </c>
      <c r="AE129" s="33">
        <v>36610644</v>
      </c>
    </row>
    <row r="130" spans="1:31" ht="12.75" hidden="1">
      <c r="A130" s="66" t="s">
        <v>176</v>
      </c>
      <c r="B130" s="33">
        <v>18742091779</v>
      </c>
      <c r="C130" s="33">
        <v>126319000</v>
      </c>
      <c r="D130" s="33">
        <v>111600000</v>
      </c>
      <c r="E130" s="33">
        <v>147546698</v>
      </c>
      <c r="F130" s="33">
        <v>572288227</v>
      </c>
      <c r="G130" s="33">
        <v>310650285</v>
      </c>
      <c r="H130" s="33">
        <v>91068010</v>
      </c>
      <c r="I130" s="33">
        <v>261370550</v>
      </c>
      <c r="J130" s="33">
        <v>1106917888</v>
      </c>
      <c r="K130" s="33">
        <v>741247045</v>
      </c>
      <c r="L130" s="33">
        <v>492136444</v>
      </c>
      <c r="M130" s="33">
        <v>328848240</v>
      </c>
      <c r="N130" s="33">
        <v>326500</v>
      </c>
      <c r="O130" s="33">
        <v>190555578</v>
      </c>
      <c r="P130" s="33">
        <v>616052186</v>
      </c>
      <c r="Q130" s="33">
        <v>138723507</v>
      </c>
      <c r="R130" s="33">
        <v>108114316</v>
      </c>
      <c r="S130" s="33">
        <v>15613450</v>
      </c>
      <c r="T130" s="33">
        <v>56232350</v>
      </c>
      <c r="U130" s="33">
        <v>207499167</v>
      </c>
      <c r="V130" s="33">
        <v>567339759</v>
      </c>
      <c r="W130" s="33">
        <v>727517634</v>
      </c>
      <c r="X130" s="33">
        <v>299409953</v>
      </c>
      <c r="Y130" s="33">
        <v>265933121</v>
      </c>
      <c r="Z130" s="33">
        <v>395918000</v>
      </c>
      <c r="AA130" s="33">
        <v>2156500</v>
      </c>
      <c r="AB130" s="33">
        <v>16067922</v>
      </c>
      <c r="AC130" s="33">
        <v>16178548</v>
      </c>
      <c r="AD130" s="33">
        <v>101966250</v>
      </c>
      <c r="AE130" s="33">
        <v>32500</v>
      </c>
    </row>
    <row r="131" spans="1:31" ht="12.75" hidden="1">
      <c r="A131" s="66" t="s">
        <v>177</v>
      </c>
      <c r="B131" s="33">
        <v>2520600597</v>
      </c>
      <c r="C131" s="33">
        <v>10293000</v>
      </c>
      <c r="D131" s="33">
        <v>35612000</v>
      </c>
      <c r="E131" s="33">
        <v>11311900</v>
      </c>
      <c r="F131" s="33">
        <v>19409439</v>
      </c>
      <c r="G131" s="33">
        <v>21734103</v>
      </c>
      <c r="H131" s="33">
        <v>69284550</v>
      </c>
      <c r="I131" s="33">
        <v>12106310</v>
      </c>
      <c r="J131" s="33">
        <v>57523581</v>
      </c>
      <c r="K131" s="33">
        <v>40117272</v>
      </c>
      <c r="L131" s="33">
        <v>32123860</v>
      </c>
      <c r="M131" s="33">
        <v>19024590</v>
      </c>
      <c r="N131" s="33">
        <v>65649700</v>
      </c>
      <c r="O131" s="33">
        <v>23519928</v>
      </c>
      <c r="P131" s="33">
        <v>39727268</v>
      </c>
      <c r="Q131" s="33">
        <v>6624851</v>
      </c>
      <c r="R131" s="33">
        <v>6391717</v>
      </c>
      <c r="S131" s="33">
        <v>4818934</v>
      </c>
      <c r="T131" s="33">
        <v>2965460</v>
      </c>
      <c r="U131" s="33">
        <v>9192675</v>
      </c>
      <c r="V131" s="33">
        <v>36950862</v>
      </c>
      <c r="W131" s="33">
        <v>50482510</v>
      </c>
      <c r="X131" s="33">
        <v>28359130</v>
      </c>
      <c r="Y131" s="33">
        <v>13970390</v>
      </c>
      <c r="Z131" s="33">
        <v>14228000</v>
      </c>
      <c r="AA131" s="33">
        <v>39032345</v>
      </c>
      <c r="AB131" s="33">
        <v>3102400</v>
      </c>
      <c r="AC131" s="33">
        <v>4908800</v>
      </c>
      <c r="AD131" s="33">
        <v>13437791</v>
      </c>
      <c r="AE131" s="33">
        <v>36578144</v>
      </c>
    </row>
    <row r="132" spans="1:31" ht="12.75" hidden="1">
      <c r="A132" s="66" t="s">
        <v>178</v>
      </c>
      <c r="B132" s="33">
        <v>5473500000</v>
      </c>
      <c r="C132" s="33">
        <v>12373713</v>
      </c>
      <c r="D132" s="33">
        <v>21506000</v>
      </c>
      <c r="E132" s="33">
        <v>9753894</v>
      </c>
      <c r="F132" s="33">
        <v>262114000</v>
      </c>
      <c r="G132" s="33">
        <v>177432615</v>
      </c>
      <c r="H132" s="33">
        <v>190000000</v>
      </c>
      <c r="I132" s="33">
        <v>24071000</v>
      </c>
      <c r="J132" s="33">
        <v>365197216</v>
      </c>
      <c r="K132" s="33">
        <v>303414175</v>
      </c>
      <c r="L132" s="33">
        <v>120996000</v>
      </c>
      <c r="M132" s="33">
        <v>87567000</v>
      </c>
      <c r="N132" s="33">
        <v>443300000</v>
      </c>
      <c r="O132" s="33">
        <v>19266600</v>
      </c>
      <c r="P132" s="33">
        <v>98666379</v>
      </c>
      <c r="Q132" s="33">
        <v>0</v>
      </c>
      <c r="R132" s="33">
        <v>18434342</v>
      </c>
      <c r="S132" s="33">
        <v>-5378780</v>
      </c>
      <c r="T132" s="33">
        <v>4021479</v>
      </c>
      <c r="U132" s="33">
        <v>15423555</v>
      </c>
      <c r="V132" s="33">
        <v>206677465</v>
      </c>
      <c r="W132" s="33">
        <v>282400860</v>
      </c>
      <c r="X132" s="33">
        <v>52500000</v>
      </c>
      <c r="Y132" s="33">
        <v>7832063</v>
      </c>
      <c r="Z132" s="33">
        <v>52484606</v>
      </c>
      <c r="AA132" s="33">
        <v>57145000</v>
      </c>
      <c r="AB132" s="33">
        <v>7248537</v>
      </c>
      <c r="AC132" s="33">
        <v>0</v>
      </c>
      <c r="AD132" s="33">
        <v>9532500</v>
      </c>
      <c r="AE132" s="33">
        <v>-704000</v>
      </c>
    </row>
    <row r="133" spans="1:31" ht="12.75" hidden="1">
      <c r="A133" s="66" t="s">
        <v>179</v>
      </c>
      <c r="B133" s="33">
        <v>4360118816</v>
      </c>
      <c r="C133" s="33">
        <v>23008221</v>
      </c>
      <c r="D133" s="33">
        <v>3610000</v>
      </c>
      <c r="E133" s="33">
        <v>7095238</v>
      </c>
      <c r="F133" s="33">
        <v>73864000</v>
      </c>
      <c r="G133" s="33">
        <v>41801024</v>
      </c>
      <c r="H133" s="33">
        <v>19693000</v>
      </c>
      <c r="I133" s="33">
        <v>26074000</v>
      </c>
      <c r="J133" s="33">
        <v>135263653</v>
      </c>
      <c r="K133" s="33">
        <v>103042123</v>
      </c>
      <c r="L133" s="33">
        <v>81034000</v>
      </c>
      <c r="M133" s="33">
        <v>41554611</v>
      </c>
      <c r="N133" s="33">
        <v>27364984</v>
      </c>
      <c r="O133" s="33">
        <v>36160023</v>
      </c>
      <c r="P133" s="33">
        <v>63991960</v>
      </c>
      <c r="Q133" s="33">
        <v>0</v>
      </c>
      <c r="R133" s="33">
        <v>12509975</v>
      </c>
      <c r="S133" s="33">
        <v>6126311</v>
      </c>
      <c r="T133" s="33">
        <v>19000000</v>
      </c>
      <c r="U133" s="33">
        <v>21762338</v>
      </c>
      <c r="V133" s="33">
        <v>87500000</v>
      </c>
      <c r="W133" s="33">
        <v>85246941</v>
      </c>
      <c r="X133" s="33">
        <v>39000000</v>
      </c>
      <c r="Y133" s="33">
        <v>57949619</v>
      </c>
      <c r="Z133" s="33">
        <v>36544446</v>
      </c>
      <c r="AA133" s="33">
        <v>29977000</v>
      </c>
      <c r="AB133" s="33">
        <v>6706230</v>
      </c>
      <c r="AC133" s="33">
        <v>0</v>
      </c>
      <c r="AD133" s="33">
        <v>21773350</v>
      </c>
      <c r="AE133" s="33">
        <v>2730000</v>
      </c>
    </row>
    <row r="134" spans="1:31" ht="12.75" hidden="1">
      <c r="A134" s="66" t="s">
        <v>180</v>
      </c>
      <c r="B134" s="33">
        <v>4078848569</v>
      </c>
      <c r="C134" s="33">
        <v>21806643</v>
      </c>
      <c r="D134" s="33">
        <v>23470000</v>
      </c>
      <c r="E134" s="33">
        <v>46139083</v>
      </c>
      <c r="F134" s="33">
        <v>82716032</v>
      </c>
      <c r="G134" s="33">
        <v>28315466</v>
      </c>
      <c r="H134" s="33">
        <v>4000000</v>
      </c>
      <c r="I134" s="33">
        <v>33543000</v>
      </c>
      <c r="J134" s="33">
        <v>103789221</v>
      </c>
      <c r="K134" s="33">
        <v>117632859</v>
      </c>
      <c r="L134" s="33">
        <v>56202000</v>
      </c>
      <c r="M134" s="33">
        <v>15997646</v>
      </c>
      <c r="N134" s="33">
        <v>134379</v>
      </c>
      <c r="O134" s="33">
        <v>32844877</v>
      </c>
      <c r="P134" s="33">
        <v>50309000</v>
      </c>
      <c r="Q134" s="33">
        <v>0</v>
      </c>
      <c r="R134" s="33">
        <v>8194170</v>
      </c>
      <c r="S134" s="33">
        <v>1923202</v>
      </c>
      <c r="T134" s="33">
        <v>4081278</v>
      </c>
      <c r="U134" s="33">
        <v>18755027</v>
      </c>
      <c r="V134" s="33">
        <v>20051216</v>
      </c>
      <c r="W134" s="33">
        <v>65384296</v>
      </c>
      <c r="X134" s="33">
        <v>53001000</v>
      </c>
      <c r="Y134" s="33">
        <v>28635098</v>
      </c>
      <c r="Z134" s="33">
        <v>62058268</v>
      </c>
      <c r="AA134" s="33">
        <v>0</v>
      </c>
      <c r="AB134" s="33">
        <v>991661</v>
      </c>
      <c r="AC134" s="33">
        <v>0</v>
      </c>
      <c r="AD134" s="33">
        <v>9352208</v>
      </c>
      <c r="AE134" s="33">
        <v>0</v>
      </c>
    </row>
    <row r="135" spans="1:31" ht="12.75" hidden="1">
      <c r="A135" s="66" t="s">
        <v>181</v>
      </c>
      <c r="B135" s="33">
        <v>234483480</v>
      </c>
      <c r="C135" s="33">
        <v>1400000</v>
      </c>
      <c r="D135" s="33">
        <v>-817000</v>
      </c>
      <c r="E135" s="33">
        <v>5458417</v>
      </c>
      <c r="F135" s="33">
        <v>31963000</v>
      </c>
      <c r="G135" s="33">
        <v>6835269</v>
      </c>
      <c r="H135" s="33">
        <v>2000000</v>
      </c>
      <c r="I135" s="33">
        <v>1373000</v>
      </c>
      <c r="J135" s="33">
        <v>23695033</v>
      </c>
      <c r="K135" s="33">
        <v>12479822</v>
      </c>
      <c r="L135" s="33">
        <v>20600000</v>
      </c>
      <c r="M135" s="33">
        <v>11274719</v>
      </c>
      <c r="N135" s="33">
        <v>4727209</v>
      </c>
      <c r="O135" s="33">
        <v>6840000</v>
      </c>
      <c r="P135" s="33">
        <v>23464611</v>
      </c>
      <c r="Q135" s="33">
        <v>0</v>
      </c>
      <c r="R135" s="33">
        <v>11187500</v>
      </c>
      <c r="S135" s="33">
        <v>550000</v>
      </c>
      <c r="T135" s="33">
        <v>0</v>
      </c>
      <c r="U135" s="33">
        <v>381989</v>
      </c>
      <c r="V135" s="33">
        <v>35000000</v>
      </c>
      <c r="W135" s="33">
        <v>32540133</v>
      </c>
      <c r="X135" s="33">
        <v>2300000</v>
      </c>
      <c r="Y135" s="33">
        <v>10438207</v>
      </c>
      <c r="Z135" s="33">
        <v>3237437</v>
      </c>
      <c r="AA135" s="33">
        <v>12351500</v>
      </c>
      <c r="AB135" s="33">
        <v>6436200</v>
      </c>
      <c r="AC135" s="33">
        <v>0</v>
      </c>
      <c r="AD135" s="33">
        <v>7802583</v>
      </c>
      <c r="AE135" s="33">
        <v>700000</v>
      </c>
    </row>
    <row r="136" spans="1:31" ht="12.75" hidden="1">
      <c r="A136" s="66" t="s">
        <v>182</v>
      </c>
      <c r="B136" s="33">
        <v>104262215</v>
      </c>
      <c r="C136" s="33">
        <v>1300000</v>
      </c>
      <c r="D136" s="33">
        <v>0</v>
      </c>
      <c r="E136" s="33">
        <v>0</v>
      </c>
      <c r="F136" s="33">
        <v>0</v>
      </c>
      <c r="G136" s="33">
        <v>453305</v>
      </c>
      <c r="H136" s="33">
        <v>0</v>
      </c>
      <c r="I136" s="33">
        <v>392000</v>
      </c>
      <c r="J136" s="33">
        <v>2339305</v>
      </c>
      <c r="K136" s="33">
        <v>965000</v>
      </c>
      <c r="L136" s="33">
        <v>5700000</v>
      </c>
      <c r="M136" s="33">
        <v>7834000</v>
      </c>
      <c r="N136" s="33">
        <v>0</v>
      </c>
      <c r="O136" s="33">
        <v>40000</v>
      </c>
      <c r="P136" s="33">
        <v>109736</v>
      </c>
      <c r="Q136" s="33">
        <v>0</v>
      </c>
      <c r="R136" s="33">
        <v>575448</v>
      </c>
      <c r="S136" s="33">
        <v>0</v>
      </c>
      <c r="T136" s="33">
        <v>5000</v>
      </c>
      <c r="U136" s="33">
        <v>22684</v>
      </c>
      <c r="V136" s="33">
        <v>1800000</v>
      </c>
      <c r="W136" s="33">
        <v>851627</v>
      </c>
      <c r="X136" s="33">
        <v>0</v>
      </c>
      <c r="Y136" s="33">
        <v>160794</v>
      </c>
      <c r="Z136" s="33">
        <v>444658</v>
      </c>
      <c r="AA136" s="33">
        <v>35111000</v>
      </c>
      <c r="AB136" s="33">
        <v>12117</v>
      </c>
      <c r="AC136" s="33">
        <v>0</v>
      </c>
      <c r="AD136" s="33">
        <v>1934184</v>
      </c>
      <c r="AE136" s="33">
        <v>0</v>
      </c>
    </row>
    <row r="137" spans="1:31" ht="12.75" hidden="1">
      <c r="A137" s="66" t="s">
        <v>183</v>
      </c>
      <c r="B137" s="33">
        <v>1821084737</v>
      </c>
      <c r="C137" s="33">
        <v>6448559</v>
      </c>
      <c r="D137" s="33">
        <v>0</v>
      </c>
      <c r="E137" s="33">
        <v>19568407</v>
      </c>
      <c r="F137" s="33">
        <v>334818229</v>
      </c>
      <c r="G137" s="33">
        <v>145451859</v>
      </c>
      <c r="H137" s="33">
        <v>38263000</v>
      </c>
      <c r="I137" s="33">
        <v>0</v>
      </c>
      <c r="J137" s="33">
        <v>48103204</v>
      </c>
      <c r="K137" s="33">
        <v>227813739</v>
      </c>
      <c r="L137" s="33">
        <v>36192104</v>
      </c>
      <c r="M137" s="33">
        <v>33808188</v>
      </c>
      <c r="N137" s="33">
        <v>259929825</v>
      </c>
      <c r="O137" s="33">
        <v>8040000</v>
      </c>
      <c r="P137" s="33">
        <v>12933403</v>
      </c>
      <c r="Q137" s="33">
        <v>14337286</v>
      </c>
      <c r="R137" s="33">
        <v>17041267</v>
      </c>
      <c r="S137" s="33">
        <v>0</v>
      </c>
      <c r="T137" s="33">
        <v>0</v>
      </c>
      <c r="U137" s="33">
        <v>14234000</v>
      </c>
      <c r="V137" s="33">
        <v>15302396</v>
      </c>
      <c r="W137" s="33">
        <v>107006058</v>
      </c>
      <c r="X137" s="33">
        <v>1357709</v>
      </c>
      <c r="Y137" s="33">
        <v>86318416</v>
      </c>
      <c r="Z137" s="33">
        <v>76120412</v>
      </c>
      <c r="AA137" s="33">
        <v>0</v>
      </c>
      <c r="AB137" s="33">
        <v>0</v>
      </c>
      <c r="AC137" s="33">
        <v>0</v>
      </c>
      <c r="AD137" s="33">
        <v>-1858824</v>
      </c>
      <c r="AE137" s="33">
        <v>0</v>
      </c>
    </row>
    <row r="138" spans="1:31" ht="25.5" hidden="1">
      <c r="A138" s="66" t="s">
        <v>184</v>
      </c>
      <c r="B138" s="33">
        <v>17740139062</v>
      </c>
      <c r="C138" s="33">
        <v>136841160</v>
      </c>
      <c r="D138" s="33">
        <v>107137000</v>
      </c>
      <c r="E138" s="33">
        <v>136925964</v>
      </c>
      <c r="F138" s="33">
        <v>443084499</v>
      </c>
      <c r="G138" s="33">
        <v>290724247</v>
      </c>
      <c r="H138" s="33">
        <v>95665430</v>
      </c>
      <c r="I138" s="33">
        <v>253684291</v>
      </c>
      <c r="J138" s="33">
        <v>885359215</v>
      </c>
      <c r="K138" s="33">
        <v>563117325</v>
      </c>
      <c r="L138" s="33">
        <v>454421006</v>
      </c>
      <c r="M138" s="33">
        <v>334504260</v>
      </c>
      <c r="N138" s="33">
        <v>139991170</v>
      </c>
      <c r="O138" s="33">
        <v>199267825</v>
      </c>
      <c r="P138" s="33">
        <v>516062692</v>
      </c>
      <c r="Q138" s="33">
        <v>120578743</v>
      </c>
      <c r="R138" s="33">
        <v>102905409</v>
      </c>
      <c r="S138" s="33">
        <v>59028884</v>
      </c>
      <c r="T138" s="33">
        <v>77630036</v>
      </c>
      <c r="U138" s="33">
        <v>209552057</v>
      </c>
      <c r="V138" s="33">
        <v>419699792</v>
      </c>
      <c r="W138" s="33">
        <v>712351765</v>
      </c>
      <c r="X138" s="33">
        <v>289790627</v>
      </c>
      <c r="Y138" s="33">
        <v>226932740</v>
      </c>
      <c r="Z138" s="33">
        <v>308530870</v>
      </c>
      <c r="AA138" s="33">
        <v>117690931</v>
      </c>
      <c r="AB138" s="33">
        <v>23364601</v>
      </c>
      <c r="AC138" s="33">
        <v>20135800</v>
      </c>
      <c r="AD138" s="33">
        <v>117822770</v>
      </c>
      <c r="AE138" s="33">
        <v>13994326</v>
      </c>
    </row>
    <row r="139" spans="1:31" ht="12.75" hidden="1">
      <c r="A139" s="66" t="s">
        <v>185</v>
      </c>
      <c r="B139" s="33">
        <v>991025631</v>
      </c>
      <c r="C139" s="33">
        <v>2000000</v>
      </c>
      <c r="D139" s="33">
        <v>0</v>
      </c>
      <c r="E139" s="33">
        <v>1063794</v>
      </c>
      <c r="F139" s="33">
        <v>16856804</v>
      </c>
      <c r="G139" s="33">
        <v>9635652</v>
      </c>
      <c r="H139" s="33">
        <v>0</v>
      </c>
      <c r="I139" s="33">
        <v>11962280</v>
      </c>
      <c r="J139" s="33">
        <v>26944754</v>
      </c>
      <c r="K139" s="33">
        <v>0</v>
      </c>
      <c r="L139" s="33">
        <v>4190000</v>
      </c>
      <c r="M139" s="33">
        <v>7503470</v>
      </c>
      <c r="N139" s="33">
        <v>118500</v>
      </c>
      <c r="O139" s="33">
        <v>13211299</v>
      </c>
      <c r="P139" s="33">
        <v>1000000</v>
      </c>
      <c r="Q139" s="33">
        <v>1000000</v>
      </c>
      <c r="R139" s="33">
        <v>6290460</v>
      </c>
      <c r="S139" s="33">
        <v>565439</v>
      </c>
      <c r="T139" s="33">
        <v>2731250</v>
      </c>
      <c r="U139" s="33">
        <v>3089238</v>
      </c>
      <c r="V139" s="33">
        <v>0</v>
      </c>
      <c r="W139" s="33">
        <v>21293940</v>
      </c>
      <c r="X139" s="33">
        <v>8847091</v>
      </c>
      <c r="Y139" s="33">
        <v>20612000</v>
      </c>
      <c r="Z139" s="33">
        <v>20220000</v>
      </c>
      <c r="AA139" s="33">
        <v>1054000</v>
      </c>
      <c r="AB139" s="33">
        <v>0</v>
      </c>
      <c r="AC139" s="33">
        <v>1260200</v>
      </c>
      <c r="AD139" s="33">
        <v>2410000</v>
      </c>
      <c r="AE139" s="33">
        <v>0</v>
      </c>
    </row>
    <row r="140" spans="1:31" ht="12.75" hidden="1">
      <c r="A140" s="66" t="s">
        <v>186</v>
      </c>
      <c r="B140" s="33">
        <v>4187163845</v>
      </c>
      <c r="C140" s="33">
        <v>41227000</v>
      </c>
      <c r="D140" s="33">
        <v>36015000</v>
      </c>
      <c r="E140" s="33">
        <v>37586780</v>
      </c>
      <c r="F140" s="33">
        <v>151414013</v>
      </c>
      <c r="G140" s="33">
        <v>53266782</v>
      </c>
      <c r="H140" s="33">
        <v>129104110</v>
      </c>
      <c r="I140" s="33">
        <v>48378410</v>
      </c>
      <c r="J140" s="33">
        <v>274233102</v>
      </c>
      <c r="K140" s="33">
        <v>214266857</v>
      </c>
      <c r="L140" s="33">
        <v>164821958</v>
      </c>
      <c r="M140" s="33">
        <v>68274060</v>
      </c>
      <c r="N140" s="33">
        <v>253192216</v>
      </c>
      <c r="O140" s="33">
        <v>55937616</v>
      </c>
      <c r="P140" s="33">
        <v>166476558</v>
      </c>
      <c r="Q140" s="33">
        <v>71377185</v>
      </c>
      <c r="R140" s="33">
        <v>36849276</v>
      </c>
      <c r="S140" s="33">
        <v>44970943</v>
      </c>
      <c r="T140" s="33">
        <v>16936764</v>
      </c>
      <c r="U140" s="33">
        <v>35721885</v>
      </c>
      <c r="V140" s="33">
        <v>186384394</v>
      </c>
      <c r="W140" s="33">
        <v>147655680</v>
      </c>
      <c r="X140" s="33">
        <v>96179894</v>
      </c>
      <c r="Y140" s="33">
        <v>63477020</v>
      </c>
      <c r="Z140" s="33">
        <v>138938180</v>
      </c>
      <c r="AA140" s="33">
        <v>43966243</v>
      </c>
      <c r="AB140" s="33">
        <v>8303000</v>
      </c>
      <c r="AC140" s="33">
        <v>14280250</v>
      </c>
      <c r="AD140" s="33">
        <v>44652946</v>
      </c>
      <c r="AE140" s="33">
        <v>38695003</v>
      </c>
    </row>
    <row r="141" spans="1:31" ht="12.75" hidden="1">
      <c r="A141" s="66" t="s">
        <v>187</v>
      </c>
      <c r="B141" s="33">
        <v>40</v>
      </c>
      <c r="C141" s="33">
        <v>40</v>
      </c>
      <c r="D141" s="33">
        <v>40</v>
      </c>
      <c r="E141" s="33">
        <v>40</v>
      </c>
      <c r="F141" s="33">
        <v>0</v>
      </c>
      <c r="G141" s="33">
        <v>40</v>
      </c>
      <c r="H141" s="33">
        <v>40</v>
      </c>
      <c r="I141" s="33">
        <v>40</v>
      </c>
      <c r="J141" s="33">
        <v>40</v>
      </c>
      <c r="K141" s="33">
        <v>0</v>
      </c>
      <c r="L141" s="33">
        <v>40</v>
      </c>
      <c r="M141" s="33">
        <v>40</v>
      </c>
      <c r="N141" s="33">
        <v>40</v>
      </c>
      <c r="O141" s="33">
        <v>64</v>
      </c>
      <c r="P141" s="33">
        <v>40</v>
      </c>
      <c r="Q141" s="33">
        <v>40</v>
      </c>
      <c r="R141" s="33">
        <v>40</v>
      </c>
      <c r="S141" s="33">
        <v>40</v>
      </c>
      <c r="T141" s="33">
        <v>40</v>
      </c>
      <c r="U141" s="33">
        <v>40</v>
      </c>
      <c r="V141" s="33">
        <v>60</v>
      </c>
      <c r="W141" s="33">
        <v>40</v>
      </c>
      <c r="X141" s="33">
        <v>40</v>
      </c>
      <c r="Y141" s="33">
        <v>40</v>
      </c>
      <c r="Z141" s="33">
        <v>40</v>
      </c>
      <c r="AA141" s="33">
        <v>40</v>
      </c>
      <c r="AB141" s="33">
        <v>40</v>
      </c>
      <c r="AC141" s="33">
        <v>40</v>
      </c>
      <c r="AD141" s="33">
        <v>35</v>
      </c>
      <c r="AE141" s="33">
        <v>40</v>
      </c>
    </row>
    <row r="142" spans="1:31" ht="12.75" hidden="1">
      <c r="A142" s="66" t="s">
        <v>188</v>
      </c>
      <c r="B142" s="33">
        <v>21981235249</v>
      </c>
      <c r="C142" s="33">
        <v>159392910</v>
      </c>
      <c r="D142" s="33">
        <v>135927765</v>
      </c>
      <c r="E142" s="33">
        <v>170748288</v>
      </c>
      <c r="F142" s="33">
        <v>634637245</v>
      </c>
      <c r="G142" s="33">
        <v>358130225</v>
      </c>
      <c r="H142" s="33">
        <v>224137390</v>
      </c>
      <c r="I142" s="33">
        <v>290175555</v>
      </c>
      <c r="J142" s="33">
        <v>1241379906</v>
      </c>
      <c r="K142" s="33">
        <v>806190653</v>
      </c>
      <c r="L142" s="33">
        <v>581193940</v>
      </c>
      <c r="M142" s="33">
        <v>398569575</v>
      </c>
      <c r="N142" s="33">
        <v>396080719</v>
      </c>
      <c r="O142" s="33">
        <v>242145911</v>
      </c>
      <c r="P142" s="33">
        <v>640249100</v>
      </c>
      <c r="Q142" s="33">
        <v>177707691</v>
      </c>
      <c r="R142" s="33">
        <v>120400806</v>
      </c>
      <c r="S142" s="33">
        <v>109044617</v>
      </c>
      <c r="T142" s="33">
        <v>66178029</v>
      </c>
      <c r="U142" s="33">
        <v>266411216</v>
      </c>
      <c r="V142" s="33">
        <v>646123686</v>
      </c>
      <c r="W142" s="33">
        <v>918328450</v>
      </c>
      <c r="X142" s="33">
        <v>374495937</v>
      </c>
      <c r="Y142" s="33">
        <v>329527744</v>
      </c>
      <c r="Z142" s="33">
        <v>461176000</v>
      </c>
      <c r="AA142" s="33">
        <v>172919628</v>
      </c>
      <c r="AB142" s="33">
        <v>14878826</v>
      </c>
      <c r="AC142" s="33">
        <v>45803268</v>
      </c>
      <c r="AD142" s="33">
        <v>163789347</v>
      </c>
      <c r="AE142" s="33">
        <v>57673388</v>
      </c>
    </row>
    <row r="143" spans="1:31" ht="12.75" hidden="1">
      <c r="A143" s="66" t="s">
        <v>189</v>
      </c>
      <c r="B143" s="33">
        <v>6107142812</v>
      </c>
      <c r="C143" s="33">
        <v>24960000</v>
      </c>
      <c r="D143" s="33">
        <v>28398000</v>
      </c>
      <c r="E143" s="33">
        <v>43645083</v>
      </c>
      <c r="F143" s="33">
        <v>156845092</v>
      </c>
      <c r="G143" s="33">
        <v>70280275</v>
      </c>
      <c r="H143" s="33">
        <v>0</v>
      </c>
      <c r="I143" s="33">
        <v>46115230</v>
      </c>
      <c r="J143" s="33">
        <v>229132795</v>
      </c>
      <c r="K143" s="33">
        <v>220938125</v>
      </c>
      <c r="L143" s="33">
        <v>88960250</v>
      </c>
      <c r="M143" s="33">
        <v>30424740</v>
      </c>
      <c r="N143" s="33">
        <v>0</v>
      </c>
      <c r="O143" s="33">
        <v>50674224</v>
      </c>
      <c r="P143" s="33">
        <v>148860643</v>
      </c>
      <c r="Q143" s="33">
        <v>34476586</v>
      </c>
      <c r="R143" s="33">
        <v>32664511</v>
      </c>
      <c r="S143" s="33">
        <v>0</v>
      </c>
      <c r="T143" s="33">
        <v>16587100</v>
      </c>
      <c r="U143" s="33">
        <v>55875749</v>
      </c>
      <c r="V143" s="33">
        <v>82126573</v>
      </c>
      <c r="W143" s="33">
        <v>181679368</v>
      </c>
      <c r="X143" s="33">
        <v>50495000</v>
      </c>
      <c r="Y143" s="33">
        <v>96452100</v>
      </c>
      <c r="Z143" s="33">
        <v>163300000</v>
      </c>
      <c r="AA143" s="33">
        <v>0</v>
      </c>
      <c r="AB143" s="33">
        <v>2258524</v>
      </c>
      <c r="AC143" s="33">
        <v>2365211</v>
      </c>
      <c r="AD143" s="33">
        <v>22665222</v>
      </c>
      <c r="AE143" s="33">
        <v>0</v>
      </c>
    </row>
    <row r="144" spans="1:31" ht="12.75" hidden="1">
      <c r="A144" s="66" t="s">
        <v>190</v>
      </c>
      <c r="B144" s="33">
        <v>5568774122</v>
      </c>
      <c r="C144" s="33">
        <v>25260000</v>
      </c>
      <c r="D144" s="33">
        <v>24934944</v>
      </c>
      <c r="E144" s="33">
        <v>33800970</v>
      </c>
      <c r="F144" s="33">
        <v>126787014</v>
      </c>
      <c r="G144" s="33">
        <v>61843527</v>
      </c>
      <c r="H144" s="33">
        <v>0</v>
      </c>
      <c r="I144" s="33">
        <v>41773342</v>
      </c>
      <c r="J144" s="33">
        <v>168184856</v>
      </c>
      <c r="K144" s="33">
        <v>201715200</v>
      </c>
      <c r="L144" s="33">
        <v>94724390</v>
      </c>
      <c r="M144" s="33">
        <v>33135637</v>
      </c>
      <c r="N144" s="33">
        <v>0</v>
      </c>
      <c r="O144" s="33">
        <v>48504874</v>
      </c>
      <c r="P144" s="33">
        <v>134817680</v>
      </c>
      <c r="Q144" s="33">
        <v>31830397</v>
      </c>
      <c r="R144" s="33">
        <v>26540228</v>
      </c>
      <c r="S144" s="33">
        <v>0</v>
      </c>
      <c r="T144" s="33">
        <v>16436346</v>
      </c>
      <c r="U144" s="33">
        <v>51262155</v>
      </c>
      <c r="V144" s="33">
        <v>74674262</v>
      </c>
      <c r="W144" s="33">
        <v>172049200</v>
      </c>
      <c r="X144" s="33">
        <v>41800000</v>
      </c>
      <c r="Y144" s="33">
        <v>83654333</v>
      </c>
      <c r="Z144" s="33">
        <v>148142000</v>
      </c>
      <c r="AA144" s="33">
        <v>0</v>
      </c>
      <c r="AB144" s="33">
        <v>1934550</v>
      </c>
      <c r="AC144" s="33">
        <v>2214523</v>
      </c>
      <c r="AD144" s="33">
        <v>22234980</v>
      </c>
      <c r="AE144" s="33">
        <v>0</v>
      </c>
    </row>
    <row r="145" spans="1:31" ht="12.75" hidden="1">
      <c r="A145" s="66" t="s">
        <v>191</v>
      </c>
      <c r="B145" s="33">
        <v>8977901835</v>
      </c>
      <c r="C145" s="33">
        <v>73161000</v>
      </c>
      <c r="D145" s="33">
        <v>0</v>
      </c>
      <c r="E145" s="33">
        <v>68406448</v>
      </c>
      <c r="F145" s="33">
        <v>243681742</v>
      </c>
      <c r="G145" s="33">
        <v>169402169</v>
      </c>
      <c r="H145" s="33">
        <v>0</v>
      </c>
      <c r="I145" s="33">
        <v>152783336</v>
      </c>
      <c r="J145" s="33">
        <v>679949530</v>
      </c>
      <c r="K145" s="33">
        <v>366591962</v>
      </c>
      <c r="L145" s="33">
        <v>287848550</v>
      </c>
      <c r="M145" s="33">
        <v>243297010</v>
      </c>
      <c r="N145" s="33">
        <v>0</v>
      </c>
      <c r="O145" s="33">
        <v>64822156</v>
      </c>
      <c r="P145" s="33">
        <v>260510020</v>
      </c>
      <c r="Q145" s="33">
        <v>66083702</v>
      </c>
      <c r="R145" s="33">
        <v>55256051</v>
      </c>
      <c r="S145" s="33">
        <v>0</v>
      </c>
      <c r="T145" s="33">
        <v>28171570</v>
      </c>
      <c r="U145" s="33">
        <v>93770711</v>
      </c>
      <c r="V145" s="33">
        <v>284757885</v>
      </c>
      <c r="W145" s="33">
        <v>408871403</v>
      </c>
      <c r="X145" s="33">
        <v>167885650</v>
      </c>
      <c r="Y145" s="33">
        <v>94443421</v>
      </c>
      <c r="Z145" s="33">
        <v>178792000</v>
      </c>
      <c r="AA145" s="33">
        <v>0</v>
      </c>
      <c r="AB145" s="33">
        <v>8018184</v>
      </c>
      <c r="AC145" s="33">
        <v>9912452</v>
      </c>
      <c r="AD145" s="33">
        <v>56590418</v>
      </c>
      <c r="AE145" s="33">
        <v>0</v>
      </c>
    </row>
    <row r="146" spans="1:31" ht="12.75" hidden="1">
      <c r="A146" s="66" t="s">
        <v>192</v>
      </c>
      <c r="B146" s="33">
        <v>8459302317</v>
      </c>
      <c r="C146" s="33">
        <v>59744000</v>
      </c>
      <c r="D146" s="33">
        <v>50460682</v>
      </c>
      <c r="E146" s="33">
        <v>59949000</v>
      </c>
      <c r="F146" s="33">
        <v>219183540</v>
      </c>
      <c r="G146" s="33">
        <v>154569181</v>
      </c>
      <c r="H146" s="33">
        <v>0</v>
      </c>
      <c r="I146" s="33">
        <v>126914427</v>
      </c>
      <c r="J146" s="33">
        <v>603542902</v>
      </c>
      <c r="K146" s="33">
        <v>332000650</v>
      </c>
      <c r="L146" s="33">
        <v>258831870</v>
      </c>
      <c r="M146" s="33">
        <v>226720610</v>
      </c>
      <c r="N146" s="33">
        <v>0</v>
      </c>
      <c r="O146" s="33">
        <v>57053792</v>
      </c>
      <c r="P146" s="33">
        <v>223272350</v>
      </c>
      <c r="Q146" s="33">
        <v>54804110</v>
      </c>
      <c r="R146" s="33">
        <v>45635833</v>
      </c>
      <c r="S146" s="33">
        <v>0</v>
      </c>
      <c r="T146" s="33">
        <v>24982805</v>
      </c>
      <c r="U146" s="33">
        <v>85139015</v>
      </c>
      <c r="V146" s="33">
        <v>259181117</v>
      </c>
      <c r="W146" s="33">
        <v>398479000</v>
      </c>
      <c r="X146" s="33">
        <v>162313466</v>
      </c>
      <c r="Y146" s="33">
        <v>96031372</v>
      </c>
      <c r="Z146" s="33">
        <v>174543000</v>
      </c>
      <c r="AA146" s="33">
        <v>0</v>
      </c>
      <c r="AB146" s="33">
        <v>6090000</v>
      </c>
      <c r="AC146" s="33">
        <v>8588791</v>
      </c>
      <c r="AD146" s="33">
        <v>55525630</v>
      </c>
      <c r="AE146" s="33">
        <v>0</v>
      </c>
    </row>
    <row r="147" spans="1:31" ht="12.75" hidden="1">
      <c r="A147" s="66" t="s">
        <v>193</v>
      </c>
      <c r="B147" s="33">
        <v>2126165358</v>
      </c>
      <c r="C147" s="33">
        <v>13770000</v>
      </c>
      <c r="D147" s="33">
        <v>0</v>
      </c>
      <c r="E147" s="33">
        <v>16024346</v>
      </c>
      <c r="F147" s="33">
        <v>90820737</v>
      </c>
      <c r="G147" s="33">
        <v>32284558</v>
      </c>
      <c r="H147" s="33">
        <v>87458000</v>
      </c>
      <c r="I147" s="33">
        <v>29146249</v>
      </c>
      <c r="J147" s="33">
        <v>116561438</v>
      </c>
      <c r="K147" s="33">
        <v>76804669</v>
      </c>
      <c r="L147" s="33">
        <v>42666300</v>
      </c>
      <c r="M147" s="33">
        <v>33277270</v>
      </c>
      <c r="N147" s="33">
        <v>0</v>
      </c>
      <c r="O147" s="33">
        <v>43663537</v>
      </c>
      <c r="P147" s="33">
        <v>93528380</v>
      </c>
      <c r="Q147" s="33">
        <v>16407947</v>
      </c>
      <c r="R147" s="33">
        <v>11072429</v>
      </c>
      <c r="S147" s="33">
        <v>0</v>
      </c>
      <c r="T147" s="33">
        <v>7069450</v>
      </c>
      <c r="U147" s="33">
        <v>22598124</v>
      </c>
      <c r="V147" s="33">
        <v>90070694</v>
      </c>
      <c r="W147" s="33">
        <v>73741605</v>
      </c>
      <c r="X147" s="33">
        <v>42204930</v>
      </c>
      <c r="Y147" s="33">
        <v>31490500</v>
      </c>
      <c r="Z147" s="33">
        <v>43397000</v>
      </c>
      <c r="AA147" s="33">
        <v>0</v>
      </c>
      <c r="AB147" s="33">
        <v>2043370</v>
      </c>
      <c r="AC147" s="33">
        <v>1686568</v>
      </c>
      <c r="AD147" s="33">
        <v>10441500</v>
      </c>
      <c r="AE147" s="33">
        <v>0</v>
      </c>
    </row>
    <row r="148" spans="1:31" ht="12.75" hidden="1">
      <c r="A148" s="66" t="s">
        <v>194</v>
      </c>
      <c r="B148" s="33">
        <v>1846888297</v>
      </c>
      <c r="C148" s="33">
        <v>11695000</v>
      </c>
      <c r="D148" s="33">
        <v>10875746</v>
      </c>
      <c r="E148" s="33">
        <v>13630000</v>
      </c>
      <c r="F148" s="33">
        <v>87935103</v>
      </c>
      <c r="G148" s="33">
        <v>27180075</v>
      </c>
      <c r="H148" s="33">
        <v>76726360</v>
      </c>
      <c r="I148" s="33">
        <v>27622774</v>
      </c>
      <c r="J148" s="33">
        <v>84180201</v>
      </c>
      <c r="K148" s="33">
        <v>69676958</v>
      </c>
      <c r="L148" s="33">
        <v>37985320</v>
      </c>
      <c r="M148" s="33">
        <v>30831355</v>
      </c>
      <c r="N148" s="33">
        <v>0</v>
      </c>
      <c r="O148" s="33">
        <v>37689996</v>
      </c>
      <c r="P148" s="33">
        <v>91519454</v>
      </c>
      <c r="Q148" s="33">
        <v>15473374</v>
      </c>
      <c r="R148" s="33">
        <v>7865839</v>
      </c>
      <c r="S148" s="33">
        <v>0</v>
      </c>
      <c r="T148" s="33">
        <v>3893087</v>
      </c>
      <c r="U148" s="33">
        <v>18275278</v>
      </c>
      <c r="V148" s="33">
        <v>76399221</v>
      </c>
      <c r="W148" s="33">
        <v>95316000</v>
      </c>
      <c r="X148" s="33">
        <v>45167271</v>
      </c>
      <c r="Y148" s="33">
        <v>32805637</v>
      </c>
      <c r="Z148" s="33">
        <v>39463000</v>
      </c>
      <c r="AA148" s="33">
        <v>0</v>
      </c>
      <c r="AB148" s="33">
        <v>1621800</v>
      </c>
      <c r="AC148" s="33">
        <v>2328989</v>
      </c>
      <c r="AD148" s="33">
        <v>10248590</v>
      </c>
      <c r="AE148" s="33">
        <v>0</v>
      </c>
    </row>
    <row r="149" spans="1:31" ht="12.75" hidden="1">
      <c r="A149" s="66" t="s">
        <v>195</v>
      </c>
      <c r="B149" s="33">
        <v>18426663297</v>
      </c>
      <c r="C149" s="33">
        <v>123978000</v>
      </c>
      <c r="D149" s="33">
        <v>108534000</v>
      </c>
      <c r="E149" s="33">
        <v>144700198</v>
      </c>
      <c r="F149" s="33">
        <v>562083902</v>
      </c>
      <c r="G149" s="33">
        <v>308243632</v>
      </c>
      <c r="H149" s="33">
        <v>87458000</v>
      </c>
      <c r="I149" s="33">
        <v>253651140</v>
      </c>
      <c r="J149" s="33">
        <v>1087452493</v>
      </c>
      <c r="K149" s="33">
        <v>727164971</v>
      </c>
      <c r="L149" s="33">
        <v>480352394</v>
      </c>
      <c r="M149" s="33">
        <v>327210560</v>
      </c>
      <c r="N149" s="33">
        <v>160000</v>
      </c>
      <c r="O149" s="33">
        <v>187843992</v>
      </c>
      <c r="P149" s="33">
        <v>608041323</v>
      </c>
      <c r="Q149" s="33">
        <v>133059867</v>
      </c>
      <c r="R149" s="33">
        <v>107357116</v>
      </c>
      <c r="S149" s="33">
        <v>1424300</v>
      </c>
      <c r="T149" s="33">
        <v>55898930</v>
      </c>
      <c r="U149" s="33">
        <v>203453675</v>
      </c>
      <c r="V149" s="33">
        <v>562710715</v>
      </c>
      <c r="W149" s="33">
        <v>725495054</v>
      </c>
      <c r="X149" s="33">
        <v>297295161</v>
      </c>
      <c r="Y149" s="33">
        <v>263873511</v>
      </c>
      <c r="Z149" s="33">
        <v>391320000</v>
      </c>
      <c r="AA149" s="33">
        <v>0</v>
      </c>
      <c r="AB149" s="33">
        <v>15457558</v>
      </c>
      <c r="AC149" s="33">
        <v>16127848</v>
      </c>
      <c r="AD149" s="33">
        <v>101221135</v>
      </c>
      <c r="AE149" s="33">
        <v>0</v>
      </c>
    </row>
    <row r="150" spans="1:31" ht="12.75" hidden="1">
      <c r="A150" s="66" t="s">
        <v>196</v>
      </c>
      <c r="B150" s="33">
        <v>17021684643</v>
      </c>
      <c r="C150" s="33">
        <v>110295700</v>
      </c>
      <c r="D150" s="33">
        <v>82269051</v>
      </c>
      <c r="E150" s="33">
        <v>124683970</v>
      </c>
      <c r="F150" s="33">
        <v>496495695</v>
      </c>
      <c r="G150" s="33">
        <v>274102348</v>
      </c>
      <c r="H150" s="33">
        <v>77500000</v>
      </c>
      <c r="I150" s="33">
        <v>220932429</v>
      </c>
      <c r="J150" s="33">
        <v>954422193</v>
      </c>
      <c r="K150" s="33">
        <v>658058084</v>
      </c>
      <c r="L150" s="33">
        <v>427565162</v>
      </c>
      <c r="M150" s="33">
        <v>317513585</v>
      </c>
      <c r="N150" s="33">
        <v>160000</v>
      </c>
      <c r="O150" s="33">
        <v>165300928</v>
      </c>
      <c r="P150" s="33">
        <v>550733630</v>
      </c>
      <c r="Q150" s="33">
        <v>116704095</v>
      </c>
      <c r="R150" s="33">
        <v>87083446</v>
      </c>
      <c r="S150" s="33">
        <v>5461840</v>
      </c>
      <c r="T150" s="33">
        <v>43700119</v>
      </c>
      <c r="U150" s="33">
        <v>182135900</v>
      </c>
      <c r="V150" s="33">
        <v>510223227</v>
      </c>
      <c r="W150" s="33">
        <v>745329200</v>
      </c>
      <c r="X150" s="33">
        <v>282565322</v>
      </c>
      <c r="Y150" s="33">
        <v>255728383</v>
      </c>
      <c r="Z150" s="33">
        <v>365367000</v>
      </c>
      <c r="AA150" s="33">
        <v>0</v>
      </c>
      <c r="AB150" s="33">
        <v>12116321</v>
      </c>
      <c r="AC150" s="33">
        <v>14702428</v>
      </c>
      <c r="AD150" s="33">
        <v>100591960</v>
      </c>
      <c r="AE150" s="33">
        <v>0</v>
      </c>
    </row>
    <row r="151" spans="1:31" ht="12.75" hidden="1">
      <c r="A151" s="66" t="s">
        <v>197</v>
      </c>
      <c r="B151" s="33">
        <v>2325524619</v>
      </c>
      <c r="C151" s="33">
        <v>47584800</v>
      </c>
      <c r="D151" s="33">
        <v>33080000</v>
      </c>
      <c r="E151" s="33">
        <v>33626000</v>
      </c>
      <c r="F151" s="33">
        <v>40679139</v>
      </c>
      <c r="G151" s="33">
        <v>34701000</v>
      </c>
      <c r="H151" s="33">
        <v>72799000</v>
      </c>
      <c r="I151" s="33">
        <v>76178275</v>
      </c>
      <c r="J151" s="33">
        <v>149373324</v>
      </c>
      <c r="K151" s="33">
        <v>60499073</v>
      </c>
      <c r="L151" s="33">
        <v>110464159</v>
      </c>
      <c r="M151" s="33">
        <v>73830000</v>
      </c>
      <c r="N151" s="33">
        <v>236521900</v>
      </c>
      <c r="O151" s="33">
        <v>79029000</v>
      </c>
      <c r="P151" s="33">
        <v>41033000</v>
      </c>
      <c r="Q151" s="33">
        <v>54331965</v>
      </c>
      <c r="R151" s="33">
        <v>31059000</v>
      </c>
      <c r="S151" s="33">
        <v>81959000</v>
      </c>
      <c r="T151" s="33">
        <v>25249850</v>
      </c>
      <c r="U151" s="33">
        <v>50797950</v>
      </c>
      <c r="V151" s="33">
        <v>68011723</v>
      </c>
      <c r="W151" s="33">
        <v>156842554</v>
      </c>
      <c r="X151" s="33">
        <v>66466000</v>
      </c>
      <c r="Y151" s="33">
        <v>38702250</v>
      </c>
      <c r="Z151" s="33">
        <v>70368000</v>
      </c>
      <c r="AA151" s="33">
        <v>128949000</v>
      </c>
      <c r="AB151" s="33">
        <v>28573262</v>
      </c>
      <c r="AC151" s="33">
        <v>24235200</v>
      </c>
      <c r="AD151" s="33">
        <v>50770500</v>
      </c>
      <c r="AE151" s="33">
        <v>22867495</v>
      </c>
    </row>
    <row r="152" spans="1:31" ht="12.75" hidden="1">
      <c r="A152" s="66" t="s">
        <v>198</v>
      </c>
      <c r="B152" s="33">
        <v>1897815788</v>
      </c>
      <c r="C152" s="33">
        <v>37173010</v>
      </c>
      <c r="D152" s="33">
        <v>26640984</v>
      </c>
      <c r="E152" s="33">
        <v>30328678</v>
      </c>
      <c r="F152" s="33">
        <v>84667556</v>
      </c>
      <c r="G152" s="33">
        <v>37843667</v>
      </c>
      <c r="H152" s="33">
        <v>73012000</v>
      </c>
      <c r="I152" s="33">
        <v>48731701</v>
      </c>
      <c r="J152" s="33">
        <v>202681402</v>
      </c>
      <c r="K152" s="33">
        <v>55699529</v>
      </c>
      <c r="L152" s="33">
        <v>104557975</v>
      </c>
      <c r="M152" s="33">
        <v>52587941</v>
      </c>
      <c r="N152" s="33">
        <v>233285400</v>
      </c>
      <c r="O152" s="33">
        <v>52505000</v>
      </c>
      <c r="P152" s="33">
        <v>49691000</v>
      </c>
      <c r="Q152" s="33">
        <v>48140000</v>
      </c>
      <c r="R152" s="33">
        <v>20129600</v>
      </c>
      <c r="S152" s="33">
        <v>82403650</v>
      </c>
      <c r="T152" s="33">
        <v>20181000</v>
      </c>
      <c r="U152" s="33">
        <v>49005068</v>
      </c>
      <c r="V152" s="33">
        <v>75580616</v>
      </c>
      <c r="W152" s="33">
        <v>128449900</v>
      </c>
      <c r="X152" s="33">
        <v>61433804</v>
      </c>
      <c r="Y152" s="33">
        <v>52676134</v>
      </c>
      <c r="Z152" s="33">
        <v>70210000</v>
      </c>
      <c r="AA152" s="33">
        <v>124952000</v>
      </c>
      <c r="AB152" s="33">
        <v>59600</v>
      </c>
      <c r="AC152" s="33">
        <v>24548000</v>
      </c>
      <c r="AD152" s="33">
        <v>50377000</v>
      </c>
      <c r="AE152" s="33">
        <v>23802755</v>
      </c>
    </row>
    <row r="153" spans="1:31" ht="12.75" hidden="1">
      <c r="A153" s="66" t="s">
        <v>199</v>
      </c>
      <c r="B153" s="33">
        <v>3334828588</v>
      </c>
      <c r="C153" s="33">
        <v>73778440</v>
      </c>
      <c r="D153" s="33">
        <v>0</v>
      </c>
      <c r="E153" s="33">
        <v>16435288</v>
      </c>
      <c r="F153" s="33">
        <v>69864452</v>
      </c>
      <c r="G153" s="33">
        <v>19480000</v>
      </c>
      <c r="H153" s="33">
        <v>10100000</v>
      </c>
      <c r="I153" s="33">
        <v>62001428</v>
      </c>
      <c r="J153" s="33">
        <v>48470844</v>
      </c>
      <c r="K153" s="33">
        <v>70234223</v>
      </c>
      <c r="L153" s="33">
        <v>50967860</v>
      </c>
      <c r="M153" s="33">
        <v>20876000</v>
      </c>
      <c r="N153" s="33">
        <v>0</v>
      </c>
      <c r="O153" s="33">
        <v>60856000</v>
      </c>
      <c r="P153" s="33">
        <v>64041945</v>
      </c>
      <c r="Q153" s="33">
        <v>9100877</v>
      </c>
      <c r="R153" s="33">
        <v>24520000</v>
      </c>
      <c r="S153" s="33">
        <v>0</v>
      </c>
      <c r="T153" s="33">
        <v>20980150</v>
      </c>
      <c r="U153" s="33">
        <v>12603991</v>
      </c>
      <c r="V153" s="33">
        <v>46133418</v>
      </c>
      <c r="W153" s="33">
        <v>95321262</v>
      </c>
      <c r="X153" s="33">
        <v>36880000</v>
      </c>
      <c r="Y153" s="33">
        <v>22976000</v>
      </c>
      <c r="Z153" s="33">
        <v>36328000</v>
      </c>
      <c r="AA153" s="33">
        <v>0</v>
      </c>
      <c r="AB153" s="33">
        <v>15628562</v>
      </c>
      <c r="AC153" s="33">
        <v>0</v>
      </c>
      <c r="AD153" s="33">
        <v>40637000</v>
      </c>
      <c r="AE153" s="33">
        <v>0</v>
      </c>
    </row>
    <row r="154" spans="1:31" ht="12.75" hidden="1">
      <c r="A154" s="66" t="s">
        <v>200</v>
      </c>
      <c r="B154" s="33">
        <v>2715358921</v>
      </c>
      <c r="C154" s="33">
        <v>35183571</v>
      </c>
      <c r="D154" s="33">
        <v>45665000</v>
      </c>
      <c r="E154" s="33">
        <v>14545119</v>
      </c>
      <c r="F154" s="33">
        <v>0</v>
      </c>
      <c r="G154" s="33">
        <v>13224000</v>
      </c>
      <c r="H154" s="33">
        <v>5257000</v>
      </c>
      <c r="I154" s="33">
        <v>57360391</v>
      </c>
      <c r="J154" s="33">
        <v>0</v>
      </c>
      <c r="K154" s="33">
        <v>49955167</v>
      </c>
      <c r="L154" s="33">
        <v>30567000</v>
      </c>
      <c r="M154" s="33">
        <v>48538000</v>
      </c>
      <c r="N154" s="33">
        <v>0</v>
      </c>
      <c r="O154" s="33">
        <v>59382000</v>
      </c>
      <c r="P154" s="33">
        <v>41271000</v>
      </c>
      <c r="Q154" s="33">
        <v>0</v>
      </c>
      <c r="R154" s="33">
        <v>8713400</v>
      </c>
      <c r="S154" s="33">
        <v>0</v>
      </c>
      <c r="T154" s="33">
        <v>19939000</v>
      </c>
      <c r="U154" s="33">
        <v>16431800</v>
      </c>
      <c r="V154" s="33">
        <v>32818891</v>
      </c>
      <c r="W154" s="33">
        <v>70158000</v>
      </c>
      <c r="X154" s="33">
        <v>39161000</v>
      </c>
      <c r="Y154" s="33">
        <v>20000000</v>
      </c>
      <c r="Z154" s="33">
        <v>30243000</v>
      </c>
      <c r="AA154" s="33">
        <v>4000000</v>
      </c>
      <c r="AB154" s="33">
        <v>0</v>
      </c>
      <c r="AC154" s="33">
        <v>0</v>
      </c>
      <c r="AD154" s="33">
        <v>47942400</v>
      </c>
      <c r="AE154" s="33">
        <v>0</v>
      </c>
    </row>
    <row r="155" spans="1:31" ht="12.75" hidden="1">
      <c r="A155" s="66" t="s">
        <v>201</v>
      </c>
      <c r="B155" s="33">
        <v>22141874880</v>
      </c>
      <c r="C155" s="33">
        <v>169947530</v>
      </c>
      <c r="D155" s="33">
        <v>163577414</v>
      </c>
      <c r="E155" s="33">
        <v>171868961</v>
      </c>
      <c r="F155" s="33">
        <v>640355469</v>
      </c>
      <c r="G155" s="33">
        <v>416987464</v>
      </c>
      <c r="H155" s="33">
        <v>273554860</v>
      </c>
      <c r="I155" s="33">
        <v>287242033</v>
      </c>
      <c r="J155" s="33">
        <v>1236786666</v>
      </c>
      <c r="K155" s="33">
        <v>842801221</v>
      </c>
      <c r="L155" s="33">
        <v>635254334</v>
      </c>
      <c r="M155" s="33">
        <v>428107306</v>
      </c>
      <c r="N155" s="33">
        <v>485033019</v>
      </c>
      <c r="O155" s="33">
        <v>240517793</v>
      </c>
      <c r="P155" s="33">
        <v>728431645</v>
      </c>
      <c r="Q155" s="33">
        <v>179368120</v>
      </c>
      <c r="R155" s="33">
        <v>126693597</v>
      </c>
      <c r="S155" s="33">
        <v>109031097</v>
      </c>
      <c r="T155" s="33">
        <v>78342599</v>
      </c>
      <c r="U155" s="33">
        <v>260415614</v>
      </c>
      <c r="V155" s="33">
        <v>607202762</v>
      </c>
      <c r="W155" s="33">
        <v>965195863</v>
      </c>
      <c r="X155" s="33">
        <v>406740085</v>
      </c>
      <c r="Y155" s="33">
        <v>330968922</v>
      </c>
      <c r="Z155" s="33">
        <v>471618100</v>
      </c>
      <c r="AA155" s="33">
        <v>186599162</v>
      </c>
      <c r="AB155" s="33">
        <v>34920047</v>
      </c>
      <c r="AC155" s="33">
        <v>39002259</v>
      </c>
      <c r="AD155" s="33">
        <v>173208241</v>
      </c>
      <c r="AE155" s="33">
        <v>51745662</v>
      </c>
    </row>
    <row r="156" spans="1:31" ht="12.75" hidden="1">
      <c r="A156" s="66" t="s">
        <v>202</v>
      </c>
      <c r="B156" s="33">
        <v>7777521151</v>
      </c>
      <c r="C156" s="33">
        <v>70013760</v>
      </c>
      <c r="D156" s="33">
        <v>61300000</v>
      </c>
      <c r="E156" s="33">
        <v>76024598</v>
      </c>
      <c r="F156" s="33">
        <v>196673996</v>
      </c>
      <c r="G156" s="33">
        <v>118725553</v>
      </c>
      <c r="H156" s="33">
        <v>69608670</v>
      </c>
      <c r="I156" s="33">
        <v>100399121</v>
      </c>
      <c r="J156" s="33">
        <v>320542913</v>
      </c>
      <c r="K156" s="33">
        <v>248022052</v>
      </c>
      <c r="L156" s="33">
        <v>203688258</v>
      </c>
      <c r="M156" s="33">
        <v>125328780</v>
      </c>
      <c r="N156" s="33">
        <v>129850770</v>
      </c>
      <c r="O156" s="33">
        <v>111274284</v>
      </c>
      <c r="P156" s="33">
        <v>229090679</v>
      </c>
      <c r="Q156" s="33">
        <v>69255612</v>
      </c>
      <c r="R156" s="33">
        <v>57713486</v>
      </c>
      <c r="S156" s="33">
        <v>52102620</v>
      </c>
      <c r="T156" s="33">
        <v>27720566</v>
      </c>
      <c r="U156" s="33">
        <v>94787502</v>
      </c>
      <c r="V156" s="33">
        <v>177241336</v>
      </c>
      <c r="W156" s="33">
        <v>260603731</v>
      </c>
      <c r="X156" s="33">
        <v>131701207</v>
      </c>
      <c r="Y156" s="33">
        <v>111060770</v>
      </c>
      <c r="Z156" s="33">
        <v>146436570</v>
      </c>
      <c r="AA156" s="33">
        <v>88295893</v>
      </c>
      <c r="AB156" s="33">
        <v>12528000</v>
      </c>
      <c r="AC156" s="33">
        <v>11203900</v>
      </c>
      <c r="AD156" s="33">
        <v>61059225</v>
      </c>
      <c r="AE156" s="33">
        <v>9493608</v>
      </c>
    </row>
    <row r="157" spans="1:31" ht="12.75" hidden="1">
      <c r="A157" s="66" t="s">
        <v>203</v>
      </c>
      <c r="B157" s="33">
        <v>7091648252</v>
      </c>
      <c r="C157" s="33">
        <v>62328784</v>
      </c>
      <c r="D157" s="33">
        <v>52577128</v>
      </c>
      <c r="E157" s="33">
        <v>65443049</v>
      </c>
      <c r="F157" s="33">
        <v>173130791</v>
      </c>
      <c r="G157" s="33">
        <v>111599257</v>
      </c>
      <c r="H157" s="33">
        <v>72751000</v>
      </c>
      <c r="I157" s="33">
        <v>96419023</v>
      </c>
      <c r="J157" s="33">
        <v>298018486</v>
      </c>
      <c r="K157" s="33">
        <v>231247004</v>
      </c>
      <c r="L157" s="33">
        <v>181615043</v>
      </c>
      <c r="M157" s="33">
        <v>115160626</v>
      </c>
      <c r="N157" s="33">
        <v>156922004</v>
      </c>
      <c r="O157" s="33">
        <v>100810424</v>
      </c>
      <c r="P157" s="33">
        <v>189875685</v>
      </c>
      <c r="Q157" s="33">
        <v>63748070</v>
      </c>
      <c r="R157" s="33">
        <v>43243502</v>
      </c>
      <c r="S157" s="33">
        <v>52281632</v>
      </c>
      <c r="T157" s="33">
        <v>25679411</v>
      </c>
      <c r="U157" s="33">
        <v>87186354</v>
      </c>
      <c r="V157" s="33">
        <v>168948553</v>
      </c>
      <c r="W157" s="33">
        <v>230677479</v>
      </c>
      <c r="X157" s="33">
        <v>117681525</v>
      </c>
      <c r="Y157" s="33">
        <v>106991208</v>
      </c>
      <c r="Z157" s="33">
        <v>133798730</v>
      </c>
      <c r="AA157" s="33">
        <v>96105751</v>
      </c>
      <c r="AB157" s="33">
        <v>11965987</v>
      </c>
      <c r="AC157" s="33">
        <v>9521069</v>
      </c>
      <c r="AD157" s="33">
        <v>55713656</v>
      </c>
      <c r="AE157" s="33">
        <v>9985512</v>
      </c>
    </row>
    <row r="158" spans="1:31" ht="12.75" hidden="1">
      <c r="A158" s="66" t="s">
        <v>204</v>
      </c>
      <c r="B158" s="33">
        <v>278736000</v>
      </c>
      <c r="C158" s="33">
        <v>1665300</v>
      </c>
      <c r="D158" s="33">
        <v>2481215</v>
      </c>
      <c r="E158" s="33">
        <v>3298148</v>
      </c>
      <c r="F158" s="33">
        <v>7640562</v>
      </c>
      <c r="G158" s="33">
        <v>4559280</v>
      </c>
      <c r="H158" s="33">
        <v>2053000</v>
      </c>
      <c r="I158" s="33">
        <v>3845877</v>
      </c>
      <c r="J158" s="33">
        <v>13946923</v>
      </c>
      <c r="K158" s="33">
        <v>7411303</v>
      </c>
      <c r="L158" s="33">
        <v>7863820</v>
      </c>
      <c r="M158" s="33">
        <v>3160960</v>
      </c>
      <c r="N158" s="33">
        <v>3695000</v>
      </c>
      <c r="O158" s="33">
        <v>3226971</v>
      </c>
      <c r="P158" s="33">
        <v>10617088</v>
      </c>
      <c r="Q158" s="33">
        <v>2184600</v>
      </c>
      <c r="R158" s="33">
        <v>2105000</v>
      </c>
      <c r="S158" s="33">
        <v>1625000</v>
      </c>
      <c r="T158" s="33">
        <v>457500</v>
      </c>
      <c r="U158" s="33">
        <v>2888596</v>
      </c>
      <c r="V158" s="33">
        <v>7678426</v>
      </c>
      <c r="W158" s="33">
        <v>12498650</v>
      </c>
      <c r="X158" s="33">
        <v>6259867</v>
      </c>
      <c r="Y158" s="33">
        <v>3099570</v>
      </c>
      <c r="Z158" s="33">
        <v>7136450</v>
      </c>
      <c r="AA158" s="33">
        <v>896000</v>
      </c>
      <c r="AB158" s="33">
        <v>262000</v>
      </c>
      <c r="AC158" s="33">
        <v>460000</v>
      </c>
      <c r="AD158" s="33">
        <v>2426700</v>
      </c>
      <c r="AE158" s="33">
        <v>0</v>
      </c>
    </row>
    <row r="159" spans="1:31" ht="12.75" hidden="1">
      <c r="A159" s="66" t="s">
        <v>205</v>
      </c>
      <c r="B159" s="33">
        <v>6106600000</v>
      </c>
      <c r="C159" s="33">
        <v>52000000</v>
      </c>
      <c r="D159" s="33">
        <v>0</v>
      </c>
      <c r="E159" s="33">
        <v>40905000</v>
      </c>
      <c r="F159" s="33">
        <v>154000000</v>
      </c>
      <c r="G159" s="33">
        <v>124488372</v>
      </c>
      <c r="H159" s="33">
        <v>0</v>
      </c>
      <c r="I159" s="33">
        <v>118259148</v>
      </c>
      <c r="J159" s="33">
        <v>460224267</v>
      </c>
      <c r="K159" s="33">
        <v>238015972</v>
      </c>
      <c r="L159" s="33">
        <v>199291840</v>
      </c>
      <c r="M159" s="33">
        <v>189545000</v>
      </c>
      <c r="N159" s="33">
        <v>0</v>
      </c>
      <c r="O159" s="33">
        <v>40485471</v>
      </c>
      <c r="P159" s="33">
        <v>144421300</v>
      </c>
      <c r="Q159" s="33">
        <v>44760338</v>
      </c>
      <c r="R159" s="33">
        <v>31908300</v>
      </c>
      <c r="S159" s="33">
        <v>0</v>
      </c>
      <c r="T159" s="33">
        <v>19773860</v>
      </c>
      <c r="U159" s="33">
        <v>59827422</v>
      </c>
      <c r="V159" s="33">
        <v>182096370</v>
      </c>
      <c r="W159" s="33">
        <v>279863341</v>
      </c>
      <c r="X159" s="33">
        <v>101015000</v>
      </c>
      <c r="Y159" s="33">
        <v>73775000</v>
      </c>
      <c r="Z159" s="33">
        <v>119175000</v>
      </c>
      <c r="AA159" s="33">
        <v>0</v>
      </c>
      <c r="AB159" s="33">
        <v>5924885</v>
      </c>
      <c r="AC159" s="33">
        <v>6700000</v>
      </c>
      <c r="AD159" s="33">
        <v>41200000</v>
      </c>
      <c r="AE159" s="33">
        <v>0</v>
      </c>
    </row>
    <row r="160" spans="1:31" ht="12.75" hidden="1">
      <c r="A160" s="66" t="s">
        <v>206</v>
      </c>
      <c r="B160" s="33">
        <v>5468200000</v>
      </c>
      <c r="C160" s="33">
        <v>41000000</v>
      </c>
      <c r="D160" s="33">
        <v>36826441</v>
      </c>
      <c r="E160" s="33">
        <v>30962000</v>
      </c>
      <c r="F160" s="33">
        <v>135353000</v>
      </c>
      <c r="G160" s="33">
        <v>109208272</v>
      </c>
      <c r="H160" s="33">
        <v>0</v>
      </c>
      <c r="I160" s="33">
        <v>96315356</v>
      </c>
      <c r="J160" s="33">
        <v>390112381</v>
      </c>
      <c r="K160" s="33">
        <v>205427702</v>
      </c>
      <c r="L160" s="33">
        <v>172394280</v>
      </c>
      <c r="M160" s="33">
        <v>167000000</v>
      </c>
      <c r="N160" s="33">
        <v>0</v>
      </c>
      <c r="O160" s="33">
        <v>35783888</v>
      </c>
      <c r="P160" s="33">
        <v>127243420</v>
      </c>
      <c r="Q160" s="33">
        <v>39846098</v>
      </c>
      <c r="R160" s="33">
        <v>24771774</v>
      </c>
      <c r="S160" s="33">
        <v>0</v>
      </c>
      <c r="T160" s="33">
        <v>16120620</v>
      </c>
      <c r="U160" s="33">
        <v>52711385</v>
      </c>
      <c r="V160" s="33">
        <v>157017216</v>
      </c>
      <c r="W160" s="33">
        <v>249244000</v>
      </c>
      <c r="X160" s="33">
        <v>96000000</v>
      </c>
      <c r="Y160" s="33">
        <v>65658334</v>
      </c>
      <c r="Z160" s="33">
        <v>109455000</v>
      </c>
      <c r="AA160" s="33">
        <v>0</v>
      </c>
      <c r="AB160" s="33">
        <v>4901200</v>
      </c>
      <c r="AC160" s="33">
        <v>6800000</v>
      </c>
      <c r="AD160" s="33">
        <v>35126000</v>
      </c>
      <c r="AE160" s="33">
        <v>0</v>
      </c>
    </row>
    <row r="161" spans="1:31" ht="12.75" hidden="1">
      <c r="A161" s="66" t="s">
        <v>207</v>
      </c>
      <c r="B161" s="33">
        <v>334672891</v>
      </c>
      <c r="C161" s="33">
        <v>4000000</v>
      </c>
      <c r="D161" s="33">
        <v>0</v>
      </c>
      <c r="E161" s="33">
        <v>4688000</v>
      </c>
      <c r="F161" s="33">
        <v>48500000</v>
      </c>
      <c r="G161" s="33">
        <v>20958760</v>
      </c>
      <c r="H161" s="33">
        <v>8450000</v>
      </c>
      <c r="I161" s="33">
        <v>0</v>
      </c>
      <c r="J161" s="33">
        <v>23587254</v>
      </c>
      <c r="K161" s="33">
        <v>14087370</v>
      </c>
      <c r="L161" s="33">
        <v>589230</v>
      </c>
      <c r="M161" s="33">
        <v>2169110</v>
      </c>
      <c r="N161" s="33">
        <v>0</v>
      </c>
      <c r="O161" s="33">
        <v>7124000</v>
      </c>
      <c r="P161" s="33">
        <v>0</v>
      </c>
      <c r="Q161" s="33">
        <v>500000</v>
      </c>
      <c r="R161" s="33">
        <v>0</v>
      </c>
      <c r="S161" s="33">
        <v>0</v>
      </c>
      <c r="T161" s="33">
        <v>440000</v>
      </c>
      <c r="U161" s="33">
        <v>3839645</v>
      </c>
      <c r="V161" s="33">
        <v>12600000</v>
      </c>
      <c r="W161" s="33">
        <v>0</v>
      </c>
      <c r="X161" s="33">
        <v>1920080</v>
      </c>
      <c r="Y161" s="33">
        <v>107000</v>
      </c>
      <c r="Z161" s="33">
        <v>0</v>
      </c>
      <c r="AA161" s="33">
        <v>0</v>
      </c>
      <c r="AB161" s="33">
        <v>0</v>
      </c>
      <c r="AC161" s="33">
        <v>0</v>
      </c>
      <c r="AD161" s="33">
        <v>5148500</v>
      </c>
      <c r="AE161" s="33">
        <v>0</v>
      </c>
    </row>
    <row r="162" spans="1:31" ht="12.75" hidden="1">
      <c r="A162" s="66" t="s">
        <v>208</v>
      </c>
      <c r="B162" s="33">
        <v>317675517</v>
      </c>
      <c r="C162" s="33">
        <v>3550000</v>
      </c>
      <c r="D162" s="33">
        <v>900097</v>
      </c>
      <c r="E162" s="33">
        <v>4336000</v>
      </c>
      <c r="F162" s="33">
        <v>41500000</v>
      </c>
      <c r="G162" s="33">
        <v>18290710</v>
      </c>
      <c r="H162" s="33">
        <v>7500000</v>
      </c>
      <c r="I162" s="33">
        <v>0</v>
      </c>
      <c r="J162" s="33">
        <v>18019350</v>
      </c>
      <c r="K162" s="33">
        <v>13761660</v>
      </c>
      <c r="L162" s="33">
        <v>500000</v>
      </c>
      <c r="M162" s="33">
        <v>1610371</v>
      </c>
      <c r="N162" s="33">
        <v>0</v>
      </c>
      <c r="O162" s="33">
        <v>7089500</v>
      </c>
      <c r="P162" s="33">
        <v>0</v>
      </c>
      <c r="Q162" s="33">
        <v>657500</v>
      </c>
      <c r="R162" s="33">
        <v>383000</v>
      </c>
      <c r="S162" s="33">
        <v>0</v>
      </c>
      <c r="T162" s="33">
        <v>450000</v>
      </c>
      <c r="U162" s="33">
        <v>3557387</v>
      </c>
      <c r="V162" s="33">
        <v>10000000</v>
      </c>
      <c r="W162" s="33">
        <v>40000</v>
      </c>
      <c r="X162" s="33">
        <v>3839600</v>
      </c>
      <c r="Y162" s="33">
        <v>100000</v>
      </c>
      <c r="Z162" s="33">
        <v>0</v>
      </c>
      <c r="AA162" s="33">
        <v>0</v>
      </c>
      <c r="AB162" s="33">
        <v>0</v>
      </c>
      <c r="AC162" s="33">
        <v>0</v>
      </c>
      <c r="AD162" s="33">
        <v>3405000</v>
      </c>
      <c r="AE162" s="33">
        <v>0</v>
      </c>
    </row>
    <row r="163" spans="1:31" ht="12.75" hidden="1">
      <c r="A163" s="66" t="s">
        <v>209</v>
      </c>
      <c r="B163" s="33">
        <v>122384047</v>
      </c>
      <c r="C163" s="33">
        <v>5124000</v>
      </c>
      <c r="D163" s="33">
        <v>3650000</v>
      </c>
      <c r="E163" s="33">
        <v>3910366</v>
      </c>
      <c r="F163" s="33">
        <v>7881687</v>
      </c>
      <c r="G163" s="33">
        <v>5978880</v>
      </c>
      <c r="H163" s="33">
        <v>4371860</v>
      </c>
      <c r="I163" s="33">
        <v>7091230</v>
      </c>
      <c r="J163" s="33">
        <v>18436838</v>
      </c>
      <c r="K163" s="33">
        <v>12861910</v>
      </c>
      <c r="L163" s="33">
        <v>12758980</v>
      </c>
      <c r="M163" s="33">
        <v>7285490</v>
      </c>
      <c r="N163" s="33">
        <v>10112700</v>
      </c>
      <c r="O163" s="33">
        <v>7871986</v>
      </c>
      <c r="P163" s="33">
        <v>7070611</v>
      </c>
      <c r="Q163" s="33">
        <v>3161274</v>
      </c>
      <c r="R163" s="33">
        <v>3060000</v>
      </c>
      <c r="S163" s="33">
        <v>4580314</v>
      </c>
      <c r="T163" s="33">
        <v>2446040</v>
      </c>
      <c r="U163" s="33">
        <v>4867829</v>
      </c>
      <c r="V163" s="33">
        <v>8428321</v>
      </c>
      <c r="W163" s="33">
        <v>15471610</v>
      </c>
      <c r="X163" s="33">
        <v>7608402</v>
      </c>
      <c r="Y163" s="33">
        <v>4373760</v>
      </c>
      <c r="Z163" s="33">
        <v>6077700</v>
      </c>
      <c r="AA163" s="33">
        <v>6871412</v>
      </c>
      <c r="AB163" s="33">
        <v>3091716</v>
      </c>
      <c r="AC163" s="33">
        <v>2173500</v>
      </c>
      <c r="AD163" s="33">
        <v>3841950</v>
      </c>
      <c r="AE163" s="33">
        <v>3058000</v>
      </c>
    </row>
    <row r="164" spans="1:31" ht="12.75" hidden="1">
      <c r="A164" s="66" t="s">
        <v>210</v>
      </c>
      <c r="B164" s="33">
        <v>1444096416</v>
      </c>
      <c r="C164" s="33">
        <v>10970000</v>
      </c>
      <c r="D164" s="33">
        <v>26700000</v>
      </c>
      <c r="E164" s="33">
        <v>15990487</v>
      </c>
      <c r="F164" s="33">
        <v>99985871</v>
      </c>
      <c r="G164" s="33">
        <v>76853055</v>
      </c>
      <c r="H164" s="33">
        <v>23701390</v>
      </c>
      <c r="I164" s="33">
        <v>18623342</v>
      </c>
      <c r="J164" s="33">
        <v>137517936</v>
      </c>
      <c r="K164" s="33">
        <v>113922270</v>
      </c>
      <c r="L164" s="33">
        <v>63036381</v>
      </c>
      <c r="M164" s="33">
        <v>16681920</v>
      </c>
      <c r="N164" s="33">
        <v>14103900</v>
      </c>
      <c r="O164" s="33">
        <v>14795787</v>
      </c>
      <c r="P164" s="33">
        <v>107515269</v>
      </c>
      <c r="Q164" s="33">
        <v>9508636</v>
      </c>
      <c r="R164" s="33">
        <v>13268070</v>
      </c>
      <c r="S164" s="33">
        <v>2650499</v>
      </c>
      <c r="T164" s="33">
        <v>8334960</v>
      </c>
      <c r="U164" s="33">
        <v>17740654</v>
      </c>
      <c r="V164" s="33">
        <v>48704250</v>
      </c>
      <c r="W164" s="33">
        <v>101988761</v>
      </c>
      <c r="X164" s="33">
        <v>12121636</v>
      </c>
      <c r="Y164" s="33">
        <v>21390910</v>
      </c>
      <c r="Z164" s="33">
        <v>21910000</v>
      </c>
      <c r="AA164" s="33">
        <v>8135840</v>
      </c>
      <c r="AB164" s="33">
        <v>16538000</v>
      </c>
      <c r="AC164" s="33">
        <v>1313192</v>
      </c>
      <c r="AD164" s="33">
        <v>12346988</v>
      </c>
      <c r="AE164" s="33">
        <v>393663</v>
      </c>
    </row>
    <row r="165" spans="1:31" ht="12.75" hidden="1">
      <c r="A165" s="66" t="s">
        <v>211</v>
      </c>
      <c r="B165" s="33">
        <v>2579846462</v>
      </c>
      <c r="C165" s="33">
        <v>435000</v>
      </c>
      <c r="D165" s="33">
        <v>0</v>
      </c>
      <c r="E165" s="33">
        <v>0</v>
      </c>
      <c r="F165" s="33">
        <v>0</v>
      </c>
      <c r="G165" s="33">
        <v>3344886</v>
      </c>
      <c r="H165" s="33">
        <v>0</v>
      </c>
      <c r="I165" s="33">
        <v>9378340</v>
      </c>
      <c r="J165" s="33">
        <v>9700063</v>
      </c>
      <c r="K165" s="33">
        <v>12075558</v>
      </c>
      <c r="L165" s="33">
        <v>5156760</v>
      </c>
      <c r="M165" s="33">
        <v>2519420</v>
      </c>
      <c r="N165" s="33">
        <v>0</v>
      </c>
      <c r="O165" s="33">
        <v>17501870</v>
      </c>
      <c r="P165" s="33">
        <v>69426162</v>
      </c>
      <c r="Q165" s="33">
        <v>2782604</v>
      </c>
      <c r="R165" s="33">
        <v>0</v>
      </c>
      <c r="S165" s="33">
        <v>800000</v>
      </c>
      <c r="T165" s="33">
        <v>0</v>
      </c>
      <c r="U165" s="33">
        <v>4209500</v>
      </c>
      <c r="V165" s="33">
        <v>30884281</v>
      </c>
      <c r="W165" s="33">
        <v>100374031</v>
      </c>
      <c r="X165" s="33">
        <v>25955938</v>
      </c>
      <c r="Y165" s="33">
        <v>20124470</v>
      </c>
      <c r="Z165" s="33">
        <v>15071600</v>
      </c>
      <c r="AA165" s="33">
        <v>16881786</v>
      </c>
      <c r="AB165" s="33">
        <v>795000</v>
      </c>
      <c r="AC165" s="33">
        <v>0</v>
      </c>
      <c r="AD165" s="33">
        <v>3842000</v>
      </c>
      <c r="AE165" s="33">
        <v>500000</v>
      </c>
    </row>
    <row r="166" ht="12.75">
      <c r="A166" s="67" t="s">
        <v>212</v>
      </c>
    </row>
  </sheetData>
  <sheetProtection password="F954" sheet="1" objects="1" scenarios="1"/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2012-11-09T08:34:35Z</dcterms:created>
  <dcterms:modified xsi:type="dcterms:W3CDTF">2012-11-09T08:35:00Z</dcterms:modified>
  <cp:category/>
  <cp:version/>
  <cp:contentType/>
  <cp:contentStatus/>
</cp:coreProperties>
</file>