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5520" activeTab="0"/>
  </bookViews>
  <sheets>
    <sheet name="Metros" sheetId="1" r:id="rId1"/>
  </sheets>
  <definedNames/>
  <calcPr fullCalcOnLoad="1"/>
</workbook>
</file>

<file path=xl/sharedStrings.xml><?xml version="1.0" encoding="utf-8"?>
<sst xmlns="http://schemas.openxmlformats.org/spreadsheetml/2006/main" count="188" uniqueCount="164">
  <si>
    <t xml:space="preserve">Summarised Outcome: Municipal Budget and Benchmarking Engagement - 2012/13 Budget vs Original Budget 2011/12 </t>
  </si>
  <si>
    <t>Buffalo</t>
  </si>
  <si>
    <t>Cape</t>
  </si>
  <si>
    <t>City Of</t>
  </si>
  <si>
    <t>Ekurhuleni</t>
  </si>
  <si>
    <t>eThekwini</t>
  </si>
  <si>
    <t>Mangaung</t>
  </si>
  <si>
    <t>Nelson Mandela</t>
  </si>
  <si>
    <t>City (H)</t>
  </si>
  <si>
    <t>Town (H)</t>
  </si>
  <si>
    <t>Johannesburg (H)</t>
  </si>
  <si>
    <t>Tshwane (H)</t>
  </si>
  <si>
    <t>Metro (H)</t>
  </si>
  <si>
    <t>(H)</t>
  </si>
  <si>
    <t>Bay (H)</t>
  </si>
  <si>
    <t>BUF</t>
  </si>
  <si>
    <t>CPT</t>
  </si>
  <si>
    <t>JHB</t>
  </si>
  <si>
    <t>TSH</t>
  </si>
  <si>
    <t>EKU</t>
  </si>
  <si>
    <t>ETH</t>
  </si>
  <si>
    <t>MAN</t>
  </si>
  <si>
    <t>NMA</t>
  </si>
  <si>
    <t>R thousands</t>
  </si>
  <si>
    <t>Total Operating Revenue</t>
  </si>
  <si>
    <t>Total Operating Expenditure</t>
  </si>
  <si>
    <t>Operating Performance Surplus / (Deficit)</t>
  </si>
  <si>
    <t>Cash and Cash Equivalents at the Year End</t>
  </si>
  <si>
    <t>Net Increase / (Decrease) in Cash held for the Year</t>
  </si>
  <si>
    <t>Cash Backing / Surplus (Deficit) Reconciliation</t>
  </si>
  <si>
    <t>Cash Coverage Ratio</t>
  </si>
  <si>
    <t>STATEMENT OF OPERATING PERFORMANCE</t>
  </si>
  <si>
    <t>Revenue</t>
  </si>
  <si>
    <t>% Increase in Total Operating Revenue</t>
  </si>
  <si>
    <t>% Increase in Property Rates Revenue</t>
  </si>
  <si>
    <t>% Increase in Electricity Revenue</t>
  </si>
  <si>
    <t>% Increase in Water Revenue</t>
  </si>
  <si>
    <t>% Increase in Property Rates &amp; Service Charges</t>
  </si>
  <si>
    <t>% Increase in Operating Grant Revenue</t>
  </si>
  <si>
    <t>% Increase in Capital Grant Revenue</t>
  </si>
  <si>
    <t>Collection Rate Including Other Revenue</t>
  </si>
  <si>
    <t>Expenditure</t>
  </si>
  <si>
    <t>% Increase in Total Operating Expenditure</t>
  </si>
  <si>
    <t>% Increase in Employee Costs</t>
  </si>
  <si>
    <t>% Overtime measured against Employee Related Costs</t>
  </si>
  <si>
    <t>% Increase in Electricity Bulk Purchases</t>
  </si>
  <si>
    <t>% Increase in Water Bulk Purchases</t>
  </si>
  <si>
    <t>Remuneration % of Oper Exp (excl debt impairm and deprec)</t>
  </si>
  <si>
    <t>Contracted Services % of Oper Exp (excl debt impairm and deprec)</t>
  </si>
  <si>
    <t>Debt Impairment % of Billable Revenue</t>
  </si>
  <si>
    <t>% Electricity Distribution Losses</t>
  </si>
  <si>
    <t>% Water Distribution Losses</t>
  </si>
  <si>
    <t>INFRASTRUCTURE DEVELOPMENT &amp; ASSET MANAGEMENT</t>
  </si>
  <si>
    <t>Capital Funding</t>
  </si>
  <si>
    <t>Total Capital Budget</t>
  </si>
  <si>
    <t>Internally Funded and Other</t>
  </si>
  <si>
    <t>Grant Funding and Other</t>
  </si>
  <si>
    <t>Internally Generated Funds % of Non Grant Funding</t>
  </si>
  <si>
    <t>Borrowing % of Non Grant Funding</t>
  </si>
  <si>
    <t>Grant Funding % of Total Funding</t>
  </si>
  <si>
    <t>Borrowing</t>
  </si>
  <si>
    <t>Total Borrowing Liability</t>
  </si>
  <si>
    <t>Borrowing for the Financial Year</t>
  </si>
  <si>
    <t>Cost of Borrowing for the Financial Year</t>
  </si>
  <si>
    <t>Total Cost of Debt as a % of Total Borrowing Liability</t>
  </si>
  <si>
    <t>Financing Cost % of Asset Base</t>
  </si>
  <si>
    <t>Capital Charges % of Operating Expenditure</t>
  </si>
  <si>
    <t>Borrowing % of Total Assets</t>
  </si>
  <si>
    <t>Capital Programme</t>
  </si>
  <si>
    <t>Capital Appropriations</t>
  </si>
  <si>
    <t>Trading Services</t>
  </si>
  <si>
    <t>Total Appropriation - Electricity Infrastructure</t>
  </si>
  <si>
    <t>Total Appropriation - Water Infrastructure</t>
  </si>
  <si>
    <t>Total Appropriation - Waste Water Management</t>
  </si>
  <si>
    <t>Total Appropriation - Waste Management</t>
  </si>
  <si>
    <t>Economic and Environmental</t>
  </si>
  <si>
    <t>Total Appropriation - Planning and Development</t>
  </si>
  <si>
    <t>Total Appropriation - Road Transport</t>
  </si>
  <si>
    <t>Total Appropriation - Environmental Protection</t>
  </si>
  <si>
    <t>Governance and Administration</t>
  </si>
  <si>
    <t>Community and Public Safety</t>
  </si>
  <si>
    <t>Other</t>
  </si>
  <si>
    <t>% Capital Appropriations measured against Total Capital</t>
  </si>
  <si>
    <t>% of Capital Budget - Electricity Infrastructure</t>
  </si>
  <si>
    <t>% of Capital Budget - Water Infrastructure</t>
  </si>
  <si>
    <t>% of Capital Budget - Waste Water Management</t>
  </si>
  <si>
    <t>% of Capital Budget - Waste Management</t>
  </si>
  <si>
    <t>% of Capital Budget - Planning and Development</t>
  </si>
  <si>
    <t>% of Capital Budget - Road Transport</t>
  </si>
  <si>
    <t>% of Capital Budget - Environmental Protection</t>
  </si>
  <si>
    <t>Asset Management</t>
  </si>
  <si>
    <t>Total Value of PPE</t>
  </si>
  <si>
    <t>Capital Asset Renewal</t>
  </si>
  <si>
    <t>Operational Repairs &amp; Maintenance</t>
  </si>
  <si>
    <t>Asset Renewal % of Depreciation</t>
  </si>
  <si>
    <t>R&amp;M % of PPE</t>
  </si>
  <si>
    <t>Asset Renewal and R&amp;M as a % of PPE</t>
  </si>
  <si>
    <t>Depreciation as % of Asset Base</t>
  </si>
  <si>
    <t>AVERAGE HOUSEHOLD BILLS</t>
  </si>
  <si>
    <t>Percentage Increases</t>
  </si>
  <si>
    <t>Property rates</t>
  </si>
  <si>
    <t>Electricity: Basic levy</t>
  </si>
  <si>
    <t>Electricity: Consumption</t>
  </si>
  <si>
    <t>Water: Basic levy</t>
  </si>
  <si>
    <t>Water: Consumption</t>
  </si>
  <si>
    <t>Sanitation</t>
  </si>
  <si>
    <t>Refuse removal</t>
  </si>
  <si>
    <t>Monthly Bill (Rand/cent)</t>
  </si>
  <si>
    <t>Total Monthly Bill (excluding VAT)</t>
  </si>
  <si>
    <t>SOCIAL PACKAGE</t>
  </si>
  <si>
    <t>Total Number of Households</t>
  </si>
  <si>
    <t>Highest level of free service provided</t>
  </si>
  <si>
    <t>Water (kilolitres per household per month)</t>
  </si>
  <si>
    <t>Electricity (kwh per household per month)</t>
  </si>
  <si>
    <t>Number of Households receiving Free Basic Services</t>
  </si>
  <si>
    <t>Water (6 kilolitres per household per month)</t>
  </si>
  <si>
    <t>Sanitation (free minimum level service)</t>
  </si>
  <si>
    <t>Electricity/Other energy (50kwh per household per month)</t>
  </si>
  <si>
    <t>Refuse(removed at least once a week)</t>
  </si>
  <si>
    <t>Cost of Free Basic Services provided</t>
  </si>
  <si>
    <t>Average Cost per Household Per Annum</t>
  </si>
  <si>
    <t>Cost of Free Basic Services Provided to "Registered Indigent"</t>
  </si>
  <si>
    <t>Revenue cost of free services provided (excl property rates and other)</t>
  </si>
  <si>
    <t>Local Government Equitable Share</t>
  </si>
  <si>
    <t>MTREF Funded / Unfunded</t>
  </si>
  <si>
    <t>Cash Receipts and Ratepayers</t>
  </si>
  <si>
    <t>Total Billable Revenue</t>
  </si>
  <si>
    <t>Other Revenue</t>
  </si>
  <si>
    <t>BS 1800 2200 -2700 1400 (A6_6_7_30_16)</t>
  </si>
  <si>
    <t>BS 2600 and 2610 (A6_32)</t>
  </si>
  <si>
    <t>BS 2000 (A6_8)</t>
  </si>
  <si>
    <t>BS 2010 (A6_9)</t>
  </si>
  <si>
    <t>BS 1500 (A6_15)</t>
  </si>
  <si>
    <t>A8 lines 11 tot 17 (excl 14)</t>
  </si>
  <si>
    <t>OSA 3000 TO 3400 AND 3900 TO 4300 (excl 4110)</t>
  </si>
  <si>
    <t>Debt Impairment</t>
  </si>
  <si>
    <t>OSA 4110 3600 4400 4550</t>
  </si>
  <si>
    <t>SA8 line 42</t>
  </si>
  <si>
    <t>Total Operating Revenue 2011/12</t>
  </si>
  <si>
    <t>Property Rates Revenue</t>
  </si>
  <si>
    <t>Property Rates Revenue 2011/12</t>
  </si>
  <si>
    <t>Electricity Revenue</t>
  </si>
  <si>
    <t>Electricity Revenue 2011/12</t>
  </si>
  <si>
    <t>Water Revenue</t>
  </si>
  <si>
    <t>Water Revenue 2011/12</t>
  </si>
  <si>
    <t>Property Rates &amp; Service Charges</t>
  </si>
  <si>
    <t>Property Rates &amp; Service Charges 2011/12</t>
  </si>
  <si>
    <t>Operating Grant Revenue</t>
  </si>
  <si>
    <t>Operating Grant Revenue 2011/12</t>
  </si>
  <si>
    <t>Capital Grant Revenue</t>
  </si>
  <si>
    <t>Capital Grant Revenue 2011/12</t>
  </si>
  <si>
    <t>Total Operating Expenditure 2011/12</t>
  </si>
  <si>
    <t>Employee Costs</t>
  </si>
  <si>
    <t>Employee Costs 2011/12</t>
  </si>
  <si>
    <t>Overtime Costs</t>
  </si>
  <si>
    <t>Electricity Bulk Purchases</t>
  </si>
  <si>
    <t>Electricity Bulk Purchases 2011/12</t>
  </si>
  <si>
    <t>Water Bulk Purchases</t>
  </si>
  <si>
    <t>Water Bulk Purchases 2011/12</t>
  </si>
  <si>
    <t>Remuneration</t>
  </si>
  <si>
    <t>Depreciation</t>
  </si>
  <si>
    <t>Contracted Services</t>
  </si>
  <si>
    <t>Source: National Treasury Local Government Database</t>
  </si>
  <si>
    <t>Metros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</si>
</sst>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_);\(#,###.0\);.0_)"/>
    <numFmt numFmtId="170" formatCode="#,###.0\%_);\(#,###.0\%\);.0\%_)"/>
    <numFmt numFmtId="171" formatCode="#,###.00_);\(#,###.00\);.00_)"/>
    <numFmt numFmtId="172" formatCode="_(* #,##0,_);_(* \(#,##0,\);_(* &quot;&quot;\-\ &quot;&quot;?_);_(@_)"/>
    <numFmt numFmtId="173" formatCode="_(* #,##0,_);_(* \(#,##0,\);_(* &quot;- &quot;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8"/>
      <name val="ARIAL NARROW"/>
      <family val="0"/>
    </font>
    <font>
      <b/>
      <sz val="10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8"/>
      <color indexed="8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  <font>
      <b/>
      <sz val="10"/>
      <color rgb="FF000000"/>
      <name val="ARIAL NARROW"/>
      <family val="0"/>
    </font>
    <font>
      <b/>
      <sz val="11"/>
      <color rgb="FF000000"/>
      <name val="ARIAL NARROW"/>
      <family val="0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2"/>
      <color rgb="FF000000"/>
      <name val="ARIAL"/>
      <family val="0"/>
    </font>
    <font>
      <i/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9" fillId="0" borderId="0" xfId="0" applyFont="1" applyAlignment="1">
      <alignment wrapText="1"/>
    </xf>
    <xf numFmtId="0" fontId="50" fillId="0" borderId="10" xfId="0" applyFont="1" applyBorder="1" applyAlignment="1">
      <alignment wrapText="1"/>
    </xf>
    <xf numFmtId="0" fontId="51" fillId="0" borderId="10" xfId="0" applyFont="1" applyBorder="1" applyAlignment="1">
      <alignment horizontal="right" wrapText="1"/>
    </xf>
    <xf numFmtId="173" fontId="52" fillId="0" borderId="11" xfId="0" applyNumberFormat="1" applyFont="1" applyBorder="1" applyAlignment="1">
      <alignment horizontal="right" wrapText="1"/>
    </xf>
    <xf numFmtId="173" fontId="52" fillId="0" borderId="10" xfId="0" applyNumberFormat="1" applyFont="1" applyBorder="1" applyAlignment="1">
      <alignment horizontal="right" wrapText="1"/>
    </xf>
    <xf numFmtId="169" fontId="2" fillId="0" borderId="10" xfId="0" applyNumberFormat="1" applyFont="1" applyBorder="1" applyAlignment="1">
      <alignment horizontal="right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70" fontId="3" fillId="0" borderId="11" xfId="0" applyNumberFormat="1" applyFont="1" applyBorder="1" applyAlignment="1">
      <alignment horizontal="right" wrapText="1"/>
    </xf>
    <xf numFmtId="170" fontId="3" fillId="0" borderId="10" xfId="0" applyNumberFormat="1" applyFont="1" applyBorder="1" applyAlignment="1">
      <alignment horizontal="right" wrapText="1"/>
    </xf>
    <xf numFmtId="173" fontId="53" fillId="0" borderId="11" xfId="0" applyNumberFormat="1" applyFont="1" applyBorder="1" applyAlignment="1">
      <alignment horizontal="right" wrapText="1"/>
    </xf>
    <xf numFmtId="173" fontId="53" fillId="0" borderId="10" xfId="0" applyNumberFormat="1" applyFont="1" applyBorder="1" applyAlignment="1">
      <alignment horizontal="right" wrapText="1"/>
    </xf>
    <xf numFmtId="170" fontId="2" fillId="0" borderId="11" xfId="0" applyNumberFormat="1" applyFont="1" applyBorder="1" applyAlignment="1">
      <alignment horizontal="right" wrapText="1"/>
    </xf>
    <xf numFmtId="170" fontId="2" fillId="0" borderId="10" xfId="0" applyNumberFormat="1" applyFont="1" applyBorder="1" applyAlignment="1">
      <alignment horizontal="right" wrapText="1"/>
    </xf>
    <xf numFmtId="170" fontId="53" fillId="0" borderId="11" xfId="0" applyNumberFormat="1" applyFont="1" applyBorder="1" applyAlignment="1">
      <alignment horizontal="right" wrapText="1"/>
    </xf>
    <xf numFmtId="170" fontId="53" fillId="0" borderId="10" xfId="0" applyNumberFormat="1" applyFont="1" applyBorder="1" applyAlignment="1">
      <alignment horizontal="right" wrapText="1"/>
    </xf>
    <xf numFmtId="171" fontId="53" fillId="0" borderId="11" xfId="0" applyNumberFormat="1" applyFont="1" applyBorder="1" applyAlignment="1">
      <alignment horizontal="right" wrapText="1"/>
    </xf>
    <xf numFmtId="171" fontId="53" fillId="0" borderId="10" xfId="0" applyNumberFormat="1" applyFont="1" applyBorder="1" applyAlignment="1">
      <alignment horizontal="right" wrapText="1"/>
    </xf>
    <xf numFmtId="168" fontId="53" fillId="0" borderId="10" xfId="0" applyNumberFormat="1" applyFont="1" applyBorder="1" applyAlignment="1">
      <alignment horizontal="right" wrapText="1"/>
    </xf>
    <xf numFmtId="168" fontId="53" fillId="0" borderId="11" xfId="0" applyNumberFormat="1" applyFont="1" applyBorder="1" applyAlignment="1">
      <alignment horizontal="right" wrapText="1"/>
    </xf>
    <xf numFmtId="172" fontId="52" fillId="0" borderId="10" xfId="0" applyNumberFormat="1" applyFont="1" applyBorder="1" applyAlignment="1">
      <alignment horizontal="right" wrapText="1"/>
    </xf>
    <xf numFmtId="171" fontId="2" fillId="0" borderId="10" xfId="0" applyNumberFormat="1" applyFont="1" applyBorder="1" applyAlignment="1">
      <alignment horizontal="right" wrapText="1"/>
    </xf>
    <xf numFmtId="171" fontId="3" fillId="0" borderId="11" xfId="0" applyNumberFormat="1" applyFont="1" applyBorder="1" applyAlignment="1">
      <alignment horizontal="right" wrapText="1"/>
    </xf>
    <xf numFmtId="171" fontId="3" fillId="0" borderId="10" xfId="0" applyNumberFormat="1" applyFont="1" applyBorder="1" applyAlignment="1">
      <alignment horizontal="right" wrapText="1"/>
    </xf>
    <xf numFmtId="168" fontId="2" fillId="0" borderId="10" xfId="0" applyNumberFormat="1" applyFont="1" applyBorder="1" applyAlignment="1">
      <alignment horizontal="right" wrapText="1"/>
    </xf>
    <xf numFmtId="172" fontId="52" fillId="0" borderId="11" xfId="0" applyNumberFormat="1" applyFont="1" applyBorder="1" applyAlignment="1">
      <alignment horizontal="right" wrapText="1"/>
    </xf>
    <xf numFmtId="0" fontId="54" fillId="0" borderId="0" xfId="0" applyFont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0" fillId="0" borderId="14" xfId="0" applyFont="1" applyBorder="1" applyAlignment="1">
      <alignment/>
    </xf>
    <xf numFmtId="0" fontId="50" fillId="0" borderId="15" xfId="0" applyFont="1" applyBorder="1" applyAlignment="1">
      <alignment wrapText="1"/>
    </xf>
    <xf numFmtId="0" fontId="51" fillId="0" borderId="14" xfId="0" applyFont="1" applyBorder="1" applyAlignment="1">
      <alignment wrapText="1"/>
    </xf>
    <xf numFmtId="0" fontId="51" fillId="0" borderId="15" xfId="0" applyFont="1" applyBorder="1" applyAlignment="1">
      <alignment horizontal="right" wrapText="1"/>
    </xf>
    <xf numFmtId="0" fontId="50" fillId="0" borderId="16" xfId="0" applyFont="1" applyBorder="1" applyAlignment="1">
      <alignment wrapText="1"/>
    </xf>
    <xf numFmtId="173" fontId="52" fillId="0" borderId="17" xfId="0" applyNumberFormat="1" applyFont="1" applyBorder="1" applyAlignment="1">
      <alignment horizontal="right" wrapText="1"/>
    </xf>
    <xf numFmtId="0" fontId="50" fillId="0" borderId="14" xfId="0" applyFont="1" applyBorder="1" applyAlignment="1">
      <alignment wrapText="1"/>
    </xf>
    <xf numFmtId="173" fontId="52" fillId="0" borderId="15" xfId="0" applyNumberFormat="1" applyFont="1" applyBorder="1" applyAlignment="1">
      <alignment horizontal="right" wrapText="1"/>
    </xf>
    <xf numFmtId="169" fontId="2" fillId="0" borderId="15" xfId="0" applyNumberFormat="1" applyFont="1" applyBorder="1" applyAlignment="1">
      <alignment horizontal="right" wrapText="1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49" fillId="0" borderId="16" xfId="0" applyFont="1" applyBorder="1" applyAlignment="1">
      <alignment wrapText="1"/>
    </xf>
    <xf numFmtId="170" fontId="3" fillId="0" borderId="17" xfId="0" applyNumberFormat="1" applyFont="1" applyBorder="1" applyAlignment="1">
      <alignment horizontal="right" wrapText="1"/>
    </xf>
    <xf numFmtId="0" fontId="49" fillId="0" borderId="14" xfId="0" applyFont="1" applyBorder="1" applyAlignment="1">
      <alignment wrapText="1"/>
    </xf>
    <xf numFmtId="170" fontId="3" fillId="0" borderId="15" xfId="0" applyNumberFormat="1" applyFont="1" applyBorder="1" applyAlignment="1">
      <alignment horizontal="right" wrapText="1"/>
    </xf>
    <xf numFmtId="173" fontId="53" fillId="0" borderId="17" xfId="0" applyNumberFormat="1" applyFont="1" applyBorder="1" applyAlignment="1">
      <alignment horizontal="right" wrapText="1"/>
    </xf>
    <xf numFmtId="173" fontId="53" fillId="0" borderId="15" xfId="0" applyNumberFormat="1" applyFont="1" applyBorder="1" applyAlignment="1">
      <alignment horizontal="right" wrapText="1"/>
    </xf>
    <xf numFmtId="170" fontId="2" fillId="0" borderId="17" xfId="0" applyNumberFormat="1" applyFont="1" applyBorder="1" applyAlignment="1">
      <alignment horizontal="right" wrapText="1"/>
    </xf>
    <xf numFmtId="170" fontId="2" fillId="0" borderId="15" xfId="0" applyNumberFormat="1" applyFont="1" applyBorder="1" applyAlignment="1">
      <alignment horizontal="right" wrapText="1"/>
    </xf>
    <xf numFmtId="170" fontId="53" fillId="0" borderId="17" xfId="0" applyNumberFormat="1" applyFont="1" applyBorder="1" applyAlignment="1">
      <alignment horizontal="right" wrapText="1"/>
    </xf>
    <xf numFmtId="170" fontId="53" fillId="0" borderId="15" xfId="0" applyNumberFormat="1" applyFont="1" applyBorder="1" applyAlignment="1">
      <alignment horizontal="right" wrapText="1"/>
    </xf>
    <xf numFmtId="171" fontId="53" fillId="0" borderId="17" xfId="0" applyNumberFormat="1" applyFont="1" applyBorder="1" applyAlignment="1">
      <alignment horizontal="right" wrapText="1"/>
    </xf>
    <xf numFmtId="171" fontId="53" fillId="0" borderId="15" xfId="0" applyNumberFormat="1" applyFont="1" applyBorder="1" applyAlignment="1">
      <alignment horizontal="right" wrapText="1"/>
    </xf>
    <xf numFmtId="168" fontId="53" fillId="0" borderId="15" xfId="0" applyNumberFormat="1" applyFont="1" applyBorder="1" applyAlignment="1">
      <alignment horizontal="right" wrapText="1"/>
    </xf>
    <xf numFmtId="168" fontId="53" fillId="0" borderId="17" xfId="0" applyNumberFormat="1" applyFont="1" applyBorder="1" applyAlignment="1">
      <alignment horizontal="right" wrapText="1"/>
    </xf>
    <xf numFmtId="172" fontId="52" fillId="0" borderId="15" xfId="0" applyNumberFormat="1" applyFont="1" applyBorder="1" applyAlignment="1">
      <alignment horizontal="right" wrapText="1"/>
    </xf>
    <xf numFmtId="171" fontId="2" fillId="0" borderId="15" xfId="0" applyNumberFormat="1" applyFont="1" applyBorder="1" applyAlignment="1">
      <alignment horizontal="right" wrapText="1"/>
    </xf>
    <xf numFmtId="171" fontId="3" fillId="0" borderId="17" xfId="0" applyNumberFormat="1" applyFont="1" applyBorder="1" applyAlignment="1">
      <alignment horizontal="right" wrapText="1"/>
    </xf>
    <xf numFmtId="171" fontId="3" fillId="0" borderId="15" xfId="0" applyNumberFormat="1" applyFont="1" applyBorder="1" applyAlignment="1">
      <alignment horizontal="right" wrapText="1"/>
    </xf>
    <xf numFmtId="168" fontId="2" fillId="0" borderId="15" xfId="0" applyNumberFormat="1" applyFont="1" applyBorder="1" applyAlignment="1">
      <alignment horizontal="right" wrapText="1"/>
    </xf>
    <xf numFmtId="172" fontId="52" fillId="0" borderId="17" xfId="0" applyNumberFormat="1" applyFont="1" applyBorder="1" applyAlignment="1">
      <alignment horizontal="right" wrapText="1"/>
    </xf>
    <xf numFmtId="0" fontId="50" fillId="0" borderId="18" xfId="0" applyFont="1" applyBorder="1" applyAlignment="1">
      <alignment wrapText="1"/>
    </xf>
    <xf numFmtId="168" fontId="52" fillId="0" borderId="19" xfId="0" applyNumberFormat="1" applyFont="1" applyBorder="1" applyAlignment="1">
      <alignment horizontal="right" wrapText="1"/>
    </xf>
    <xf numFmtId="168" fontId="52" fillId="0" borderId="20" xfId="0" applyNumberFormat="1" applyFont="1" applyBorder="1" applyAlignment="1">
      <alignment horizontal="right" wrapText="1"/>
    </xf>
    <xf numFmtId="0" fontId="55" fillId="0" borderId="0" xfId="0" applyFont="1" applyAlignment="1">
      <alignment/>
    </xf>
    <xf numFmtId="0" fontId="29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showGridLines="0" tabSelected="1" zoomScalePageLayoutView="0" workbookViewId="0" topLeftCell="A1">
      <selection activeCell="A1" sqref="A1:I1"/>
    </sheetView>
  </sheetViews>
  <sheetFormatPr defaultColWidth="9.140625" defaultRowHeight="12.75"/>
  <cols>
    <col min="1" max="1" width="36.57421875" style="0" bestFit="1" customWidth="1"/>
    <col min="2" max="3" width="12.140625" style="0" bestFit="1" customWidth="1"/>
    <col min="4" max="4" width="14.8515625" style="0" bestFit="1" customWidth="1"/>
    <col min="5" max="7" width="12.140625" style="0" bestFit="1" customWidth="1"/>
    <col min="8" max="8" width="11.28125" style="0" bestFit="1" customWidth="1"/>
    <col min="9" max="9" width="13.140625" style="0" bestFit="1" customWidth="1"/>
  </cols>
  <sheetData>
    <row r="1" spans="1:9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2.75">
      <c r="A2" s="65" t="s">
        <v>163</v>
      </c>
      <c r="B2" s="28" t="s">
        <v>1</v>
      </c>
      <c r="C2" s="28" t="s">
        <v>2</v>
      </c>
      <c r="D2" s="28" t="s">
        <v>3</v>
      </c>
      <c r="E2" s="28" t="s">
        <v>3</v>
      </c>
      <c r="F2" s="28" t="s">
        <v>4</v>
      </c>
      <c r="G2" s="28" t="s">
        <v>5</v>
      </c>
      <c r="H2" s="28" t="s">
        <v>6</v>
      </c>
      <c r="I2" s="29" t="s">
        <v>7</v>
      </c>
    </row>
    <row r="3" spans="1:9" ht="12.75">
      <c r="A3" s="30"/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  <c r="G3" s="2" t="s">
        <v>13</v>
      </c>
      <c r="H3" s="2" t="s">
        <v>13</v>
      </c>
      <c r="I3" s="31" t="s">
        <v>14</v>
      </c>
    </row>
    <row r="4" spans="1:9" ht="12.75">
      <c r="A4" s="30"/>
      <c r="B4" s="2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2" t="s">
        <v>20</v>
      </c>
      <c r="H4" s="2" t="s">
        <v>21</v>
      </c>
      <c r="I4" s="31" t="s">
        <v>22</v>
      </c>
    </row>
    <row r="5" spans="1:9" ht="16.5">
      <c r="A5" s="32" t="s">
        <v>23</v>
      </c>
      <c r="B5" s="3"/>
      <c r="C5" s="3"/>
      <c r="D5" s="3"/>
      <c r="E5" s="3"/>
      <c r="F5" s="3"/>
      <c r="G5" s="3"/>
      <c r="H5" s="3"/>
      <c r="I5" s="33"/>
    </row>
    <row r="6" spans="1:9" ht="12.75">
      <c r="A6" s="34" t="s">
        <v>24</v>
      </c>
      <c r="B6" s="4">
        <v>3966637301</v>
      </c>
      <c r="C6" s="4">
        <v>23901656068</v>
      </c>
      <c r="D6" s="4">
        <v>33414387000</v>
      </c>
      <c r="E6" s="4">
        <v>20795034547</v>
      </c>
      <c r="F6" s="4">
        <v>22368169184</v>
      </c>
      <c r="G6" s="4">
        <v>23662217745</v>
      </c>
      <c r="H6" s="4">
        <v>4374348503</v>
      </c>
      <c r="I6" s="35">
        <v>7246751760</v>
      </c>
    </row>
    <row r="7" spans="1:9" ht="12.75">
      <c r="A7" s="36" t="s">
        <v>25</v>
      </c>
      <c r="B7" s="5">
        <v>3992221749</v>
      </c>
      <c r="C7" s="5">
        <v>24362424954</v>
      </c>
      <c r="D7" s="5">
        <v>31894083674</v>
      </c>
      <c r="E7" s="5">
        <v>21084256331</v>
      </c>
      <c r="F7" s="5">
        <v>22365359559</v>
      </c>
      <c r="G7" s="5">
        <v>23751278429</v>
      </c>
      <c r="H7" s="5">
        <v>4176314817</v>
      </c>
      <c r="I7" s="37">
        <v>7316096070</v>
      </c>
    </row>
    <row r="8" spans="1:9" ht="12.75">
      <c r="A8" s="36" t="s">
        <v>26</v>
      </c>
      <c r="B8" s="5">
        <f>+B6-B7</f>
        <v>-25584448</v>
      </c>
      <c r="C8" s="5">
        <f aca="true" t="shared" si="0" ref="C8:I8">+C6-C7</f>
        <v>-460768886</v>
      </c>
      <c r="D8" s="5">
        <f t="shared" si="0"/>
        <v>1520303326</v>
      </c>
      <c r="E8" s="5">
        <f t="shared" si="0"/>
        <v>-289221784</v>
      </c>
      <c r="F8" s="5">
        <f t="shared" si="0"/>
        <v>2809625</v>
      </c>
      <c r="G8" s="5">
        <f t="shared" si="0"/>
        <v>-89060684</v>
      </c>
      <c r="H8" s="5">
        <f t="shared" si="0"/>
        <v>198033686</v>
      </c>
      <c r="I8" s="37">
        <f t="shared" si="0"/>
        <v>-69344310</v>
      </c>
    </row>
    <row r="9" spans="1:9" ht="12.75">
      <c r="A9" s="36" t="s">
        <v>27</v>
      </c>
      <c r="B9" s="5">
        <v>848527259</v>
      </c>
      <c r="C9" s="5">
        <v>4523510728</v>
      </c>
      <c r="D9" s="5">
        <v>2942587923</v>
      </c>
      <c r="E9" s="5">
        <v>1563522846</v>
      </c>
      <c r="F9" s="5">
        <v>2889414340</v>
      </c>
      <c r="G9" s="5">
        <v>4051298365</v>
      </c>
      <c r="H9" s="5">
        <v>305136046</v>
      </c>
      <c r="I9" s="37">
        <v>1011895402</v>
      </c>
    </row>
    <row r="10" spans="1:9" ht="25.5">
      <c r="A10" s="36" t="s">
        <v>28</v>
      </c>
      <c r="B10" s="5">
        <v>152368675</v>
      </c>
      <c r="C10" s="5">
        <v>849120728</v>
      </c>
      <c r="D10" s="5">
        <v>1816446177</v>
      </c>
      <c r="E10" s="5">
        <v>343819465</v>
      </c>
      <c r="F10" s="5">
        <v>696338318</v>
      </c>
      <c r="G10" s="5">
        <v>324381649</v>
      </c>
      <c r="H10" s="5">
        <v>173885569</v>
      </c>
      <c r="I10" s="37">
        <v>194830402</v>
      </c>
    </row>
    <row r="11" spans="1:9" ht="25.5">
      <c r="A11" s="36" t="s">
        <v>29</v>
      </c>
      <c r="B11" s="5">
        <f>IF((B130+B131)=0,0,(B132-(B137-(((B134+B135+B136)*(B129/(B130+B131)))-B133))))</f>
        <v>279414841.92669046</v>
      </c>
      <c r="C11" s="5">
        <f aca="true" t="shared" si="1" ref="C11:I11">IF((C130+C131)=0,0,(C132-(C137-(((C134+C135+C136)*(C129/(C130+C131)))-C133))))</f>
        <v>3377896460.1463346</v>
      </c>
      <c r="D11" s="5">
        <f t="shared" si="1"/>
        <v>926924080.7200356</v>
      </c>
      <c r="E11" s="5">
        <f t="shared" si="1"/>
        <v>313634934.126946</v>
      </c>
      <c r="F11" s="5">
        <f t="shared" si="1"/>
        <v>1165447451.1046271</v>
      </c>
      <c r="G11" s="5">
        <f t="shared" si="1"/>
        <v>3139205088.0149364</v>
      </c>
      <c r="H11" s="5">
        <f t="shared" si="1"/>
        <v>259209.17218536139</v>
      </c>
      <c r="I11" s="37">
        <f t="shared" si="1"/>
        <v>110611469.64734304</v>
      </c>
    </row>
    <row r="12" spans="1:9" ht="12.75">
      <c r="A12" s="36" t="s">
        <v>30</v>
      </c>
      <c r="B12" s="6">
        <f>IF(((B138+B139+(B140*B141/100))/12)=0,0,B9/((B138+B139+(B140*B141/100))/12))</f>
        <v>3.4620156899581773</v>
      </c>
      <c r="C12" s="6">
        <f aca="true" t="shared" si="2" ref="C12:I12">IF(((C138+C139+(C140*C141/100))/12)=0,0,C9/((C138+C139+(C140*C141/100))/12))</f>
        <v>2.66010233845174</v>
      </c>
      <c r="D12" s="6">
        <f t="shared" si="2"/>
        <v>1.2779402862948028</v>
      </c>
      <c r="E12" s="6">
        <f t="shared" si="2"/>
        <v>0.9495371707164184</v>
      </c>
      <c r="F12" s="6">
        <f t="shared" si="2"/>
        <v>1.7147304349698826</v>
      </c>
      <c r="G12" s="6">
        <f t="shared" si="2"/>
        <v>2.4059792970511227</v>
      </c>
      <c r="H12" s="6">
        <f t="shared" si="2"/>
        <v>1.2169293715626803</v>
      </c>
      <c r="I12" s="38">
        <f t="shared" si="2"/>
        <v>2.0931413817363977</v>
      </c>
    </row>
    <row r="13" spans="1:9" ht="12.75">
      <c r="A13" s="34" t="s">
        <v>31</v>
      </c>
      <c r="B13" s="7"/>
      <c r="C13" s="7"/>
      <c r="D13" s="7"/>
      <c r="E13" s="7"/>
      <c r="F13" s="7"/>
      <c r="G13" s="7"/>
      <c r="H13" s="7"/>
      <c r="I13" s="39"/>
    </row>
    <row r="14" spans="1:9" ht="12.75">
      <c r="A14" s="36" t="s">
        <v>32</v>
      </c>
      <c r="B14" s="8"/>
      <c r="C14" s="8"/>
      <c r="D14" s="8"/>
      <c r="E14" s="8"/>
      <c r="F14" s="8"/>
      <c r="G14" s="8"/>
      <c r="H14" s="8"/>
      <c r="I14" s="40"/>
    </row>
    <row r="15" spans="1:9" ht="12.75">
      <c r="A15" s="41" t="s">
        <v>33</v>
      </c>
      <c r="B15" s="9">
        <f>IF(B142=0,0,(B6-B142)*100/B142)</f>
        <v>8.577150917706918</v>
      </c>
      <c r="C15" s="9">
        <f aca="true" t="shared" si="3" ref="C15:I15">IF(C142=0,0,(C6-C142)*100/C142)</f>
        <v>8.736637396605664</v>
      </c>
      <c r="D15" s="9">
        <f t="shared" si="3"/>
        <v>13.765485927937268</v>
      </c>
      <c r="E15" s="9">
        <f t="shared" si="3"/>
        <v>14.061009048076771</v>
      </c>
      <c r="F15" s="9">
        <f t="shared" si="3"/>
        <v>12.829190869548723</v>
      </c>
      <c r="G15" s="9">
        <f t="shared" si="3"/>
        <v>10.657156432200637</v>
      </c>
      <c r="H15" s="9">
        <f t="shared" si="3"/>
        <v>13.128561440419725</v>
      </c>
      <c r="I15" s="42">
        <f t="shared" si="3"/>
        <v>13.818195971375403</v>
      </c>
    </row>
    <row r="16" spans="1:9" ht="12.75">
      <c r="A16" s="43" t="s">
        <v>34</v>
      </c>
      <c r="B16" s="10">
        <f>IF(B144=0,0,(B143-B144)*100/B144)</f>
        <v>11.931483747935353</v>
      </c>
      <c r="C16" s="10">
        <f aca="true" t="shared" si="4" ref="C16:I16">IF(C144=0,0,(C143-C144)*100/C144)</f>
        <v>9.667633813214305</v>
      </c>
      <c r="D16" s="10">
        <f t="shared" si="4"/>
        <v>18.000707689922567</v>
      </c>
      <c r="E16" s="10">
        <f t="shared" si="4"/>
        <v>8.000577867668303</v>
      </c>
      <c r="F16" s="10">
        <f t="shared" si="4"/>
        <v>12.37851764794839</v>
      </c>
      <c r="G16" s="10">
        <f t="shared" si="4"/>
        <v>5.413179642058165</v>
      </c>
      <c r="H16" s="10">
        <f t="shared" si="4"/>
        <v>13.700748037228035</v>
      </c>
      <c r="I16" s="44">
        <f t="shared" si="4"/>
        <v>11.758265951859729</v>
      </c>
    </row>
    <row r="17" spans="1:9" ht="12.75">
      <c r="A17" s="43" t="s">
        <v>35</v>
      </c>
      <c r="B17" s="10">
        <f>IF(B146=0,0,(B145-B146)*100/B146)</f>
        <v>11.84932535149358</v>
      </c>
      <c r="C17" s="10">
        <f aca="true" t="shared" si="5" ref="C17:I17">IF(C146=0,0,(C145-C146)*100/C146)</f>
        <v>6.130523517971582</v>
      </c>
      <c r="D17" s="10">
        <f t="shared" si="5"/>
        <v>10.956462276384592</v>
      </c>
      <c r="E17" s="10">
        <f t="shared" si="5"/>
        <v>22.484255661262228</v>
      </c>
      <c r="F17" s="10">
        <f t="shared" si="5"/>
        <v>15.192666653655241</v>
      </c>
      <c r="G17" s="10">
        <f t="shared" si="5"/>
        <v>9.999288092624331</v>
      </c>
      <c r="H17" s="10">
        <f t="shared" si="5"/>
        <v>19.974947634085133</v>
      </c>
      <c r="I17" s="44">
        <f t="shared" si="5"/>
        <v>9.988484669004139</v>
      </c>
    </row>
    <row r="18" spans="1:9" ht="12.75">
      <c r="A18" s="43" t="s">
        <v>36</v>
      </c>
      <c r="B18" s="10">
        <f>IF(B148=0,0,(B147-B148)*100/B148)</f>
        <v>8.676738529605164</v>
      </c>
      <c r="C18" s="10">
        <f aca="true" t="shared" si="6" ref="C18:I18">IF(C148=0,0,(C147-C148)*100/C148)</f>
        <v>15.121491724954062</v>
      </c>
      <c r="D18" s="10">
        <f t="shared" si="6"/>
        <v>14.651297958223042</v>
      </c>
      <c r="E18" s="10">
        <f t="shared" si="6"/>
        <v>6.291465950419058</v>
      </c>
      <c r="F18" s="10">
        <f t="shared" si="6"/>
        <v>7.636705501276701</v>
      </c>
      <c r="G18" s="10">
        <f t="shared" si="6"/>
        <v>14.150403914677238</v>
      </c>
      <c r="H18" s="10">
        <f t="shared" si="6"/>
        <v>21.818684156909253</v>
      </c>
      <c r="I18" s="44">
        <f t="shared" si="6"/>
        <v>-2.113478575710759</v>
      </c>
    </row>
    <row r="19" spans="1:9" ht="12.75">
      <c r="A19" s="43" t="s">
        <v>37</v>
      </c>
      <c r="B19" s="10">
        <f>IF(B150=0,0,(B149-B150)*100/B150)</f>
        <v>12.267460501185246</v>
      </c>
      <c r="C19" s="10">
        <f aca="true" t="shared" si="7" ref="C19:I19">IF(C150=0,0,(C149-C150)*100/C150)</f>
        <v>8.254051719714967</v>
      </c>
      <c r="D19" s="10">
        <f t="shared" si="7"/>
        <v>13.904044941205296</v>
      </c>
      <c r="E19" s="10">
        <f t="shared" si="7"/>
        <v>16.59729636370625</v>
      </c>
      <c r="F19" s="10">
        <f t="shared" si="7"/>
        <v>13.491853344267806</v>
      </c>
      <c r="G19" s="10">
        <f t="shared" si="7"/>
        <v>8.82459876197575</v>
      </c>
      <c r="H19" s="10">
        <f t="shared" si="7"/>
        <v>17.22348348792962</v>
      </c>
      <c r="I19" s="44">
        <f t="shared" si="7"/>
        <v>9.008521988142926</v>
      </c>
    </row>
    <row r="20" spans="1:9" ht="12.75">
      <c r="A20" s="43" t="s">
        <v>38</v>
      </c>
      <c r="B20" s="10">
        <f>IF(B152=0,0,(B151-B152)*100/B152)</f>
        <v>-16.729677358616623</v>
      </c>
      <c r="C20" s="10">
        <f aca="true" t="shared" si="8" ref="C20:I20">IF(C152=0,0,(C151-C152)*100/C152)</f>
        <v>22.536899192452076</v>
      </c>
      <c r="D20" s="10">
        <f t="shared" si="8"/>
        <v>2.7066260808361435</v>
      </c>
      <c r="E20" s="10">
        <f t="shared" si="8"/>
        <v>7.835187124098508</v>
      </c>
      <c r="F20" s="10">
        <f t="shared" si="8"/>
        <v>-32.94462088309064</v>
      </c>
      <c r="G20" s="10">
        <f t="shared" si="8"/>
        <v>11.96022797702154</v>
      </c>
      <c r="H20" s="10">
        <f t="shared" si="8"/>
        <v>16.0962598309373</v>
      </c>
      <c r="I20" s="44">
        <f t="shared" si="8"/>
        <v>-1.6785004969313795</v>
      </c>
    </row>
    <row r="21" spans="1:9" ht="12.75">
      <c r="A21" s="43" t="s">
        <v>39</v>
      </c>
      <c r="B21" s="10">
        <f>IF(B154=0,0,(B153-B154)*100/B154)</f>
        <v>-3.8812865088758266</v>
      </c>
      <c r="C21" s="10">
        <f aca="true" t="shared" si="9" ref="C21:I21">IF(C154=0,0,(C153-C154)*100/C154)</f>
        <v>22.813546386415265</v>
      </c>
      <c r="D21" s="10">
        <f t="shared" si="9"/>
        <v>8.272847451198869</v>
      </c>
      <c r="E21" s="10">
        <f t="shared" si="9"/>
        <v>63.788780765226065</v>
      </c>
      <c r="F21" s="10">
        <f t="shared" si="9"/>
        <v>6.432387540662866</v>
      </c>
      <c r="G21" s="10">
        <f t="shared" si="9"/>
        <v>28.65658502253781</v>
      </c>
      <c r="H21" s="10">
        <f t="shared" si="9"/>
        <v>-10.105480623808607</v>
      </c>
      <c r="I21" s="44">
        <f t="shared" si="9"/>
        <v>-37.97899344280401</v>
      </c>
    </row>
    <row r="22" spans="1:9" ht="12.75">
      <c r="A22" s="43" t="s">
        <v>40</v>
      </c>
      <c r="B22" s="10">
        <f>IF((B130+B131)=0,0,B129*100/(B130+B131))</f>
        <v>89.29547785707517</v>
      </c>
      <c r="C22" s="10">
        <f aca="true" t="shared" si="10" ref="C22:I22">IF((C130+C131)=0,0,C129*100/(C130+C131))</f>
        <v>92.48472741013896</v>
      </c>
      <c r="D22" s="10">
        <f t="shared" si="10"/>
        <v>93.13663589746908</v>
      </c>
      <c r="E22" s="10">
        <f t="shared" si="10"/>
        <v>93.1102734866496</v>
      </c>
      <c r="F22" s="10">
        <f t="shared" si="10"/>
        <v>91.54252969786467</v>
      </c>
      <c r="G22" s="10">
        <f t="shared" si="10"/>
        <v>96.54487936492231</v>
      </c>
      <c r="H22" s="10">
        <f t="shared" si="10"/>
        <v>87.11893373158378</v>
      </c>
      <c r="I22" s="44">
        <f t="shared" si="10"/>
        <v>88.71647616626761</v>
      </c>
    </row>
    <row r="23" spans="1:9" ht="12.75">
      <c r="A23" s="36" t="s">
        <v>41</v>
      </c>
      <c r="B23" s="10"/>
      <c r="C23" s="10"/>
      <c r="D23" s="10"/>
      <c r="E23" s="10"/>
      <c r="F23" s="10"/>
      <c r="G23" s="10"/>
      <c r="H23" s="10"/>
      <c r="I23" s="44"/>
    </row>
    <row r="24" spans="1:9" ht="12.75">
      <c r="A24" s="41" t="s">
        <v>42</v>
      </c>
      <c r="B24" s="9">
        <f>IF(B155=0,0,(B7-B155)*100/B155)</f>
        <v>10.396743870064768</v>
      </c>
      <c r="C24" s="9">
        <f aca="true" t="shared" si="11" ref="C24:I24">IF(C155=0,0,(C7-C155)*100/C155)</f>
        <v>10.028735534070545</v>
      </c>
      <c r="D24" s="9">
        <f t="shared" si="11"/>
        <v>12.833581603607854</v>
      </c>
      <c r="E24" s="9">
        <f t="shared" si="11"/>
        <v>15.727741830256344</v>
      </c>
      <c r="F24" s="9">
        <f t="shared" si="11"/>
        <v>5.739839957104785</v>
      </c>
      <c r="G24" s="9">
        <f t="shared" si="11"/>
        <v>10.642945370369688</v>
      </c>
      <c r="H24" s="9">
        <f t="shared" si="11"/>
        <v>13.13236123173748</v>
      </c>
      <c r="I24" s="42">
        <f t="shared" si="11"/>
        <v>10.496371152593989</v>
      </c>
    </row>
    <row r="25" spans="1:9" ht="12.75">
      <c r="A25" s="43" t="s">
        <v>43</v>
      </c>
      <c r="B25" s="10">
        <f>IF(B157=0,0,(B156-B157)*100/B157)</f>
        <v>7.12105792482208</v>
      </c>
      <c r="C25" s="10">
        <f aca="true" t="shared" si="12" ref="C25:I25">IF(C157=0,0,(C156-C157)*100/C157)</f>
        <v>9.671558354668377</v>
      </c>
      <c r="D25" s="10">
        <f t="shared" si="12"/>
        <v>10.631224495411923</v>
      </c>
      <c r="E25" s="10">
        <f t="shared" si="12"/>
        <v>14.448519043738282</v>
      </c>
      <c r="F25" s="10">
        <f t="shared" si="12"/>
        <v>6.343655639694799</v>
      </c>
      <c r="G25" s="10">
        <f t="shared" si="12"/>
        <v>14.367020112951465</v>
      </c>
      <c r="H25" s="10">
        <f t="shared" si="12"/>
        <v>7.64231751946297</v>
      </c>
      <c r="I25" s="44">
        <f t="shared" si="12"/>
        <v>-3.515137822307389</v>
      </c>
    </row>
    <row r="26" spans="1:9" ht="25.5">
      <c r="A26" s="43" t="s">
        <v>44</v>
      </c>
      <c r="B26" s="10">
        <f>IF(B156=0,0,B158*100/B156)</f>
        <v>4.874641548520171</v>
      </c>
      <c r="C26" s="10">
        <f aca="true" t="shared" si="13" ref="C26:I26">IF(C156=0,0,C158*100/C156)</f>
        <v>3.5838668206535362</v>
      </c>
      <c r="D26" s="10">
        <f t="shared" si="13"/>
        <v>3.329133793603379</v>
      </c>
      <c r="E26" s="10">
        <f t="shared" si="13"/>
        <v>2.5153163091548696</v>
      </c>
      <c r="F26" s="10">
        <f t="shared" si="13"/>
        <v>7.643729789304335</v>
      </c>
      <c r="G26" s="10">
        <f t="shared" si="13"/>
        <v>4.673184001215626</v>
      </c>
      <c r="H26" s="10">
        <f t="shared" si="13"/>
        <v>4.60878394383708</v>
      </c>
      <c r="I26" s="44">
        <f t="shared" si="13"/>
        <v>3.1591256775659646</v>
      </c>
    </row>
    <row r="27" spans="1:9" ht="12.75">
      <c r="A27" s="43" t="s">
        <v>45</v>
      </c>
      <c r="B27" s="10">
        <f>IF(B160=0,0,(B159-B160)*100/B160)</f>
        <v>13.65206082530022</v>
      </c>
      <c r="C27" s="10">
        <f aca="true" t="shared" si="14" ref="C27:I27">IF(C160=0,0,(C159-C160)*100/C160)</f>
        <v>11.674774148714384</v>
      </c>
      <c r="D27" s="10">
        <f t="shared" si="14"/>
        <v>9.086125873723079</v>
      </c>
      <c r="E27" s="10">
        <f t="shared" si="14"/>
        <v>28.342632216408365</v>
      </c>
      <c r="F27" s="10">
        <f t="shared" si="14"/>
        <v>13.821089552731321</v>
      </c>
      <c r="G27" s="10">
        <f t="shared" si="14"/>
        <v>12.35225018319408</v>
      </c>
      <c r="H27" s="10">
        <f t="shared" si="14"/>
        <v>17.027388628138734</v>
      </c>
      <c r="I27" s="44">
        <f t="shared" si="14"/>
        <v>16.735773243583015</v>
      </c>
    </row>
    <row r="28" spans="1:9" ht="12.75">
      <c r="A28" s="43" t="s">
        <v>46</v>
      </c>
      <c r="B28" s="10">
        <f>IF(B162=0,0,(B161-B162)*100/B162)</f>
        <v>-0.2067420429132813</v>
      </c>
      <c r="C28" s="10">
        <f aca="true" t="shared" si="15" ref="C28:I28">IF(C162=0,0,(C161-C162)*100/C162)</f>
        <v>5.350545789778317</v>
      </c>
      <c r="D28" s="10">
        <f t="shared" si="15"/>
        <v>13.499998565068603</v>
      </c>
      <c r="E28" s="10">
        <f t="shared" si="15"/>
        <v>14.252520589696273</v>
      </c>
      <c r="F28" s="10">
        <f t="shared" si="15"/>
        <v>11.58700021159808</v>
      </c>
      <c r="G28" s="10">
        <f t="shared" si="15"/>
        <v>18.170060552960877</v>
      </c>
      <c r="H28" s="10">
        <f t="shared" si="15"/>
        <v>18.379933646336546</v>
      </c>
      <c r="I28" s="44">
        <f t="shared" si="15"/>
        <v>10.000010477766702</v>
      </c>
    </row>
    <row r="29" spans="1:9" ht="25.5">
      <c r="A29" s="43" t="s">
        <v>47</v>
      </c>
      <c r="B29" s="10">
        <f>IF((B7-B139-B164)=0,0,B156*100/(B7-B139-B164))</f>
        <v>30.97394688689927</v>
      </c>
      <c r="C29" s="10">
        <f aca="true" t="shared" si="16" ref="C29:I29">IF((C7-C139-C164)=0,0,C156*100/(C7-C139-C164))</f>
        <v>35.469575004216</v>
      </c>
      <c r="D29" s="10">
        <f t="shared" si="16"/>
        <v>27.17226321705474</v>
      </c>
      <c r="E29" s="10">
        <f t="shared" si="16"/>
        <v>29.208814913679905</v>
      </c>
      <c r="F29" s="10">
        <f t="shared" si="16"/>
        <v>23.197017586225346</v>
      </c>
      <c r="G29" s="10">
        <f t="shared" si="16"/>
        <v>28.5881422624685</v>
      </c>
      <c r="H29" s="10">
        <f t="shared" si="16"/>
        <v>24.90339757346928</v>
      </c>
      <c r="I29" s="44">
        <f t="shared" si="16"/>
        <v>28.45270830729531</v>
      </c>
    </row>
    <row r="30" spans="1:9" ht="25.5">
      <c r="A30" s="43" t="s">
        <v>48</v>
      </c>
      <c r="B30" s="10">
        <f>IF((B7-B139-B164)=0,0,B165*100/(B7-B139-B164))</f>
        <v>0.2700100172587398</v>
      </c>
      <c r="C30" s="10">
        <f aca="true" t="shared" si="17" ref="C30:I30">IF((C7-C139-C164)=0,0,C165*100/(C7-C139-C164))</f>
        <v>11.765452746021118</v>
      </c>
      <c r="D30" s="10">
        <f t="shared" si="17"/>
        <v>10.294750827295205</v>
      </c>
      <c r="E30" s="10">
        <f t="shared" si="17"/>
        <v>19.068970016943624</v>
      </c>
      <c r="F30" s="10">
        <f t="shared" si="17"/>
        <v>3.804381446035799</v>
      </c>
      <c r="G30" s="10">
        <f t="shared" si="17"/>
        <v>14.409628938816512</v>
      </c>
      <c r="H30" s="10">
        <f t="shared" si="17"/>
        <v>4.707275869542157</v>
      </c>
      <c r="I30" s="44">
        <f t="shared" si="17"/>
        <v>5.942041279815597</v>
      </c>
    </row>
    <row r="31" spans="1:9" ht="12.75">
      <c r="A31" s="43" t="s">
        <v>49</v>
      </c>
      <c r="B31" s="10">
        <f>IF(B130=0,0,B139*100/B130)</f>
        <v>8.374176878249283</v>
      </c>
      <c r="C31" s="10">
        <f aca="true" t="shared" si="18" ref="C31:I31">IF(C130=0,0,C139*100/C130)</f>
        <v>5.287700234775379</v>
      </c>
      <c r="D31" s="10">
        <f t="shared" si="18"/>
        <v>7.779453307491988</v>
      </c>
      <c r="E31" s="10">
        <f t="shared" si="18"/>
        <v>5.4660069921464745</v>
      </c>
      <c r="F31" s="10">
        <f t="shared" si="18"/>
        <v>6.989530664665129</v>
      </c>
      <c r="G31" s="10">
        <f t="shared" si="18"/>
        <v>2.9401158674977097</v>
      </c>
      <c r="H31" s="10">
        <f t="shared" si="18"/>
        <v>4.898863106368563</v>
      </c>
      <c r="I31" s="44">
        <f t="shared" si="18"/>
        <v>4.980373293802617</v>
      </c>
    </row>
    <row r="32" spans="1:9" ht="12.75">
      <c r="A32" s="43" t="s">
        <v>50</v>
      </c>
      <c r="B32" s="10">
        <v>11</v>
      </c>
      <c r="C32" s="10">
        <v>9</v>
      </c>
      <c r="D32" s="10">
        <v>12</v>
      </c>
      <c r="E32" s="10">
        <v>10</v>
      </c>
      <c r="F32" s="10">
        <v>12</v>
      </c>
      <c r="G32" s="10">
        <v>5</v>
      </c>
      <c r="H32" s="10">
        <v>18</v>
      </c>
      <c r="I32" s="44">
        <v>7</v>
      </c>
    </row>
    <row r="33" spans="1:9" ht="12.75">
      <c r="A33" s="43" t="s">
        <v>51</v>
      </c>
      <c r="B33" s="10">
        <v>49</v>
      </c>
      <c r="C33" s="10">
        <v>18</v>
      </c>
      <c r="D33" s="10">
        <v>34</v>
      </c>
      <c r="E33" s="10">
        <v>23</v>
      </c>
      <c r="F33" s="10">
        <v>19</v>
      </c>
      <c r="G33" s="10">
        <v>33</v>
      </c>
      <c r="H33" s="10">
        <v>32</v>
      </c>
      <c r="I33" s="44">
        <v>24</v>
      </c>
    </row>
    <row r="34" spans="1:9" ht="25.5">
      <c r="A34" s="34" t="s">
        <v>52</v>
      </c>
      <c r="B34" s="7"/>
      <c r="C34" s="7"/>
      <c r="D34" s="7"/>
      <c r="E34" s="7"/>
      <c r="F34" s="7"/>
      <c r="G34" s="7"/>
      <c r="H34" s="7"/>
      <c r="I34" s="39"/>
    </row>
    <row r="35" spans="1:9" ht="12.75">
      <c r="A35" s="36" t="s">
        <v>53</v>
      </c>
      <c r="B35" s="8"/>
      <c r="C35" s="8"/>
      <c r="D35" s="8"/>
      <c r="E35" s="8"/>
      <c r="F35" s="8"/>
      <c r="G35" s="8"/>
      <c r="H35" s="8"/>
      <c r="I35" s="40"/>
    </row>
    <row r="36" spans="1:9" ht="12.75">
      <c r="A36" s="41" t="s">
        <v>54</v>
      </c>
      <c r="B36" s="11">
        <v>749097271</v>
      </c>
      <c r="C36" s="11">
        <v>5926610002</v>
      </c>
      <c r="D36" s="11">
        <v>4261567000</v>
      </c>
      <c r="E36" s="11">
        <v>4353046899</v>
      </c>
      <c r="F36" s="11">
        <v>2650707810</v>
      </c>
      <c r="G36" s="11">
        <v>5308715000</v>
      </c>
      <c r="H36" s="11">
        <v>753667166</v>
      </c>
      <c r="I36" s="45">
        <v>1079076000</v>
      </c>
    </row>
    <row r="37" spans="1:9" ht="12.75">
      <c r="A37" s="43" t="s">
        <v>55</v>
      </c>
      <c r="B37" s="12">
        <v>120079023</v>
      </c>
      <c r="C37" s="12">
        <v>880786732</v>
      </c>
      <c r="D37" s="12">
        <v>492968000</v>
      </c>
      <c r="E37" s="12">
        <v>789215000</v>
      </c>
      <c r="F37" s="12">
        <v>281211019</v>
      </c>
      <c r="G37" s="12">
        <v>977638000</v>
      </c>
      <c r="H37" s="12">
        <v>133815003</v>
      </c>
      <c r="I37" s="46">
        <v>304144000</v>
      </c>
    </row>
    <row r="38" spans="1:9" ht="12.75">
      <c r="A38" s="43" t="s">
        <v>56</v>
      </c>
      <c r="B38" s="12">
        <v>629018248</v>
      </c>
      <c r="C38" s="12">
        <v>3280446588</v>
      </c>
      <c r="D38" s="12">
        <v>2454599000</v>
      </c>
      <c r="E38" s="12">
        <v>1923831899</v>
      </c>
      <c r="F38" s="12">
        <v>1393673791</v>
      </c>
      <c r="G38" s="12">
        <v>2831077000</v>
      </c>
      <c r="H38" s="12">
        <v>513967000</v>
      </c>
      <c r="I38" s="46">
        <v>774932000</v>
      </c>
    </row>
    <row r="39" spans="1:9" ht="25.5">
      <c r="A39" s="43" t="s">
        <v>57</v>
      </c>
      <c r="B39" s="10">
        <f>IF((B37+B44)=0,0,B37*100/(B37+B44))</f>
        <v>100</v>
      </c>
      <c r="C39" s="10">
        <f aca="true" t="shared" si="19" ref="C39:I39">IF((C37+C44)=0,0,C37*100/(C37+C44))</f>
        <v>33.28542475268309</v>
      </c>
      <c r="D39" s="10">
        <f t="shared" si="19"/>
        <v>27.281501387960386</v>
      </c>
      <c r="E39" s="10">
        <f t="shared" si="19"/>
        <v>32.488478788415186</v>
      </c>
      <c r="F39" s="10">
        <f t="shared" si="19"/>
        <v>22.370995116242753</v>
      </c>
      <c r="G39" s="10">
        <f t="shared" si="19"/>
        <v>39.458468105510164</v>
      </c>
      <c r="H39" s="10">
        <f t="shared" si="19"/>
        <v>55.8259951309337</v>
      </c>
      <c r="I39" s="44">
        <f t="shared" si="19"/>
        <v>100</v>
      </c>
    </row>
    <row r="40" spans="1:9" ht="12.75">
      <c r="A40" s="43" t="s">
        <v>58</v>
      </c>
      <c r="B40" s="10">
        <f>IF((B37+B44)=0,0,B44*100/(B37+B44))</f>
        <v>0</v>
      </c>
      <c r="C40" s="10">
        <f aca="true" t="shared" si="20" ref="C40:I40">IF((C37+C44)=0,0,C44*100/(C37+C44))</f>
        <v>66.7145752473169</v>
      </c>
      <c r="D40" s="10">
        <f t="shared" si="20"/>
        <v>72.71849861203961</v>
      </c>
      <c r="E40" s="10">
        <f t="shared" si="20"/>
        <v>67.5115212115848</v>
      </c>
      <c r="F40" s="10">
        <f t="shared" si="20"/>
        <v>77.62900488375725</v>
      </c>
      <c r="G40" s="10">
        <f t="shared" si="20"/>
        <v>60.541531894489836</v>
      </c>
      <c r="H40" s="10">
        <f t="shared" si="20"/>
        <v>44.1740048690663</v>
      </c>
      <c r="I40" s="44">
        <f t="shared" si="20"/>
        <v>0</v>
      </c>
    </row>
    <row r="41" spans="1:9" ht="12.75">
      <c r="A41" s="43" t="s">
        <v>59</v>
      </c>
      <c r="B41" s="10">
        <f>IF((B37+B44+B38)=0,0,B38*100/(B37+B44+B38))</f>
        <v>83.97016947616139</v>
      </c>
      <c r="C41" s="10">
        <f aca="true" t="shared" si="21" ref="C41:I41">IF((C37+C44+C38)=0,0,C38*100/(C37+C44+C38))</f>
        <v>55.35114655583845</v>
      </c>
      <c r="D41" s="10">
        <f t="shared" si="21"/>
        <v>57.5985077789461</v>
      </c>
      <c r="E41" s="10">
        <f t="shared" si="21"/>
        <v>44.19506482785542</v>
      </c>
      <c r="F41" s="10">
        <f t="shared" si="21"/>
        <v>52.577420481512824</v>
      </c>
      <c r="G41" s="10">
        <f t="shared" si="21"/>
        <v>53.32885641817276</v>
      </c>
      <c r="H41" s="10">
        <f t="shared" si="21"/>
        <v>68.19548776787232</v>
      </c>
      <c r="I41" s="44">
        <f t="shared" si="21"/>
        <v>71.81440417542416</v>
      </c>
    </row>
    <row r="42" spans="1:9" ht="12.75">
      <c r="A42" s="36" t="s">
        <v>60</v>
      </c>
      <c r="B42" s="8"/>
      <c r="C42" s="8"/>
      <c r="D42" s="8"/>
      <c r="E42" s="8"/>
      <c r="F42" s="8"/>
      <c r="G42" s="8"/>
      <c r="H42" s="8"/>
      <c r="I42" s="40"/>
    </row>
    <row r="43" spans="1:9" ht="12.75">
      <c r="A43" s="41" t="s">
        <v>61</v>
      </c>
      <c r="B43" s="11">
        <v>607208000</v>
      </c>
      <c r="C43" s="11">
        <v>6975308000</v>
      </c>
      <c r="D43" s="11">
        <v>12262280291</v>
      </c>
      <c r="E43" s="11">
        <v>7985547365</v>
      </c>
      <c r="F43" s="11">
        <v>4557246700</v>
      </c>
      <c r="G43" s="11">
        <v>10127511000</v>
      </c>
      <c r="H43" s="11">
        <v>253814483</v>
      </c>
      <c r="I43" s="45">
        <v>1629013009</v>
      </c>
    </row>
    <row r="44" spans="1:9" ht="12.75">
      <c r="A44" s="43" t="s">
        <v>62</v>
      </c>
      <c r="B44" s="12">
        <v>0</v>
      </c>
      <c r="C44" s="12">
        <v>1765376682</v>
      </c>
      <c r="D44" s="12">
        <v>1314000000</v>
      </c>
      <c r="E44" s="12">
        <v>1640000000</v>
      </c>
      <c r="F44" s="12">
        <v>975823000</v>
      </c>
      <c r="G44" s="12">
        <v>1500000000</v>
      </c>
      <c r="H44" s="12">
        <v>105885163</v>
      </c>
      <c r="I44" s="46">
        <v>0</v>
      </c>
    </row>
    <row r="45" spans="1:9" ht="12.75">
      <c r="A45" s="43" t="s">
        <v>63</v>
      </c>
      <c r="B45" s="12">
        <v>130645243</v>
      </c>
      <c r="C45" s="12">
        <v>937167876</v>
      </c>
      <c r="D45" s="12">
        <v>3085555204</v>
      </c>
      <c r="E45" s="12">
        <v>1078530132</v>
      </c>
      <c r="F45" s="12">
        <v>762516228</v>
      </c>
      <c r="G45" s="12">
        <v>2073889740</v>
      </c>
      <c r="H45" s="12">
        <v>79163531</v>
      </c>
      <c r="I45" s="46">
        <v>300760770</v>
      </c>
    </row>
    <row r="46" spans="1:9" ht="25.5">
      <c r="A46" s="43" t="s">
        <v>64</v>
      </c>
      <c r="B46" s="10">
        <f>IF(B43=0,0,B45*100/B43)</f>
        <v>21.51573151210129</v>
      </c>
      <c r="C46" s="10">
        <f aca="true" t="shared" si="22" ref="C46:I46">IF(C43=0,0,C45*100/C43)</f>
        <v>13.43550529955093</v>
      </c>
      <c r="D46" s="10">
        <f t="shared" si="22"/>
        <v>25.162980545018762</v>
      </c>
      <c r="E46" s="10">
        <f t="shared" si="22"/>
        <v>13.506026358657758</v>
      </c>
      <c r="F46" s="10">
        <f t="shared" si="22"/>
        <v>16.731949753784452</v>
      </c>
      <c r="G46" s="10">
        <f t="shared" si="22"/>
        <v>20.477783139411056</v>
      </c>
      <c r="H46" s="10">
        <f t="shared" si="22"/>
        <v>31.189524752218336</v>
      </c>
      <c r="I46" s="44">
        <f t="shared" si="22"/>
        <v>18.462760477562277</v>
      </c>
    </row>
    <row r="47" spans="1:9" ht="12.75">
      <c r="A47" s="43" t="s">
        <v>65</v>
      </c>
      <c r="B47" s="10">
        <f>IF(B78=0,0,B45*100/B78)</f>
        <v>1.0911656629358828</v>
      </c>
      <c r="C47" s="10">
        <f aca="true" t="shared" si="23" ref="C47:I47">IF(C78=0,0,C45*100/C78)</f>
        <v>3.249901016211177</v>
      </c>
      <c r="D47" s="10">
        <f t="shared" si="23"/>
        <v>7.626274447144153</v>
      </c>
      <c r="E47" s="10">
        <f t="shared" si="23"/>
        <v>4.965998860049306</v>
      </c>
      <c r="F47" s="10">
        <f t="shared" si="23"/>
        <v>1.596902411774556</v>
      </c>
      <c r="G47" s="10">
        <f t="shared" si="23"/>
        <v>5.449140200037169</v>
      </c>
      <c r="H47" s="10">
        <f t="shared" si="23"/>
        <v>1.6445635437311221</v>
      </c>
      <c r="I47" s="44">
        <f t="shared" si="23"/>
        <v>2.3424168553093963</v>
      </c>
    </row>
    <row r="48" spans="1:9" ht="12.75">
      <c r="A48" s="43" t="s">
        <v>66</v>
      </c>
      <c r="B48" s="10">
        <f>IF(B7=0,0,B45*100/B7)</f>
        <v>3.272494646188553</v>
      </c>
      <c r="C48" s="10">
        <f aca="true" t="shared" si="24" ref="C48:I48">IF(C7=0,0,C45*100/C7)</f>
        <v>3.8467758352032564</v>
      </c>
      <c r="D48" s="10">
        <f t="shared" si="24"/>
        <v>9.67438110321175</v>
      </c>
      <c r="E48" s="10">
        <f t="shared" si="24"/>
        <v>5.115333996458042</v>
      </c>
      <c r="F48" s="10">
        <f t="shared" si="24"/>
        <v>3.4093627065930954</v>
      </c>
      <c r="G48" s="10">
        <f t="shared" si="24"/>
        <v>8.731697311365808</v>
      </c>
      <c r="H48" s="10">
        <f t="shared" si="24"/>
        <v>1.8955355251897907</v>
      </c>
      <c r="I48" s="44">
        <f t="shared" si="24"/>
        <v>4.110946153827638</v>
      </c>
    </row>
    <row r="49" spans="1:9" ht="12.75">
      <c r="A49" s="43" t="s">
        <v>67</v>
      </c>
      <c r="B49" s="10">
        <f>IF(B78=0,0,B43*100/B78)</f>
        <v>5.071478338173947</v>
      </c>
      <c r="C49" s="10">
        <f aca="true" t="shared" si="25" ref="C49:I49">IF(C78=0,0,C43*100/C78)</f>
        <v>24.18890055679411</v>
      </c>
      <c r="D49" s="10">
        <f t="shared" si="25"/>
        <v>30.307516367149294</v>
      </c>
      <c r="E49" s="10">
        <f t="shared" si="25"/>
        <v>36.76876327777901</v>
      </c>
      <c r="F49" s="10">
        <f t="shared" si="25"/>
        <v>9.544030643609641</v>
      </c>
      <c r="G49" s="10">
        <f t="shared" si="25"/>
        <v>26.61001028744114</v>
      </c>
      <c r="H49" s="10">
        <f t="shared" si="25"/>
        <v>5.272807318470454</v>
      </c>
      <c r="I49" s="44">
        <f t="shared" si="25"/>
        <v>12.68725149825849</v>
      </c>
    </row>
    <row r="50" spans="1:9" ht="13.5" customHeight="1">
      <c r="A50" s="36" t="s">
        <v>68</v>
      </c>
      <c r="B50" s="8"/>
      <c r="C50" s="8"/>
      <c r="D50" s="8"/>
      <c r="E50" s="8"/>
      <c r="F50" s="8"/>
      <c r="G50" s="8"/>
      <c r="H50" s="8"/>
      <c r="I50" s="40"/>
    </row>
    <row r="51" spans="1:9" ht="13.5" customHeight="1">
      <c r="A51" s="34" t="s">
        <v>69</v>
      </c>
      <c r="B51" s="7"/>
      <c r="C51" s="7"/>
      <c r="D51" s="7"/>
      <c r="E51" s="7"/>
      <c r="F51" s="7"/>
      <c r="G51" s="7"/>
      <c r="H51" s="7"/>
      <c r="I51" s="39"/>
    </row>
    <row r="52" spans="1:9" ht="12.75">
      <c r="A52" s="36" t="s">
        <v>70</v>
      </c>
      <c r="B52" s="5">
        <v>289259273</v>
      </c>
      <c r="C52" s="5">
        <v>2194766158</v>
      </c>
      <c r="D52" s="5">
        <v>1735332000</v>
      </c>
      <c r="E52" s="5">
        <v>1663311410</v>
      </c>
      <c r="F52" s="5">
        <v>942074760</v>
      </c>
      <c r="G52" s="5">
        <v>2065497000</v>
      </c>
      <c r="H52" s="5">
        <v>466424144</v>
      </c>
      <c r="I52" s="37">
        <v>494648554</v>
      </c>
    </row>
    <row r="53" spans="1:9" ht="12.75">
      <c r="A53" s="43" t="s">
        <v>71</v>
      </c>
      <c r="B53" s="12">
        <v>77851023</v>
      </c>
      <c r="C53" s="12">
        <v>1251120275</v>
      </c>
      <c r="D53" s="12">
        <v>952900000</v>
      </c>
      <c r="E53" s="12">
        <v>617800000</v>
      </c>
      <c r="F53" s="12">
        <v>398674760</v>
      </c>
      <c r="G53" s="12">
        <v>539850000</v>
      </c>
      <c r="H53" s="12">
        <v>184767424</v>
      </c>
      <c r="I53" s="46">
        <v>121147000</v>
      </c>
    </row>
    <row r="54" spans="1:9" ht="12.75">
      <c r="A54" s="43" t="s">
        <v>72</v>
      </c>
      <c r="B54" s="12">
        <v>30800000</v>
      </c>
      <c r="C54" s="12">
        <v>294083873</v>
      </c>
      <c r="D54" s="12">
        <v>728232000</v>
      </c>
      <c r="E54" s="12">
        <v>191612930</v>
      </c>
      <c r="F54" s="12">
        <v>240185000</v>
      </c>
      <c r="G54" s="12">
        <v>691089000</v>
      </c>
      <c r="H54" s="12">
        <v>139311210</v>
      </c>
      <c r="I54" s="46">
        <v>134401554</v>
      </c>
    </row>
    <row r="55" spans="1:9" ht="12.75">
      <c r="A55" s="43" t="s">
        <v>73</v>
      </c>
      <c r="B55" s="12">
        <v>177608250</v>
      </c>
      <c r="C55" s="12">
        <v>404056500</v>
      </c>
      <c r="D55" s="12">
        <v>0</v>
      </c>
      <c r="E55" s="12">
        <v>801398480</v>
      </c>
      <c r="F55" s="12">
        <v>169815000</v>
      </c>
      <c r="G55" s="12">
        <v>654758000</v>
      </c>
      <c r="H55" s="12">
        <v>129935510</v>
      </c>
      <c r="I55" s="46">
        <v>234600000</v>
      </c>
    </row>
    <row r="56" spans="1:9" ht="12.75">
      <c r="A56" s="43" t="s">
        <v>74</v>
      </c>
      <c r="B56" s="12">
        <v>3000000</v>
      </c>
      <c r="C56" s="12">
        <v>245505510</v>
      </c>
      <c r="D56" s="12">
        <v>54200000</v>
      </c>
      <c r="E56" s="12">
        <v>52500000</v>
      </c>
      <c r="F56" s="12">
        <v>133400000</v>
      </c>
      <c r="G56" s="12">
        <v>179800000</v>
      </c>
      <c r="H56" s="12">
        <v>12410000</v>
      </c>
      <c r="I56" s="46">
        <v>4500000</v>
      </c>
    </row>
    <row r="57" spans="1:9" ht="12.75">
      <c r="A57" s="36" t="s">
        <v>75</v>
      </c>
      <c r="B57" s="5">
        <v>317920978</v>
      </c>
      <c r="C57" s="5">
        <v>2397682879</v>
      </c>
      <c r="D57" s="5">
        <v>1508898000</v>
      </c>
      <c r="E57" s="5">
        <v>1405808850</v>
      </c>
      <c r="F57" s="5">
        <v>723975000</v>
      </c>
      <c r="G57" s="5">
        <v>1724141000</v>
      </c>
      <c r="H57" s="5">
        <v>184345443</v>
      </c>
      <c r="I57" s="37">
        <v>367779000</v>
      </c>
    </row>
    <row r="58" spans="1:9" ht="12.75">
      <c r="A58" s="43" t="s">
        <v>76</v>
      </c>
      <c r="B58" s="12">
        <v>192920978</v>
      </c>
      <c r="C58" s="12">
        <v>39529057</v>
      </c>
      <c r="D58" s="12">
        <v>222524000</v>
      </c>
      <c r="E58" s="12">
        <v>20351000</v>
      </c>
      <c r="F58" s="12">
        <v>45670000</v>
      </c>
      <c r="G58" s="12">
        <v>273988000</v>
      </c>
      <c r="H58" s="12">
        <v>55186509</v>
      </c>
      <c r="I58" s="46">
        <v>85617000</v>
      </c>
    </row>
    <row r="59" spans="1:9" ht="12.75">
      <c r="A59" s="43" t="s">
        <v>77</v>
      </c>
      <c r="B59" s="12">
        <v>120000000</v>
      </c>
      <c r="C59" s="12">
        <v>2326849074</v>
      </c>
      <c r="D59" s="12">
        <v>1278924000</v>
      </c>
      <c r="E59" s="12">
        <v>1376457850</v>
      </c>
      <c r="F59" s="12">
        <v>667910000</v>
      </c>
      <c r="G59" s="12">
        <v>1450153000</v>
      </c>
      <c r="H59" s="12">
        <v>129158934</v>
      </c>
      <c r="I59" s="46">
        <v>269662000</v>
      </c>
    </row>
    <row r="60" spans="1:9" ht="12.75">
      <c r="A60" s="43" t="s">
        <v>78</v>
      </c>
      <c r="B60" s="12">
        <v>5000000</v>
      </c>
      <c r="C60" s="12">
        <v>31304748</v>
      </c>
      <c r="D60" s="12">
        <v>7450000</v>
      </c>
      <c r="E60" s="12">
        <v>9000000</v>
      </c>
      <c r="F60" s="12">
        <v>10395000</v>
      </c>
      <c r="G60" s="12">
        <v>0</v>
      </c>
      <c r="H60" s="12">
        <v>0</v>
      </c>
      <c r="I60" s="46">
        <v>12500000</v>
      </c>
    </row>
    <row r="61" spans="1:9" ht="12.75">
      <c r="A61" s="36" t="s">
        <v>79</v>
      </c>
      <c r="B61" s="5">
        <v>44700000</v>
      </c>
      <c r="C61" s="5">
        <v>321303865</v>
      </c>
      <c r="D61" s="5">
        <v>181930000</v>
      </c>
      <c r="E61" s="5">
        <v>221822000</v>
      </c>
      <c r="F61" s="5">
        <v>473494850</v>
      </c>
      <c r="G61" s="5">
        <v>179902000</v>
      </c>
      <c r="H61" s="5">
        <v>49547579</v>
      </c>
      <c r="I61" s="37">
        <v>36880000</v>
      </c>
    </row>
    <row r="62" spans="1:9" ht="12.75">
      <c r="A62" s="36" t="s">
        <v>80</v>
      </c>
      <c r="B62" s="5">
        <v>88117020</v>
      </c>
      <c r="C62" s="5">
        <v>1009007653</v>
      </c>
      <c r="D62" s="5">
        <v>835407000</v>
      </c>
      <c r="E62" s="5">
        <v>1027894639</v>
      </c>
      <c r="F62" s="5">
        <v>495035200</v>
      </c>
      <c r="G62" s="5">
        <v>1339175000</v>
      </c>
      <c r="H62" s="5">
        <v>53350000</v>
      </c>
      <c r="I62" s="37">
        <v>179768446</v>
      </c>
    </row>
    <row r="63" spans="1:9" ht="12.75">
      <c r="A63" s="36" t="s">
        <v>81</v>
      </c>
      <c r="B63" s="5">
        <v>9100000</v>
      </c>
      <c r="C63" s="5">
        <v>3849447</v>
      </c>
      <c r="D63" s="5">
        <v>0</v>
      </c>
      <c r="E63" s="5">
        <v>34210000</v>
      </c>
      <c r="F63" s="5">
        <v>16128000</v>
      </c>
      <c r="G63" s="5">
        <v>0</v>
      </c>
      <c r="H63" s="5">
        <v>0</v>
      </c>
      <c r="I63" s="37">
        <v>0</v>
      </c>
    </row>
    <row r="64" spans="1:9" ht="25.5">
      <c r="A64" s="36" t="s">
        <v>82</v>
      </c>
      <c r="B64" s="8"/>
      <c r="C64" s="8"/>
      <c r="D64" s="8"/>
      <c r="E64" s="8"/>
      <c r="F64" s="8"/>
      <c r="G64" s="8"/>
      <c r="H64" s="8"/>
      <c r="I64" s="40"/>
    </row>
    <row r="65" spans="1:9" ht="12.75">
      <c r="A65" s="34" t="s">
        <v>70</v>
      </c>
      <c r="B65" s="13">
        <f>IF(B36=0,0,B52*100/B36)</f>
        <v>38.61438082852127</v>
      </c>
      <c r="C65" s="13">
        <f aca="true" t="shared" si="26" ref="C65:I65">IF(C36=0,0,C52*100/C36)</f>
        <v>37.032403975617626</v>
      </c>
      <c r="D65" s="13">
        <f t="shared" si="26"/>
        <v>40.72051430846916</v>
      </c>
      <c r="E65" s="13">
        <f t="shared" si="26"/>
        <v>38.21028003126047</v>
      </c>
      <c r="F65" s="13">
        <f t="shared" si="26"/>
        <v>35.54049814339967</v>
      </c>
      <c r="G65" s="13">
        <f t="shared" si="26"/>
        <v>38.90766409573691</v>
      </c>
      <c r="H65" s="13">
        <f t="shared" si="26"/>
        <v>61.88728460541692</v>
      </c>
      <c r="I65" s="47">
        <f t="shared" si="26"/>
        <v>45.84001071286916</v>
      </c>
    </row>
    <row r="66" spans="1:9" ht="12.75">
      <c r="A66" s="43" t="s">
        <v>83</v>
      </c>
      <c r="B66" s="10">
        <f>IF(B36=0,0,B53*100/B36)</f>
        <v>10.392645389840167</v>
      </c>
      <c r="C66" s="10">
        <f aca="true" t="shared" si="27" ref="C66:I66">IF(C36=0,0,C53*100/C36)</f>
        <v>21.110217722741933</v>
      </c>
      <c r="D66" s="10">
        <f t="shared" si="27"/>
        <v>22.360319572589145</v>
      </c>
      <c r="E66" s="10">
        <f t="shared" si="27"/>
        <v>14.192358004273364</v>
      </c>
      <c r="F66" s="10">
        <f t="shared" si="27"/>
        <v>15.040313326726118</v>
      </c>
      <c r="G66" s="10">
        <f t="shared" si="27"/>
        <v>10.169127557233718</v>
      </c>
      <c r="H66" s="10">
        <f t="shared" si="27"/>
        <v>24.51578526110291</v>
      </c>
      <c r="I66" s="44">
        <f t="shared" si="27"/>
        <v>11.226920068651328</v>
      </c>
    </row>
    <row r="67" spans="1:9" ht="12.75">
      <c r="A67" s="43" t="s">
        <v>84</v>
      </c>
      <c r="B67" s="10">
        <f>IF(B36=0,0,B54*100/B36)</f>
        <v>4.111615566144547</v>
      </c>
      <c r="C67" s="10">
        <f aca="true" t="shared" si="28" ref="C67:I67">IF(C36=0,0,C54*100/C36)</f>
        <v>4.962092543642287</v>
      </c>
      <c r="D67" s="10">
        <f t="shared" si="28"/>
        <v>17.088362097791727</v>
      </c>
      <c r="E67" s="10">
        <f t="shared" si="28"/>
        <v>4.401811752683347</v>
      </c>
      <c r="F67" s="10">
        <f t="shared" si="28"/>
        <v>9.061164685669372</v>
      </c>
      <c r="G67" s="10">
        <f t="shared" si="28"/>
        <v>13.018009066224124</v>
      </c>
      <c r="H67" s="10">
        <f t="shared" si="28"/>
        <v>18.484447284519224</v>
      </c>
      <c r="I67" s="44">
        <f t="shared" si="28"/>
        <v>12.455244486949946</v>
      </c>
    </row>
    <row r="68" spans="1:9" ht="12.75">
      <c r="A68" s="43" t="s">
        <v>85</v>
      </c>
      <c r="B68" s="10">
        <f>IF(B36=0,0,B55*100/B36)</f>
        <v>23.709637836873124</v>
      </c>
      <c r="C68" s="10">
        <f aca="true" t="shared" si="29" ref="C68:I68">IF(C36=0,0,C55*100/C36)</f>
        <v>6.817666420831583</v>
      </c>
      <c r="D68" s="10">
        <f t="shared" si="29"/>
        <v>0</v>
      </c>
      <c r="E68" s="10">
        <f t="shared" si="29"/>
        <v>18.41005848533588</v>
      </c>
      <c r="F68" s="10">
        <f t="shared" si="29"/>
        <v>6.40640206964192</v>
      </c>
      <c r="G68" s="10">
        <f t="shared" si="29"/>
        <v>12.333643829062211</v>
      </c>
      <c r="H68" s="10">
        <f t="shared" si="29"/>
        <v>17.240436609387864</v>
      </c>
      <c r="I68" s="44">
        <f t="shared" si="29"/>
        <v>21.740822703868865</v>
      </c>
    </row>
    <row r="69" spans="1:9" ht="12.75">
      <c r="A69" s="43" t="s">
        <v>86</v>
      </c>
      <c r="B69" s="10">
        <f>IF(B36=0,0,B56*100/B36)</f>
        <v>0.4004820356634299</v>
      </c>
      <c r="C69" s="10">
        <f aca="true" t="shared" si="30" ref="C69:I69">IF(C36=0,0,C56*100/C36)</f>
        <v>4.142427288401826</v>
      </c>
      <c r="D69" s="10">
        <f t="shared" si="30"/>
        <v>1.27183263808829</v>
      </c>
      <c r="E69" s="10">
        <f t="shared" si="30"/>
        <v>1.2060517889678726</v>
      </c>
      <c r="F69" s="10">
        <f t="shared" si="30"/>
        <v>5.0326180613622595</v>
      </c>
      <c r="G69" s="10">
        <f t="shared" si="30"/>
        <v>3.386883643216861</v>
      </c>
      <c r="H69" s="10">
        <f t="shared" si="30"/>
        <v>1.6466154504069241</v>
      </c>
      <c r="I69" s="44">
        <f t="shared" si="30"/>
        <v>0.41702345339901914</v>
      </c>
    </row>
    <row r="70" spans="1:9" ht="12.75">
      <c r="A70" s="36" t="s">
        <v>75</v>
      </c>
      <c r="B70" s="14">
        <f>IF(B36=0,0,B57*100/B36)</f>
        <v>42.44054681651617</v>
      </c>
      <c r="C70" s="14">
        <f aca="true" t="shared" si="31" ref="C70:I70">IF(C36=0,0,C57*100/C36)</f>
        <v>40.45622840360468</v>
      </c>
      <c r="D70" s="14">
        <f t="shared" si="31"/>
        <v>35.40711667797315</v>
      </c>
      <c r="E70" s="14">
        <f t="shared" si="31"/>
        <v>32.29482435217843</v>
      </c>
      <c r="F70" s="14">
        <f t="shared" si="31"/>
        <v>27.312516199210958</v>
      </c>
      <c r="G70" s="14">
        <f t="shared" si="31"/>
        <v>32.47755812847365</v>
      </c>
      <c r="H70" s="14">
        <f t="shared" si="31"/>
        <v>24.459794895721913</v>
      </c>
      <c r="I70" s="48">
        <f t="shared" si="31"/>
        <v>34.082770815030635</v>
      </c>
    </row>
    <row r="71" spans="1:9" ht="12.75">
      <c r="A71" s="43" t="s">
        <v>87</v>
      </c>
      <c r="B71" s="10">
        <f>IF(B36=0,0,B58*100/B36)</f>
        <v>25.753795330539923</v>
      </c>
      <c r="C71" s="10">
        <f aca="true" t="shared" si="32" ref="C71:I71">IF(C36=0,0,C58*100/C36)</f>
        <v>0.6669758426260625</v>
      </c>
      <c r="D71" s="10">
        <f t="shared" si="32"/>
        <v>5.221647342397762</v>
      </c>
      <c r="E71" s="10">
        <f t="shared" si="32"/>
        <v>0.46751161823400333</v>
      </c>
      <c r="F71" s="10">
        <f t="shared" si="32"/>
        <v>1.7229360334513821</v>
      </c>
      <c r="G71" s="10">
        <f t="shared" si="32"/>
        <v>5.161098307217472</v>
      </c>
      <c r="H71" s="10">
        <f t="shared" si="32"/>
        <v>7.322397935005703</v>
      </c>
      <c r="I71" s="44">
        <f t="shared" si="32"/>
        <v>7.934288224369738</v>
      </c>
    </row>
    <row r="72" spans="1:9" ht="12.75">
      <c r="A72" s="43" t="s">
        <v>88</v>
      </c>
      <c r="B72" s="10">
        <f>IF(B36=0,0,B59*100/B36)</f>
        <v>16.019281426537194</v>
      </c>
      <c r="C72" s="10">
        <f aca="true" t="shared" si="33" ref="C72:I72">IF(C36=0,0,C59*100/C36)</f>
        <v>39.26104591351176</v>
      </c>
      <c r="D72" s="10">
        <f t="shared" si="33"/>
        <v>30.01065101170532</v>
      </c>
      <c r="E72" s="10">
        <f t="shared" si="33"/>
        <v>31.620560998692792</v>
      </c>
      <c r="F72" s="10">
        <f t="shared" si="33"/>
        <v>25.19742075985357</v>
      </c>
      <c r="G72" s="10">
        <f t="shared" si="33"/>
        <v>27.31645982125618</v>
      </c>
      <c r="H72" s="10">
        <f t="shared" si="33"/>
        <v>17.13739696071621</v>
      </c>
      <c r="I72" s="44">
        <f t="shared" si="33"/>
        <v>24.990084108996957</v>
      </c>
    </row>
    <row r="73" spans="1:9" ht="12.75">
      <c r="A73" s="43" t="s">
        <v>89</v>
      </c>
      <c r="B73" s="10">
        <f>IF(B36=0,0,B60*100/B36)</f>
        <v>0.6674700594390498</v>
      </c>
      <c r="C73" s="10">
        <f aca="true" t="shared" si="34" ref="C73:I73">IF(C36=0,0,C60*100/C36)</f>
        <v>0.5282066474668633</v>
      </c>
      <c r="D73" s="10">
        <f t="shared" si="34"/>
        <v>0.1748183238700694</v>
      </c>
      <c r="E73" s="10">
        <f t="shared" si="34"/>
        <v>0.2067517352516353</v>
      </c>
      <c r="F73" s="10">
        <f t="shared" si="34"/>
        <v>0.3921594059060021</v>
      </c>
      <c r="G73" s="10">
        <f t="shared" si="34"/>
        <v>0</v>
      </c>
      <c r="H73" s="10">
        <f t="shared" si="34"/>
        <v>0</v>
      </c>
      <c r="I73" s="44">
        <f t="shared" si="34"/>
        <v>1.158398481663942</v>
      </c>
    </row>
    <row r="74" spans="1:9" ht="12.75">
      <c r="A74" s="36" t="s">
        <v>79</v>
      </c>
      <c r="B74" s="14">
        <f>IF(B36=0,0,B61*100/B36)</f>
        <v>5.967182331385105</v>
      </c>
      <c r="C74" s="14">
        <f aca="true" t="shared" si="35" ref="C74:I74">IF(C36=0,0,C61*100/C36)</f>
        <v>5.421376889850563</v>
      </c>
      <c r="D74" s="14">
        <f t="shared" si="35"/>
        <v>4.269086934453923</v>
      </c>
      <c r="E74" s="14">
        <f t="shared" si="35"/>
        <v>5.095787046332027</v>
      </c>
      <c r="F74" s="14">
        <f t="shared" si="35"/>
        <v>17.862959026027088</v>
      </c>
      <c r="G74" s="14">
        <f t="shared" si="35"/>
        <v>3.388805012135705</v>
      </c>
      <c r="H74" s="14">
        <f t="shared" si="35"/>
        <v>6.574198961455089</v>
      </c>
      <c r="I74" s="48">
        <f t="shared" si="35"/>
        <v>3.417738880301295</v>
      </c>
    </row>
    <row r="75" spans="1:9" ht="12.75">
      <c r="A75" s="36" t="s">
        <v>80</v>
      </c>
      <c r="B75" s="14">
        <f>IF(B36=0,0,B62*100/B36)</f>
        <v>11.763094515398388</v>
      </c>
      <c r="C75" s="14">
        <f aca="true" t="shared" si="36" ref="C75:I75">IF(C36=0,0,C62*100/C36)</f>
        <v>17.025038810711337</v>
      </c>
      <c r="D75" s="14">
        <f t="shared" si="36"/>
        <v>19.603282079103767</v>
      </c>
      <c r="E75" s="14">
        <f t="shared" si="36"/>
        <v>23.613222252122583</v>
      </c>
      <c r="F75" s="14">
        <f t="shared" si="36"/>
        <v>18.67558537128994</v>
      </c>
      <c r="G75" s="14">
        <f t="shared" si="36"/>
        <v>25.22597276365373</v>
      </c>
      <c r="H75" s="14">
        <f t="shared" si="36"/>
        <v>7.078721537406076</v>
      </c>
      <c r="I75" s="48">
        <f t="shared" si="36"/>
        <v>16.65947959179891</v>
      </c>
    </row>
    <row r="76" spans="1:9" ht="12.75">
      <c r="A76" s="36" t="s">
        <v>81</v>
      </c>
      <c r="B76" s="14">
        <f>IF(B36=0,0,B63*100/B36)</f>
        <v>1.2147955081790707</v>
      </c>
      <c r="C76" s="14">
        <f aca="true" t="shared" si="37" ref="C76:I76">IF(C36=0,0,C63*100/C36)</f>
        <v>0.06495192021578881</v>
      </c>
      <c r="D76" s="14">
        <f t="shared" si="37"/>
        <v>0</v>
      </c>
      <c r="E76" s="14">
        <f t="shared" si="37"/>
        <v>0.7858863181064937</v>
      </c>
      <c r="F76" s="14">
        <f t="shared" si="37"/>
        <v>0.6084412600723427</v>
      </c>
      <c r="G76" s="14">
        <f t="shared" si="37"/>
        <v>0</v>
      </c>
      <c r="H76" s="14">
        <f t="shared" si="37"/>
        <v>0</v>
      </c>
      <c r="I76" s="48">
        <f t="shared" si="37"/>
        <v>0</v>
      </c>
    </row>
    <row r="77" spans="1:9" ht="12.75">
      <c r="A77" s="34" t="s">
        <v>90</v>
      </c>
      <c r="B77" s="7"/>
      <c r="C77" s="7"/>
      <c r="D77" s="7"/>
      <c r="E77" s="7"/>
      <c r="F77" s="7"/>
      <c r="G77" s="7"/>
      <c r="H77" s="7"/>
      <c r="I77" s="39"/>
    </row>
    <row r="78" spans="1:9" ht="12.75">
      <c r="A78" s="43" t="s">
        <v>91</v>
      </c>
      <c r="B78" s="12">
        <v>11972998000</v>
      </c>
      <c r="C78" s="12">
        <v>28836812916</v>
      </c>
      <c r="D78" s="12">
        <v>40459535326</v>
      </c>
      <c r="E78" s="12">
        <v>21718291977</v>
      </c>
      <c r="F78" s="12">
        <v>47749707332</v>
      </c>
      <c r="G78" s="12">
        <v>38059027000</v>
      </c>
      <c r="H78" s="12">
        <v>4813649877</v>
      </c>
      <c r="I78" s="46">
        <v>12839762885</v>
      </c>
    </row>
    <row r="79" spans="1:9" ht="12.75">
      <c r="A79" s="43" t="s">
        <v>92</v>
      </c>
      <c r="B79" s="12">
        <v>77800000</v>
      </c>
      <c r="C79" s="12">
        <v>2635316664</v>
      </c>
      <c r="D79" s="12">
        <v>1168714000</v>
      </c>
      <c r="E79" s="12">
        <v>2337506163</v>
      </c>
      <c r="F79" s="12">
        <v>1057390200</v>
      </c>
      <c r="G79" s="12">
        <v>1870236000</v>
      </c>
      <c r="H79" s="12">
        <v>160705000</v>
      </c>
      <c r="I79" s="46">
        <v>668090554</v>
      </c>
    </row>
    <row r="80" spans="1:9" ht="12.75">
      <c r="A80" s="43" t="s">
        <v>93</v>
      </c>
      <c r="B80" s="12">
        <v>290862819</v>
      </c>
      <c r="C80" s="12">
        <v>0</v>
      </c>
      <c r="D80" s="12">
        <v>1910011000</v>
      </c>
      <c r="E80" s="12">
        <v>1318543000</v>
      </c>
      <c r="F80" s="12">
        <v>1955295249</v>
      </c>
      <c r="G80" s="12">
        <v>2489702740</v>
      </c>
      <c r="H80" s="12">
        <v>238249929</v>
      </c>
      <c r="I80" s="46">
        <v>497216120</v>
      </c>
    </row>
    <row r="81" spans="1:9" ht="12.75">
      <c r="A81" s="43" t="s">
        <v>94</v>
      </c>
      <c r="B81" s="10">
        <f>IF(B164=0,0,B79*100/B164)</f>
        <v>20.662478472579025</v>
      </c>
      <c r="C81" s="10">
        <f aca="true" t="shared" si="38" ref="C81:I81">IF(C164=0,0,C79*100/C164)</f>
        <v>182.48896921298086</v>
      </c>
      <c r="D81" s="10">
        <f t="shared" si="38"/>
        <v>62.153119271124005</v>
      </c>
      <c r="E81" s="10">
        <f t="shared" si="38"/>
        <v>243.82124821421615</v>
      </c>
      <c r="F81" s="10">
        <f t="shared" si="38"/>
        <v>85.18586657280763</v>
      </c>
      <c r="G81" s="10">
        <f t="shared" si="38"/>
        <v>101.13860451767316</v>
      </c>
      <c r="H81" s="10">
        <f t="shared" si="38"/>
        <v>80.28935282544955</v>
      </c>
      <c r="I81" s="44">
        <f t="shared" si="38"/>
        <v>90.73288449187393</v>
      </c>
    </row>
    <row r="82" spans="1:9" ht="12.75">
      <c r="A82" s="43" t="s">
        <v>95</v>
      </c>
      <c r="B82" s="10">
        <f>IF(B78=0,0,B80*100/B78)</f>
        <v>2.429323207103183</v>
      </c>
      <c r="C82" s="10">
        <f aca="true" t="shared" si="39" ref="C82:I82">IF(C78=0,0,C80*100/C78)</f>
        <v>0</v>
      </c>
      <c r="D82" s="10">
        <f t="shared" si="39"/>
        <v>4.720793218731293</v>
      </c>
      <c r="E82" s="10">
        <f t="shared" si="39"/>
        <v>6.071117385273008</v>
      </c>
      <c r="F82" s="10">
        <f t="shared" si="39"/>
        <v>4.094884258462537</v>
      </c>
      <c r="G82" s="10">
        <f t="shared" si="39"/>
        <v>6.5416878366333435</v>
      </c>
      <c r="H82" s="10">
        <f t="shared" si="39"/>
        <v>4.949465272461485</v>
      </c>
      <c r="I82" s="44">
        <f t="shared" si="39"/>
        <v>3.872471201013149</v>
      </c>
    </row>
    <row r="83" spans="1:9" ht="12.75">
      <c r="A83" s="43" t="s">
        <v>96</v>
      </c>
      <c r="B83" s="10">
        <f>IF(B78=0,0,(B80+B79)*100/B78)</f>
        <v>3.079118688569062</v>
      </c>
      <c r="C83" s="10">
        <f aca="true" t="shared" si="40" ref="C83:I83">IF(C78=0,0,(C80+C79)*100/C78)</f>
        <v>9.138723726774273</v>
      </c>
      <c r="D83" s="10">
        <f t="shared" si="40"/>
        <v>7.609392879066403</v>
      </c>
      <c r="E83" s="10">
        <f t="shared" si="40"/>
        <v>16.83396266553471</v>
      </c>
      <c r="F83" s="10">
        <f t="shared" si="40"/>
        <v>6.309327569388086</v>
      </c>
      <c r="G83" s="10">
        <f t="shared" si="40"/>
        <v>11.45572833483105</v>
      </c>
      <c r="H83" s="10">
        <f t="shared" si="40"/>
        <v>8.287992255237304</v>
      </c>
      <c r="I83" s="44">
        <f t="shared" si="40"/>
        <v>9.075764750775614</v>
      </c>
    </row>
    <row r="84" spans="1:9" ht="12.75">
      <c r="A84" s="43" t="s">
        <v>97</v>
      </c>
      <c r="B84" s="10">
        <f>IF(B78=0,0,B164*100/B78)</f>
        <v>3.1448089943721698</v>
      </c>
      <c r="C84" s="10">
        <f aca="true" t="shared" si="41" ref="C84:I84">IF(C78=0,0,C164*100/C78)</f>
        <v>5.007822536445241</v>
      </c>
      <c r="D84" s="10">
        <f t="shared" si="41"/>
        <v>4.647553806164541</v>
      </c>
      <c r="E84" s="10">
        <f t="shared" si="41"/>
        <v>4.41423598603092</v>
      </c>
      <c r="F84" s="10">
        <f t="shared" si="41"/>
        <v>2.5995430932581782</v>
      </c>
      <c r="G84" s="10">
        <f t="shared" si="41"/>
        <v>4.858718905241587</v>
      </c>
      <c r="H84" s="10">
        <f t="shared" si="41"/>
        <v>4.158119184288151</v>
      </c>
      <c r="I84" s="44">
        <f t="shared" si="41"/>
        <v>5.734738379477481</v>
      </c>
    </row>
    <row r="85" spans="1:9" ht="12.75">
      <c r="A85" s="34" t="s">
        <v>98</v>
      </c>
      <c r="B85" s="7"/>
      <c r="C85" s="7"/>
      <c r="D85" s="7"/>
      <c r="E85" s="7"/>
      <c r="F85" s="7"/>
      <c r="G85" s="7"/>
      <c r="H85" s="7"/>
      <c r="I85" s="39"/>
    </row>
    <row r="86" spans="1:9" ht="12.75">
      <c r="A86" s="36" t="s">
        <v>99</v>
      </c>
      <c r="B86" s="8"/>
      <c r="C86" s="8"/>
      <c r="D86" s="8"/>
      <c r="E86" s="8"/>
      <c r="F86" s="8"/>
      <c r="G86" s="8"/>
      <c r="H86" s="8"/>
      <c r="I86" s="40"/>
    </row>
    <row r="87" spans="1:9" ht="12.75">
      <c r="A87" s="41" t="s">
        <v>100</v>
      </c>
      <c r="B87" s="15">
        <v>12.3</v>
      </c>
      <c r="C87" s="15">
        <v>8</v>
      </c>
      <c r="D87" s="15">
        <v>6</v>
      </c>
      <c r="E87" s="15">
        <v>12</v>
      </c>
      <c r="F87" s="15">
        <v>7.2</v>
      </c>
      <c r="G87" s="15">
        <v>0.7</v>
      </c>
      <c r="H87" s="15">
        <v>8.9</v>
      </c>
      <c r="I87" s="49">
        <v>13</v>
      </c>
    </row>
    <row r="88" spans="1:9" ht="12.75">
      <c r="A88" s="43" t="s">
        <v>101</v>
      </c>
      <c r="B88" s="16">
        <v>0</v>
      </c>
      <c r="C88" s="16">
        <v>0</v>
      </c>
      <c r="D88" s="16">
        <v>5</v>
      </c>
      <c r="E88" s="16">
        <v>0</v>
      </c>
      <c r="F88" s="16">
        <v>0</v>
      </c>
      <c r="G88" s="16">
        <v>0</v>
      </c>
      <c r="H88" s="16">
        <v>0</v>
      </c>
      <c r="I88" s="50">
        <v>0</v>
      </c>
    </row>
    <row r="89" spans="1:9" ht="12.75">
      <c r="A89" s="43" t="s">
        <v>102</v>
      </c>
      <c r="B89" s="16">
        <v>13.5</v>
      </c>
      <c r="C89" s="16">
        <v>9.8</v>
      </c>
      <c r="D89" s="16">
        <v>13</v>
      </c>
      <c r="E89" s="16">
        <v>11.7</v>
      </c>
      <c r="F89" s="16">
        <v>-25</v>
      </c>
      <c r="G89" s="16">
        <v>11</v>
      </c>
      <c r="H89" s="16">
        <v>7.9</v>
      </c>
      <c r="I89" s="50">
        <v>5.7</v>
      </c>
    </row>
    <row r="90" spans="1:9" ht="12.75">
      <c r="A90" s="43" t="s">
        <v>103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v>-100</v>
      </c>
      <c r="H90" s="16">
        <v>0</v>
      </c>
      <c r="I90" s="50">
        <v>13</v>
      </c>
    </row>
    <row r="91" spans="1:9" ht="12.75">
      <c r="A91" s="43" t="s">
        <v>104</v>
      </c>
      <c r="B91" s="16">
        <v>15.1</v>
      </c>
      <c r="C91" s="16">
        <v>17.1</v>
      </c>
      <c r="D91" s="16">
        <v>11</v>
      </c>
      <c r="E91" s="16">
        <v>9.8</v>
      </c>
      <c r="F91" s="16">
        <v>9.6</v>
      </c>
      <c r="G91" s="16">
        <v>66.1</v>
      </c>
      <c r="H91" s="16">
        <v>12.7</v>
      </c>
      <c r="I91" s="50">
        <v>13</v>
      </c>
    </row>
    <row r="92" spans="1:9" ht="12.75">
      <c r="A92" s="43" t="s">
        <v>105</v>
      </c>
      <c r="B92" s="16">
        <v>11.3</v>
      </c>
      <c r="C92" s="16">
        <v>15</v>
      </c>
      <c r="D92" s="16">
        <v>14.5</v>
      </c>
      <c r="E92" s="16">
        <v>11.9</v>
      </c>
      <c r="F92" s="16">
        <v>10.4</v>
      </c>
      <c r="G92" s="16">
        <v>6.5</v>
      </c>
      <c r="H92" s="16">
        <v>37.9</v>
      </c>
      <c r="I92" s="50">
        <v>13</v>
      </c>
    </row>
    <row r="93" spans="1:9" ht="12.75">
      <c r="A93" s="43" t="s">
        <v>106</v>
      </c>
      <c r="B93" s="16">
        <v>13.3</v>
      </c>
      <c r="C93" s="16">
        <v>7</v>
      </c>
      <c r="D93" s="16">
        <v>6.7</v>
      </c>
      <c r="E93" s="16">
        <v>24.9</v>
      </c>
      <c r="F93" s="16">
        <v>15</v>
      </c>
      <c r="G93" s="16">
        <v>7</v>
      </c>
      <c r="H93" s="16">
        <v>0</v>
      </c>
      <c r="I93" s="50">
        <v>13</v>
      </c>
    </row>
    <row r="94" spans="1:9" ht="12.75">
      <c r="A94" s="43" t="s">
        <v>81</v>
      </c>
      <c r="B94" s="16">
        <v>10.3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50">
        <v>0</v>
      </c>
    </row>
    <row r="95" spans="1:9" ht="12.75">
      <c r="A95" s="36" t="s">
        <v>107</v>
      </c>
      <c r="B95" s="8"/>
      <c r="C95" s="8"/>
      <c r="D95" s="8"/>
      <c r="E95" s="8"/>
      <c r="F95" s="8"/>
      <c r="G95" s="8"/>
      <c r="H95" s="8"/>
      <c r="I95" s="40"/>
    </row>
    <row r="96" spans="1:9" ht="12.75">
      <c r="A96" s="41" t="s">
        <v>100</v>
      </c>
      <c r="B96" s="17">
        <v>83.08</v>
      </c>
      <c r="C96" s="17">
        <v>151.55</v>
      </c>
      <c r="D96" s="17">
        <v>162.56</v>
      </c>
      <c r="E96" s="17">
        <v>330.06</v>
      </c>
      <c r="F96" s="17">
        <v>215.83</v>
      </c>
      <c r="G96" s="17">
        <v>289.43</v>
      </c>
      <c r="H96" s="17">
        <v>298.81</v>
      </c>
      <c r="I96" s="51">
        <v>176.73</v>
      </c>
    </row>
    <row r="97" spans="1:9" ht="12.75">
      <c r="A97" s="43" t="s">
        <v>101</v>
      </c>
      <c r="B97" s="18">
        <v>0</v>
      </c>
      <c r="C97" s="18">
        <v>0</v>
      </c>
      <c r="D97" s="18">
        <v>322.39</v>
      </c>
      <c r="E97" s="18">
        <v>0</v>
      </c>
      <c r="F97" s="18">
        <v>0</v>
      </c>
      <c r="G97" s="18">
        <v>0</v>
      </c>
      <c r="H97" s="18">
        <v>0</v>
      </c>
      <c r="I97" s="52">
        <v>0</v>
      </c>
    </row>
    <row r="98" spans="1:9" ht="12.75">
      <c r="A98" s="43" t="s">
        <v>102</v>
      </c>
      <c r="B98" s="18">
        <v>587.23</v>
      </c>
      <c r="C98" s="18">
        <v>590.3</v>
      </c>
      <c r="D98" s="18">
        <v>448.1</v>
      </c>
      <c r="E98" s="18">
        <v>574.36</v>
      </c>
      <c r="F98" s="18">
        <v>311.4</v>
      </c>
      <c r="G98" s="18">
        <v>520.09</v>
      </c>
      <c r="H98" s="18">
        <v>464.5</v>
      </c>
      <c r="I98" s="52">
        <v>480.89</v>
      </c>
    </row>
    <row r="99" spans="1:9" ht="12.75">
      <c r="A99" s="43" t="s">
        <v>103</v>
      </c>
      <c r="B99" s="18">
        <v>0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52">
        <v>23.66</v>
      </c>
    </row>
    <row r="100" spans="1:9" ht="12.75">
      <c r="A100" s="43" t="s">
        <v>104</v>
      </c>
      <c r="B100" s="18">
        <v>250.55</v>
      </c>
      <c r="C100" s="18">
        <v>205.44</v>
      </c>
      <c r="D100" s="18">
        <v>201.34</v>
      </c>
      <c r="E100" s="18">
        <v>232.24</v>
      </c>
      <c r="F100" s="18">
        <v>193.88</v>
      </c>
      <c r="G100" s="18">
        <v>265.02</v>
      </c>
      <c r="H100" s="18">
        <v>260.64</v>
      </c>
      <c r="I100" s="52">
        <v>186.46</v>
      </c>
    </row>
    <row r="101" spans="1:9" ht="12.75">
      <c r="A101" s="43" t="s">
        <v>105</v>
      </c>
      <c r="B101" s="18">
        <v>72.41</v>
      </c>
      <c r="C101" s="18">
        <v>147.98</v>
      </c>
      <c r="D101" s="18">
        <v>98.7</v>
      </c>
      <c r="E101" s="18">
        <v>117.67</v>
      </c>
      <c r="F101" s="18">
        <v>94.19</v>
      </c>
      <c r="G101" s="18">
        <v>55.85</v>
      </c>
      <c r="H101" s="18">
        <v>127.07</v>
      </c>
      <c r="I101" s="52">
        <v>133.09</v>
      </c>
    </row>
    <row r="102" spans="1:9" ht="12.75">
      <c r="A102" s="43" t="s">
        <v>106</v>
      </c>
      <c r="B102" s="18">
        <v>123.24</v>
      </c>
      <c r="C102" s="18">
        <v>85.21</v>
      </c>
      <c r="D102" s="18">
        <v>96.78</v>
      </c>
      <c r="E102" s="18">
        <v>42.37</v>
      </c>
      <c r="F102" s="18">
        <v>105.73</v>
      </c>
      <c r="G102" s="18">
        <v>49.01</v>
      </c>
      <c r="H102" s="18">
        <v>70</v>
      </c>
      <c r="I102" s="52">
        <v>61.04</v>
      </c>
    </row>
    <row r="103" spans="1:9" ht="12.75">
      <c r="A103" s="43" t="s">
        <v>81</v>
      </c>
      <c r="B103" s="18">
        <v>28.06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52">
        <v>0</v>
      </c>
    </row>
    <row r="104" spans="1:9" ht="12.75">
      <c r="A104" s="43" t="s">
        <v>108</v>
      </c>
      <c r="B104" s="18">
        <v>1144.57</v>
      </c>
      <c r="C104" s="18">
        <v>1180.48</v>
      </c>
      <c r="D104" s="18">
        <v>1329.87</v>
      </c>
      <c r="E104" s="18">
        <v>1296.7</v>
      </c>
      <c r="F104" s="18">
        <v>921.03</v>
      </c>
      <c r="G104" s="18">
        <v>1179.4</v>
      </c>
      <c r="H104" s="18">
        <v>1221.02</v>
      </c>
      <c r="I104" s="52">
        <v>1061.88</v>
      </c>
    </row>
    <row r="105" spans="1:9" ht="12.75">
      <c r="A105" s="34" t="s">
        <v>109</v>
      </c>
      <c r="B105" s="7"/>
      <c r="C105" s="7"/>
      <c r="D105" s="7"/>
      <c r="E105" s="7"/>
      <c r="F105" s="7"/>
      <c r="G105" s="7"/>
      <c r="H105" s="7"/>
      <c r="I105" s="39"/>
    </row>
    <row r="106" spans="1:9" ht="12.75">
      <c r="A106" s="43" t="s">
        <v>110</v>
      </c>
      <c r="B106" s="19">
        <v>240</v>
      </c>
      <c r="C106" s="19">
        <v>1142000</v>
      </c>
      <c r="D106" s="19">
        <v>1337919</v>
      </c>
      <c r="E106" s="19">
        <v>853100</v>
      </c>
      <c r="F106" s="19">
        <v>775356</v>
      </c>
      <c r="G106" s="19">
        <v>1001000</v>
      </c>
      <c r="H106" s="19">
        <v>177490</v>
      </c>
      <c r="I106" s="53">
        <v>384169</v>
      </c>
    </row>
    <row r="107" spans="1:9" ht="12.75">
      <c r="A107" s="34" t="s">
        <v>111</v>
      </c>
      <c r="B107" s="7"/>
      <c r="C107" s="7"/>
      <c r="D107" s="7"/>
      <c r="E107" s="7"/>
      <c r="F107" s="7"/>
      <c r="G107" s="7"/>
      <c r="H107" s="7"/>
      <c r="I107" s="39"/>
    </row>
    <row r="108" spans="1:9" ht="12.75">
      <c r="A108" s="41" t="s">
        <v>112</v>
      </c>
      <c r="B108" s="20">
        <v>6</v>
      </c>
      <c r="C108" s="20">
        <v>6</v>
      </c>
      <c r="D108" s="20">
        <v>6</v>
      </c>
      <c r="E108" s="20">
        <v>12</v>
      </c>
      <c r="F108" s="20">
        <v>9</v>
      </c>
      <c r="G108" s="20">
        <v>9</v>
      </c>
      <c r="H108" s="20">
        <v>10</v>
      </c>
      <c r="I108" s="54">
        <v>8</v>
      </c>
    </row>
    <row r="109" spans="1:9" ht="12.75">
      <c r="A109" s="43" t="s">
        <v>113</v>
      </c>
      <c r="B109" s="19">
        <v>50</v>
      </c>
      <c r="C109" s="19">
        <v>50</v>
      </c>
      <c r="D109" s="19">
        <v>100</v>
      </c>
      <c r="E109" s="19">
        <v>100</v>
      </c>
      <c r="F109" s="19">
        <v>100</v>
      </c>
      <c r="G109" s="19">
        <v>50</v>
      </c>
      <c r="H109" s="19">
        <v>50</v>
      </c>
      <c r="I109" s="53">
        <v>75</v>
      </c>
    </row>
    <row r="110" spans="1:9" ht="25.5">
      <c r="A110" s="36" t="s">
        <v>114</v>
      </c>
      <c r="B110" s="8"/>
      <c r="C110" s="8"/>
      <c r="D110" s="8"/>
      <c r="E110" s="8"/>
      <c r="F110" s="8"/>
      <c r="G110" s="8"/>
      <c r="H110" s="8"/>
      <c r="I110" s="40"/>
    </row>
    <row r="111" spans="1:9" ht="12.75">
      <c r="A111" s="41" t="s">
        <v>115</v>
      </c>
      <c r="B111" s="20">
        <v>50000</v>
      </c>
      <c r="C111" s="20">
        <v>1130000</v>
      </c>
      <c r="D111" s="20">
        <v>1314697</v>
      </c>
      <c r="E111" s="20">
        <v>110000</v>
      </c>
      <c r="F111" s="20">
        <v>436255</v>
      </c>
      <c r="G111" s="20">
        <v>518000</v>
      </c>
      <c r="H111" s="20">
        <v>40000</v>
      </c>
      <c r="I111" s="54">
        <v>74867</v>
      </c>
    </row>
    <row r="112" spans="1:9" ht="12.75">
      <c r="A112" s="43" t="s">
        <v>116</v>
      </c>
      <c r="B112" s="19">
        <v>50000</v>
      </c>
      <c r="C112" s="19">
        <v>1081000</v>
      </c>
      <c r="D112" s="19">
        <v>1375486</v>
      </c>
      <c r="E112" s="19">
        <v>110000</v>
      </c>
      <c r="F112" s="19">
        <v>436255</v>
      </c>
      <c r="G112" s="19">
        <v>494000</v>
      </c>
      <c r="H112" s="19">
        <v>40000</v>
      </c>
      <c r="I112" s="53">
        <v>74867</v>
      </c>
    </row>
    <row r="113" spans="1:9" ht="25.5">
      <c r="A113" s="43" t="s">
        <v>117</v>
      </c>
      <c r="B113" s="19">
        <v>62500</v>
      </c>
      <c r="C113" s="19">
        <v>374892</v>
      </c>
      <c r="D113" s="19">
        <v>3000</v>
      </c>
      <c r="E113" s="19">
        <v>110000</v>
      </c>
      <c r="F113" s="19">
        <v>361000</v>
      </c>
      <c r="G113" s="19">
        <v>65100</v>
      </c>
      <c r="H113" s="19">
        <v>40000</v>
      </c>
      <c r="I113" s="53">
        <v>67158</v>
      </c>
    </row>
    <row r="114" spans="1:9" ht="12.75">
      <c r="A114" s="43" t="s">
        <v>118</v>
      </c>
      <c r="B114" s="19">
        <v>50000</v>
      </c>
      <c r="C114" s="19">
        <v>494000</v>
      </c>
      <c r="D114" s="19">
        <v>364130</v>
      </c>
      <c r="E114" s="19">
        <v>110000</v>
      </c>
      <c r="F114" s="19">
        <v>189281</v>
      </c>
      <c r="G114" s="19">
        <v>696000</v>
      </c>
      <c r="H114" s="19">
        <v>40000</v>
      </c>
      <c r="I114" s="53">
        <v>68485</v>
      </c>
    </row>
    <row r="115" spans="1:9" ht="12.75">
      <c r="A115" s="36" t="s">
        <v>119</v>
      </c>
      <c r="B115" s="21">
        <v>156089531</v>
      </c>
      <c r="C115" s="21">
        <v>1448633173</v>
      </c>
      <c r="D115" s="21">
        <v>424411019</v>
      </c>
      <c r="E115" s="21">
        <v>284931730</v>
      </c>
      <c r="F115" s="21">
        <v>815019168</v>
      </c>
      <c r="G115" s="21">
        <v>1130808000</v>
      </c>
      <c r="H115" s="21">
        <v>172225698</v>
      </c>
      <c r="I115" s="55">
        <v>231117516</v>
      </c>
    </row>
    <row r="116" spans="1:9" ht="12.75">
      <c r="A116" s="41" t="s">
        <v>115</v>
      </c>
      <c r="B116" s="11">
        <v>23439716</v>
      </c>
      <c r="C116" s="11">
        <v>544358598</v>
      </c>
      <c r="D116" s="11">
        <v>40703019</v>
      </c>
      <c r="E116" s="11">
        <v>90077645</v>
      </c>
      <c r="F116" s="11">
        <v>304253645</v>
      </c>
      <c r="G116" s="11">
        <v>522000000</v>
      </c>
      <c r="H116" s="11">
        <v>53804203</v>
      </c>
      <c r="I116" s="45">
        <v>50702723</v>
      </c>
    </row>
    <row r="117" spans="1:9" ht="12.75">
      <c r="A117" s="43" t="s">
        <v>116</v>
      </c>
      <c r="B117" s="12">
        <v>39078962</v>
      </c>
      <c r="C117" s="12">
        <v>384409575</v>
      </c>
      <c r="D117" s="12">
        <v>28708000</v>
      </c>
      <c r="E117" s="12">
        <v>17315742</v>
      </c>
      <c r="F117" s="12">
        <v>235305523</v>
      </c>
      <c r="G117" s="12">
        <v>250000000</v>
      </c>
      <c r="H117" s="12">
        <v>47077919</v>
      </c>
      <c r="I117" s="46">
        <v>88170880</v>
      </c>
    </row>
    <row r="118" spans="1:9" ht="25.5">
      <c r="A118" s="43" t="s">
        <v>117</v>
      </c>
      <c r="B118" s="12">
        <v>28255594</v>
      </c>
      <c r="C118" s="12">
        <v>233735000</v>
      </c>
      <c r="D118" s="12">
        <v>265000000</v>
      </c>
      <c r="E118" s="12">
        <v>115721417</v>
      </c>
      <c r="F118" s="12">
        <v>60000000</v>
      </c>
      <c r="G118" s="12">
        <v>64643000</v>
      </c>
      <c r="H118" s="12">
        <v>13232576</v>
      </c>
      <c r="I118" s="46">
        <v>32066653</v>
      </c>
    </row>
    <row r="119" spans="1:9" ht="12.75">
      <c r="A119" s="43" t="s">
        <v>118</v>
      </c>
      <c r="B119" s="12">
        <v>65315259</v>
      </c>
      <c r="C119" s="12">
        <v>286130000</v>
      </c>
      <c r="D119" s="12">
        <v>90000000</v>
      </c>
      <c r="E119" s="12">
        <v>61816927</v>
      </c>
      <c r="F119" s="12">
        <v>215460000</v>
      </c>
      <c r="G119" s="12">
        <v>294165000</v>
      </c>
      <c r="H119" s="12">
        <v>58111000</v>
      </c>
      <c r="I119" s="46">
        <v>60177260</v>
      </c>
    </row>
    <row r="120" spans="1:9" ht="12.75">
      <c r="A120" s="36" t="s">
        <v>120</v>
      </c>
      <c r="B120" s="22">
        <f>SUM(B121:B124)</f>
        <v>3008.768244</v>
      </c>
      <c r="C120" s="22">
        <f aca="true" t="shared" si="42" ref="C120:I120">SUM(C121:C124)</f>
        <v>2040.0222196983768</v>
      </c>
      <c r="D120" s="22">
        <f t="shared" si="42"/>
        <v>88632.32897591348</v>
      </c>
      <c r="E120" s="22">
        <f t="shared" si="42"/>
        <v>2590.2884636363633</v>
      </c>
      <c r="F120" s="22">
        <f t="shared" si="42"/>
        <v>2541.3102528218483</v>
      </c>
      <c r="G120" s="22">
        <f t="shared" si="42"/>
        <v>2929.4257750068664</v>
      </c>
      <c r="H120" s="22">
        <f t="shared" si="42"/>
        <v>4305.642449999999</v>
      </c>
      <c r="I120" s="56">
        <f t="shared" si="42"/>
        <v>3211.110784633711</v>
      </c>
    </row>
    <row r="121" spans="1:9" ht="12.75">
      <c r="A121" s="41" t="s">
        <v>115</v>
      </c>
      <c r="B121" s="23">
        <f>IF(B111=0,0,B116/B111)</f>
        <v>468.79432</v>
      </c>
      <c r="C121" s="23">
        <f aca="true" t="shared" si="43" ref="C121:I121">IF(C111=0,0,C116/C111)</f>
        <v>481.7332725663717</v>
      </c>
      <c r="D121" s="23">
        <f t="shared" si="43"/>
        <v>30.959999908724214</v>
      </c>
      <c r="E121" s="23">
        <f t="shared" si="43"/>
        <v>818.8876818181818</v>
      </c>
      <c r="F121" s="23">
        <f t="shared" si="43"/>
        <v>697.4215653688783</v>
      </c>
      <c r="G121" s="23">
        <f t="shared" si="43"/>
        <v>1007.7220077220077</v>
      </c>
      <c r="H121" s="23">
        <f t="shared" si="43"/>
        <v>1345.105075</v>
      </c>
      <c r="I121" s="57">
        <f t="shared" si="43"/>
        <v>677.237274099403</v>
      </c>
    </row>
    <row r="122" spans="1:9" ht="12.75">
      <c r="A122" s="43" t="s">
        <v>116</v>
      </c>
      <c r="B122" s="24">
        <f>IF(B112=0,0,B117/B112)</f>
        <v>781.57924</v>
      </c>
      <c r="C122" s="24">
        <f aca="true" t="shared" si="44" ref="C122:I122">IF(C112=0,0,C117/C112)</f>
        <v>355.6055272895467</v>
      </c>
      <c r="D122" s="24">
        <f t="shared" si="44"/>
        <v>20.871168445189554</v>
      </c>
      <c r="E122" s="24">
        <f t="shared" si="44"/>
        <v>157.41583636363637</v>
      </c>
      <c r="F122" s="24">
        <f t="shared" si="44"/>
        <v>539.3761057179861</v>
      </c>
      <c r="G122" s="24">
        <f t="shared" si="44"/>
        <v>506.07287449392715</v>
      </c>
      <c r="H122" s="24">
        <f t="shared" si="44"/>
        <v>1176.947975</v>
      </c>
      <c r="I122" s="58">
        <f t="shared" si="44"/>
        <v>1177.700188333979</v>
      </c>
    </row>
    <row r="123" spans="1:9" ht="25.5">
      <c r="A123" s="43" t="s">
        <v>117</v>
      </c>
      <c r="B123" s="24">
        <f>IF(B113=0,0,B118/B113)</f>
        <v>452.089504</v>
      </c>
      <c r="C123" s="24">
        <f aca="true" t="shared" si="45" ref="C123:I123">IF(C113=0,0,C118/C113)</f>
        <v>623.472893526669</v>
      </c>
      <c r="D123" s="24">
        <f t="shared" si="45"/>
        <v>88333.33333333333</v>
      </c>
      <c r="E123" s="24">
        <f t="shared" si="45"/>
        <v>1052.0128818181818</v>
      </c>
      <c r="F123" s="24">
        <f t="shared" si="45"/>
        <v>166.2049861495845</v>
      </c>
      <c r="G123" s="24">
        <f t="shared" si="45"/>
        <v>992.9800307219662</v>
      </c>
      <c r="H123" s="24">
        <f t="shared" si="45"/>
        <v>330.8144</v>
      </c>
      <c r="I123" s="58">
        <f t="shared" si="45"/>
        <v>477.48076178563986</v>
      </c>
    </row>
    <row r="124" spans="1:9" ht="12.75">
      <c r="A124" s="43" t="s">
        <v>118</v>
      </c>
      <c r="B124" s="24">
        <f>IF(B114=0,0,B119/B114)</f>
        <v>1306.30518</v>
      </c>
      <c r="C124" s="24">
        <f aca="true" t="shared" si="46" ref="C124:I124">IF(C114=0,0,C119/C114)</f>
        <v>579.2105263157895</v>
      </c>
      <c r="D124" s="24">
        <f t="shared" si="46"/>
        <v>247.16447422623787</v>
      </c>
      <c r="E124" s="24">
        <f t="shared" si="46"/>
        <v>561.9720636363636</v>
      </c>
      <c r="F124" s="24">
        <f t="shared" si="46"/>
        <v>1138.3075955853994</v>
      </c>
      <c r="G124" s="24">
        <f t="shared" si="46"/>
        <v>422.6508620689655</v>
      </c>
      <c r="H124" s="24">
        <f t="shared" si="46"/>
        <v>1452.775</v>
      </c>
      <c r="I124" s="58">
        <f t="shared" si="46"/>
        <v>878.6925604146893</v>
      </c>
    </row>
    <row r="125" spans="1:9" ht="25.5">
      <c r="A125" s="36" t="s">
        <v>121</v>
      </c>
      <c r="B125" s="25">
        <f>+B120*B111</f>
        <v>150438412.2</v>
      </c>
      <c r="C125" s="25">
        <f aca="true" t="shared" si="47" ref="C125:I125">+C120*C111</f>
        <v>2305225108.259166</v>
      </c>
      <c r="D125" s="25">
        <f t="shared" si="47"/>
        <v>116524657007.64653</v>
      </c>
      <c r="E125" s="25">
        <f t="shared" si="47"/>
        <v>284931730.99999994</v>
      </c>
      <c r="F125" s="25">
        <f t="shared" si="47"/>
        <v>1108659304.3447955</v>
      </c>
      <c r="G125" s="25">
        <f t="shared" si="47"/>
        <v>1517442551.4535568</v>
      </c>
      <c r="H125" s="25">
        <f t="shared" si="47"/>
        <v>172225697.99999997</v>
      </c>
      <c r="I125" s="59">
        <f t="shared" si="47"/>
        <v>240406231.11317202</v>
      </c>
    </row>
    <row r="126" spans="1:9" ht="25.5">
      <c r="A126" s="34" t="s">
        <v>122</v>
      </c>
      <c r="B126" s="26">
        <v>156089531</v>
      </c>
      <c r="C126" s="26">
        <v>1147805855</v>
      </c>
      <c r="D126" s="26">
        <v>557929324</v>
      </c>
      <c r="E126" s="26">
        <v>332878392</v>
      </c>
      <c r="F126" s="26">
        <v>896105024</v>
      </c>
      <c r="G126" s="26">
        <v>1129596000</v>
      </c>
      <c r="H126" s="26">
        <v>172225698</v>
      </c>
      <c r="I126" s="60">
        <v>264051750</v>
      </c>
    </row>
    <row r="127" spans="1:9" ht="12.75">
      <c r="A127" s="41" t="s">
        <v>123</v>
      </c>
      <c r="B127" s="11">
        <v>651565000</v>
      </c>
      <c r="C127" s="11">
        <v>1084416000</v>
      </c>
      <c r="D127" s="11">
        <v>2125543000</v>
      </c>
      <c r="E127" s="11">
        <v>1040630000</v>
      </c>
      <c r="F127" s="11">
        <v>1825341000</v>
      </c>
      <c r="G127" s="11">
        <v>1769412000</v>
      </c>
      <c r="H127" s="11">
        <v>608634000</v>
      </c>
      <c r="I127" s="45">
        <v>729226000</v>
      </c>
    </row>
    <row r="128" spans="1:9" ht="12.75">
      <c r="A128" s="61" t="s">
        <v>124</v>
      </c>
      <c r="B128" s="62" t="str">
        <f>IF(B11&gt;0,"Funded","Unfunded")</f>
        <v>Funded</v>
      </c>
      <c r="C128" s="62" t="str">
        <f aca="true" t="shared" si="48" ref="C128:I128">IF(C11&gt;0,"Funded","Unfunded")</f>
        <v>Funded</v>
      </c>
      <c r="D128" s="62" t="str">
        <f t="shared" si="48"/>
        <v>Funded</v>
      </c>
      <c r="E128" s="62" t="str">
        <f t="shared" si="48"/>
        <v>Funded</v>
      </c>
      <c r="F128" s="62" t="str">
        <f t="shared" si="48"/>
        <v>Funded</v>
      </c>
      <c r="G128" s="62" t="str">
        <f t="shared" si="48"/>
        <v>Funded</v>
      </c>
      <c r="H128" s="62" t="str">
        <f t="shared" si="48"/>
        <v>Funded</v>
      </c>
      <c r="I128" s="63" t="str">
        <f t="shared" si="48"/>
        <v>Funded</v>
      </c>
    </row>
    <row r="129" spans="1:9" ht="12.75" hidden="1">
      <c r="A129" s="1" t="s">
        <v>125</v>
      </c>
      <c r="B129" s="12">
        <v>2775111279</v>
      </c>
      <c r="C129" s="12">
        <v>19664743084</v>
      </c>
      <c r="D129" s="12">
        <v>26484649517</v>
      </c>
      <c r="E129" s="12">
        <v>16930008055</v>
      </c>
      <c r="F129" s="12">
        <v>18360940825</v>
      </c>
      <c r="G129" s="12">
        <v>20528800019</v>
      </c>
      <c r="H129" s="12">
        <v>3215958820</v>
      </c>
      <c r="I129" s="12">
        <v>5197167164</v>
      </c>
    </row>
    <row r="130" spans="1:9" ht="12.75" hidden="1">
      <c r="A130" s="1" t="s">
        <v>126</v>
      </c>
      <c r="B130" s="12">
        <v>2567416513</v>
      </c>
      <c r="C130" s="12">
        <v>18742091779</v>
      </c>
      <c r="D130" s="12">
        <v>26355181000</v>
      </c>
      <c r="E130" s="12">
        <v>16625163164</v>
      </c>
      <c r="F130" s="12">
        <v>17982172027</v>
      </c>
      <c r="G130" s="12">
        <v>18706745747</v>
      </c>
      <c r="H130" s="12">
        <v>2918826448</v>
      </c>
      <c r="I130" s="12">
        <v>5045487460</v>
      </c>
    </row>
    <row r="131" spans="1:9" ht="12.75" hidden="1">
      <c r="A131" s="1" t="s">
        <v>127</v>
      </c>
      <c r="B131" s="12">
        <v>540368277</v>
      </c>
      <c r="C131" s="12">
        <v>2520600597</v>
      </c>
      <c r="D131" s="12">
        <v>2081158000</v>
      </c>
      <c r="E131" s="12">
        <v>1557586624</v>
      </c>
      <c r="F131" s="12">
        <v>2075107235</v>
      </c>
      <c r="G131" s="12">
        <v>2556733118</v>
      </c>
      <c r="H131" s="12">
        <v>772631519</v>
      </c>
      <c r="I131" s="12">
        <v>812688370</v>
      </c>
    </row>
    <row r="132" spans="1:9" ht="12.75" hidden="1">
      <c r="A132" s="1" t="s">
        <v>128</v>
      </c>
      <c r="B132" s="12">
        <v>849343000</v>
      </c>
      <c r="C132" s="12">
        <v>5473500000</v>
      </c>
      <c r="D132" s="12">
        <v>5689785911</v>
      </c>
      <c r="E132" s="12">
        <v>1819343404</v>
      </c>
      <c r="F132" s="12">
        <v>3546390778</v>
      </c>
      <c r="G132" s="12">
        <v>3611112000</v>
      </c>
      <c r="H132" s="12">
        <v>305147900</v>
      </c>
      <c r="I132" s="12">
        <v>1011915000</v>
      </c>
    </row>
    <row r="133" spans="1:9" ht="12.75" hidden="1">
      <c r="A133" s="1" t="s">
        <v>129</v>
      </c>
      <c r="B133" s="12">
        <v>1006500000</v>
      </c>
      <c r="C133" s="12">
        <v>4360118816</v>
      </c>
      <c r="D133" s="12">
        <v>7813901725</v>
      </c>
      <c r="E133" s="12">
        <v>4382438788</v>
      </c>
      <c r="F133" s="12">
        <v>3250681604</v>
      </c>
      <c r="G133" s="12">
        <v>4428223000</v>
      </c>
      <c r="H133" s="12">
        <v>727888915</v>
      </c>
      <c r="I133" s="12">
        <v>1853396893</v>
      </c>
    </row>
    <row r="134" spans="1:9" ht="12.75" hidden="1">
      <c r="A134" s="1" t="s">
        <v>130</v>
      </c>
      <c r="B134" s="12">
        <v>356021000</v>
      </c>
      <c r="C134" s="12">
        <v>4078848569</v>
      </c>
      <c r="D134" s="12">
        <v>4843598875</v>
      </c>
      <c r="E134" s="12">
        <v>2910547305</v>
      </c>
      <c r="F134" s="12">
        <v>2252442546</v>
      </c>
      <c r="G134" s="12">
        <v>2574722920</v>
      </c>
      <c r="H134" s="12">
        <v>354285980</v>
      </c>
      <c r="I134" s="12">
        <v>580516000</v>
      </c>
    </row>
    <row r="135" spans="1:9" ht="12.75" hidden="1">
      <c r="A135" s="1" t="s">
        <v>131</v>
      </c>
      <c r="B135" s="12">
        <v>132820000</v>
      </c>
      <c r="C135" s="12">
        <v>234483480</v>
      </c>
      <c r="D135" s="12">
        <v>1416800065</v>
      </c>
      <c r="E135" s="12">
        <v>698409705</v>
      </c>
      <c r="F135" s="12">
        <v>425593004</v>
      </c>
      <c r="G135" s="12">
        <v>2999320000</v>
      </c>
      <c r="H135" s="12">
        <v>129002602</v>
      </c>
      <c r="I135" s="12">
        <v>480648390</v>
      </c>
    </row>
    <row r="136" spans="1:9" ht="12.75" hidden="1">
      <c r="A136" s="1" t="s">
        <v>132</v>
      </c>
      <c r="B136" s="12">
        <v>66000</v>
      </c>
      <c r="C136" s="12">
        <v>104262215</v>
      </c>
      <c r="D136" s="12">
        <v>98015050</v>
      </c>
      <c r="E136" s="12">
        <v>180384430</v>
      </c>
      <c r="F136" s="12">
        <v>2477296</v>
      </c>
      <c r="G136" s="12">
        <v>278400000</v>
      </c>
      <c r="H136" s="12">
        <v>2254808</v>
      </c>
      <c r="I136" s="12">
        <v>65000000</v>
      </c>
    </row>
    <row r="137" spans="1:9" ht="12.75" hidden="1">
      <c r="A137" s="1" t="s">
        <v>133</v>
      </c>
      <c r="B137" s="12">
        <v>0</v>
      </c>
      <c r="C137" s="12">
        <v>1821084737</v>
      </c>
      <c r="D137" s="12">
        <v>2870972992</v>
      </c>
      <c r="E137" s="12">
        <v>651535860</v>
      </c>
      <c r="F137" s="12">
        <v>1584070991</v>
      </c>
      <c r="G137" s="12">
        <v>1693917869</v>
      </c>
      <c r="H137" s="12">
        <v>0</v>
      </c>
      <c r="I137" s="12">
        <v>47000000</v>
      </c>
    </row>
    <row r="138" spans="1:9" ht="25.5" hidden="1">
      <c r="A138" s="1" t="s">
        <v>134</v>
      </c>
      <c r="B138" s="12">
        <v>2276463578</v>
      </c>
      <c r="C138" s="12">
        <v>17740139062</v>
      </c>
      <c r="D138" s="12">
        <v>23992686000</v>
      </c>
      <c r="E138" s="12">
        <v>17385972818</v>
      </c>
      <c r="F138" s="12">
        <v>16182088369</v>
      </c>
      <c r="G138" s="12">
        <v>18526253059</v>
      </c>
      <c r="H138" s="12">
        <v>2865922000</v>
      </c>
      <c r="I138" s="12">
        <v>5030880100</v>
      </c>
    </row>
    <row r="139" spans="1:9" ht="12.75" hidden="1">
      <c r="A139" s="1" t="s">
        <v>135</v>
      </c>
      <c r="B139" s="12">
        <v>215000000</v>
      </c>
      <c r="C139" s="12">
        <v>991025631</v>
      </c>
      <c r="D139" s="12">
        <v>2050289000</v>
      </c>
      <c r="E139" s="12">
        <v>908732581</v>
      </c>
      <c r="F139" s="12">
        <v>1256869428</v>
      </c>
      <c r="G139" s="12">
        <v>550000000</v>
      </c>
      <c r="H139" s="12">
        <v>142989312</v>
      </c>
      <c r="I139" s="12">
        <v>251284110</v>
      </c>
    </row>
    <row r="140" spans="1:9" ht="12.75" hidden="1">
      <c r="A140" s="1" t="s">
        <v>136</v>
      </c>
      <c r="B140" s="12">
        <v>1124230253</v>
      </c>
      <c r="C140" s="12">
        <v>4187163845</v>
      </c>
      <c r="D140" s="12">
        <v>3970624000</v>
      </c>
      <c r="E140" s="12">
        <v>1830854272</v>
      </c>
      <c r="F140" s="12">
        <v>3660127543</v>
      </c>
      <c r="G140" s="12">
        <v>2824744230</v>
      </c>
      <c r="H140" s="12">
        <v>967246206</v>
      </c>
      <c r="I140" s="12">
        <v>1297605050</v>
      </c>
    </row>
    <row r="141" spans="1:9" ht="12.75" hidden="1">
      <c r="A141" s="1" t="s">
        <v>137</v>
      </c>
      <c r="B141" s="12">
        <v>40</v>
      </c>
      <c r="C141" s="12">
        <v>40</v>
      </c>
      <c r="D141" s="12">
        <v>40</v>
      </c>
      <c r="E141" s="12">
        <v>80</v>
      </c>
      <c r="F141" s="12">
        <v>76</v>
      </c>
      <c r="G141" s="12">
        <v>40</v>
      </c>
      <c r="H141" s="12">
        <v>0</v>
      </c>
      <c r="I141" s="12">
        <v>40</v>
      </c>
    </row>
    <row r="142" spans="1:9" ht="12.75" hidden="1">
      <c r="A142" s="1" t="s">
        <v>138</v>
      </c>
      <c r="B142" s="12">
        <v>3653289175</v>
      </c>
      <c r="C142" s="12">
        <v>21981235249</v>
      </c>
      <c r="D142" s="12">
        <v>29371286667</v>
      </c>
      <c r="E142" s="12">
        <v>18231501475</v>
      </c>
      <c r="F142" s="12">
        <v>19824806871</v>
      </c>
      <c r="G142" s="12">
        <v>21383359656</v>
      </c>
      <c r="H142" s="12">
        <v>3866705673</v>
      </c>
      <c r="I142" s="12">
        <v>6366953630</v>
      </c>
    </row>
    <row r="143" spans="1:9" ht="12.75" hidden="1">
      <c r="A143" s="1" t="s">
        <v>139</v>
      </c>
      <c r="B143" s="12">
        <v>583998816</v>
      </c>
      <c r="C143" s="12">
        <v>6107142812</v>
      </c>
      <c r="D143" s="12">
        <v>5875942000</v>
      </c>
      <c r="E143" s="12">
        <v>3737900000</v>
      </c>
      <c r="F143" s="12">
        <v>3639360282</v>
      </c>
      <c r="G143" s="12">
        <v>4711969130</v>
      </c>
      <c r="H143" s="12">
        <v>506433192</v>
      </c>
      <c r="I143" s="12">
        <v>1074628370</v>
      </c>
    </row>
    <row r="144" spans="1:9" ht="12.75" hidden="1">
      <c r="A144" s="1" t="s">
        <v>140</v>
      </c>
      <c r="B144" s="12">
        <v>521746694</v>
      </c>
      <c r="C144" s="12">
        <v>5568774122</v>
      </c>
      <c r="D144" s="12">
        <v>4979582000</v>
      </c>
      <c r="E144" s="12">
        <v>3461000000</v>
      </c>
      <c r="F144" s="12">
        <v>3238483972</v>
      </c>
      <c r="G144" s="12">
        <v>4470000000</v>
      </c>
      <c r="H144" s="12">
        <v>445408848</v>
      </c>
      <c r="I144" s="12">
        <v>961565000</v>
      </c>
    </row>
    <row r="145" spans="1:9" ht="12.75" hidden="1">
      <c r="A145" s="1" t="s">
        <v>141</v>
      </c>
      <c r="B145" s="12">
        <v>1279796276</v>
      </c>
      <c r="C145" s="12">
        <v>8977901835</v>
      </c>
      <c r="D145" s="12">
        <v>12633515000</v>
      </c>
      <c r="E145" s="12">
        <v>9141000000</v>
      </c>
      <c r="F145" s="12">
        <v>10541910693</v>
      </c>
      <c r="G145" s="12">
        <v>9670396290</v>
      </c>
      <c r="H145" s="12">
        <v>1690562734</v>
      </c>
      <c r="I145" s="12">
        <v>3028383550</v>
      </c>
    </row>
    <row r="146" spans="1:9" ht="12.75" hidden="1">
      <c r="A146" s="1" t="s">
        <v>142</v>
      </c>
      <c r="B146" s="12">
        <v>1144214569</v>
      </c>
      <c r="C146" s="12">
        <v>8459302317</v>
      </c>
      <c r="D146" s="12">
        <v>11386011000</v>
      </c>
      <c r="E146" s="12">
        <v>7463000000</v>
      </c>
      <c r="F146" s="12">
        <v>9151546708</v>
      </c>
      <c r="G146" s="12">
        <v>8791326251</v>
      </c>
      <c r="H146" s="12">
        <v>1409096455</v>
      </c>
      <c r="I146" s="12">
        <v>2753364190</v>
      </c>
    </row>
    <row r="147" spans="1:9" ht="12.75" hidden="1">
      <c r="A147" s="1" t="s">
        <v>143</v>
      </c>
      <c r="B147" s="12">
        <v>260086152</v>
      </c>
      <c r="C147" s="12">
        <v>2126165358</v>
      </c>
      <c r="D147" s="12">
        <v>6079541000</v>
      </c>
      <c r="E147" s="12">
        <v>2366969730</v>
      </c>
      <c r="F147" s="12">
        <v>2414588696</v>
      </c>
      <c r="G147" s="12">
        <v>2622732504</v>
      </c>
      <c r="H147" s="12">
        <v>543286244</v>
      </c>
      <c r="I147" s="12">
        <v>455547230</v>
      </c>
    </row>
    <row r="148" spans="1:9" ht="12.75" hidden="1">
      <c r="A148" s="1" t="s">
        <v>144</v>
      </c>
      <c r="B148" s="12">
        <v>239320903</v>
      </c>
      <c r="C148" s="12">
        <v>1846888297</v>
      </c>
      <c r="D148" s="12">
        <v>5302636000</v>
      </c>
      <c r="E148" s="12">
        <v>2226867142</v>
      </c>
      <c r="F148" s="12">
        <v>2243276292</v>
      </c>
      <c r="G148" s="12">
        <v>2297611234</v>
      </c>
      <c r="H148" s="12">
        <v>445979406</v>
      </c>
      <c r="I148" s="12">
        <v>465383000</v>
      </c>
    </row>
    <row r="149" spans="1:9" ht="12.75" hidden="1">
      <c r="A149" s="1" t="s">
        <v>145</v>
      </c>
      <c r="B149" s="12">
        <v>2553330563</v>
      </c>
      <c r="C149" s="12">
        <v>18426663297</v>
      </c>
      <c r="D149" s="12">
        <v>26135487000</v>
      </c>
      <c r="E149" s="12">
        <v>16500563184</v>
      </c>
      <c r="F149" s="12">
        <v>17920923184</v>
      </c>
      <c r="G149" s="12">
        <v>18357593545</v>
      </c>
      <c r="H149" s="12">
        <v>2894033497</v>
      </c>
      <c r="I149" s="12">
        <v>5025666970</v>
      </c>
    </row>
    <row r="150" spans="1:9" ht="12.75" hidden="1">
      <c r="A150" s="1" t="s">
        <v>146</v>
      </c>
      <c r="B150" s="12">
        <v>2274328244</v>
      </c>
      <c r="C150" s="12">
        <v>17021684643</v>
      </c>
      <c r="D150" s="12">
        <v>22945179000</v>
      </c>
      <c r="E150" s="12">
        <v>14151754542</v>
      </c>
      <c r="F150" s="12">
        <v>15790493023</v>
      </c>
      <c r="G150" s="12">
        <v>16868974252</v>
      </c>
      <c r="H150" s="12">
        <v>2468817178</v>
      </c>
      <c r="I150" s="12">
        <v>4610343190</v>
      </c>
    </row>
    <row r="151" spans="1:9" ht="12.75" hidden="1">
      <c r="A151" s="1" t="s">
        <v>147</v>
      </c>
      <c r="B151" s="12">
        <v>804866030</v>
      </c>
      <c r="C151" s="12">
        <v>2325524619</v>
      </c>
      <c r="D151" s="12">
        <v>4695787000</v>
      </c>
      <c r="E151" s="12">
        <v>2566616080</v>
      </c>
      <c r="F151" s="12">
        <v>2135789922</v>
      </c>
      <c r="G151" s="12">
        <v>2126964300</v>
      </c>
      <c r="H151" s="12">
        <v>651134000</v>
      </c>
      <c r="I151" s="12">
        <v>1361248310</v>
      </c>
    </row>
    <row r="152" spans="1:9" ht="12.75" hidden="1">
      <c r="A152" s="1" t="s">
        <v>148</v>
      </c>
      <c r="B152" s="12">
        <v>966570087</v>
      </c>
      <c r="C152" s="12">
        <v>1897815788</v>
      </c>
      <c r="D152" s="12">
        <v>4572039000</v>
      </c>
      <c r="E152" s="12">
        <v>2380128554</v>
      </c>
      <c r="F152" s="12">
        <v>3185113484</v>
      </c>
      <c r="G152" s="12">
        <v>1899749883</v>
      </c>
      <c r="H152" s="12">
        <v>560857000</v>
      </c>
      <c r="I152" s="12">
        <v>1384486930</v>
      </c>
    </row>
    <row r="153" spans="1:9" ht="12.75" hidden="1">
      <c r="A153" s="1" t="s">
        <v>149</v>
      </c>
      <c r="B153" s="12">
        <v>629018248</v>
      </c>
      <c r="C153" s="12">
        <v>3334828588</v>
      </c>
      <c r="D153" s="12">
        <v>2924925000</v>
      </c>
      <c r="E153" s="12">
        <v>1923831899</v>
      </c>
      <c r="F153" s="12">
        <v>1412402000</v>
      </c>
      <c r="G153" s="12">
        <v>2831076510</v>
      </c>
      <c r="H153" s="12">
        <v>513967000</v>
      </c>
      <c r="I153" s="12">
        <v>774932010</v>
      </c>
    </row>
    <row r="154" spans="1:9" ht="12.75" hidden="1">
      <c r="A154" s="1" t="s">
        <v>150</v>
      </c>
      <c r="B154" s="12">
        <v>654418089</v>
      </c>
      <c r="C154" s="12">
        <v>2715358921</v>
      </c>
      <c r="D154" s="12">
        <v>2701439067</v>
      </c>
      <c r="E154" s="12">
        <v>1174581000</v>
      </c>
      <c r="F154" s="12">
        <v>1327041545</v>
      </c>
      <c r="G154" s="12">
        <v>2200490950</v>
      </c>
      <c r="H154" s="12">
        <v>571744533</v>
      </c>
      <c r="I154" s="12">
        <v>1249467000</v>
      </c>
    </row>
    <row r="155" spans="1:9" ht="12.75" hidden="1">
      <c r="A155" s="1" t="s">
        <v>151</v>
      </c>
      <c r="B155" s="12">
        <v>3616249546</v>
      </c>
      <c r="C155" s="12">
        <v>22141874880</v>
      </c>
      <c r="D155" s="12">
        <v>28266481681</v>
      </c>
      <c r="E155" s="12">
        <v>18218843639</v>
      </c>
      <c r="F155" s="12">
        <v>21151308313</v>
      </c>
      <c r="G155" s="12">
        <v>21466599926</v>
      </c>
      <c r="H155" s="12">
        <v>3691529790</v>
      </c>
      <c r="I155" s="12">
        <v>6621118860</v>
      </c>
    </row>
    <row r="156" spans="1:9" ht="12.75" hidden="1">
      <c r="A156" s="1" t="s">
        <v>152</v>
      </c>
      <c r="B156" s="12">
        <v>1053329101</v>
      </c>
      <c r="C156" s="12">
        <v>7777521151</v>
      </c>
      <c r="D156" s="12">
        <v>7598293000</v>
      </c>
      <c r="E156" s="12">
        <v>5613007457</v>
      </c>
      <c r="F156" s="12">
        <v>4608601569</v>
      </c>
      <c r="G156" s="12">
        <v>6104167949</v>
      </c>
      <c r="H156" s="12">
        <v>954589118</v>
      </c>
      <c r="I156" s="12">
        <v>1800625420</v>
      </c>
    </row>
    <row r="157" spans="1:9" ht="12.75" hidden="1">
      <c r="A157" s="1" t="s">
        <v>153</v>
      </c>
      <c r="B157" s="12">
        <v>983307224</v>
      </c>
      <c r="C157" s="12">
        <v>7091648252</v>
      </c>
      <c r="D157" s="12">
        <v>6868127000</v>
      </c>
      <c r="E157" s="12">
        <v>4904395010</v>
      </c>
      <c r="F157" s="12">
        <v>4333687366</v>
      </c>
      <c r="G157" s="12">
        <v>5337349826</v>
      </c>
      <c r="H157" s="12">
        <v>886815836</v>
      </c>
      <c r="I157" s="12">
        <v>1866225830</v>
      </c>
    </row>
    <row r="158" spans="1:9" ht="12.75" hidden="1">
      <c r="A158" s="1" t="s">
        <v>154</v>
      </c>
      <c r="B158" s="12">
        <v>51346018</v>
      </c>
      <c r="C158" s="12">
        <v>278736000</v>
      </c>
      <c r="D158" s="12">
        <v>252957340</v>
      </c>
      <c r="E158" s="12">
        <v>141184892</v>
      </c>
      <c r="F158" s="12">
        <v>352269051</v>
      </c>
      <c r="G158" s="12">
        <v>285259000</v>
      </c>
      <c r="H158" s="12">
        <v>43994950</v>
      </c>
      <c r="I158" s="12">
        <v>56884020</v>
      </c>
    </row>
    <row r="159" spans="1:9" ht="12.75" hidden="1">
      <c r="A159" s="1" t="s">
        <v>155</v>
      </c>
      <c r="B159" s="12">
        <v>906780707</v>
      </c>
      <c r="C159" s="12">
        <v>6106600000</v>
      </c>
      <c r="D159" s="12">
        <v>9006900000</v>
      </c>
      <c r="E159" s="12">
        <v>5898029300</v>
      </c>
      <c r="F159" s="12">
        <v>6803233156</v>
      </c>
      <c r="G159" s="12">
        <v>6501707310</v>
      </c>
      <c r="H159" s="12">
        <v>1149420213</v>
      </c>
      <c r="I159" s="12">
        <v>2177050110</v>
      </c>
    </row>
    <row r="160" spans="1:9" ht="12.75" hidden="1">
      <c r="A160" s="1" t="s">
        <v>156</v>
      </c>
      <c r="B160" s="12">
        <v>797856810</v>
      </c>
      <c r="C160" s="12">
        <v>5468200000</v>
      </c>
      <c r="D160" s="12">
        <v>8256687024</v>
      </c>
      <c r="E160" s="12">
        <v>4595534000</v>
      </c>
      <c r="F160" s="12">
        <v>5977128828</v>
      </c>
      <c r="G160" s="12">
        <v>5786895500</v>
      </c>
      <c r="H160" s="12">
        <v>982180519</v>
      </c>
      <c r="I160" s="12">
        <v>1864938270</v>
      </c>
    </row>
    <row r="161" spans="1:9" ht="12.75" hidden="1">
      <c r="A161" s="1" t="s">
        <v>157</v>
      </c>
      <c r="B161" s="12">
        <v>142376068</v>
      </c>
      <c r="C161" s="12">
        <v>334672891</v>
      </c>
      <c r="D161" s="12">
        <v>2768425000</v>
      </c>
      <c r="E161" s="12">
        <v>1308055286</v>
      </c>
      <c r="F161" s="12">
        <v>1755085387</v>
      </c>
      <c r="G161" s="12">
        <v>1337959240</v>
      </c>
      <c r="H161" s="12">
        <v>329314971</v>
      </c>
      <c r="I161" s="12">
        <v>73488950</v>
      </c>
    </row>
    <row r="162" spans="1:9" ht="12.75" hidden="1">
      <c r="A162" s="1" t="s">
        <v>158</v>
      </c>
      <c r="B162" s="12">
        <v>142671029</v>
      </c>
      <c r="C162" s="12">
        <v>317675517</v>
      </c>
      <c r="D162" s="12">
        <v>2439141000</v>
      </c>
      <c r="E162" s="12">
        <v>1144880900</v>
      </c>
      <c r="F162" s="12">
        <v>1572840370</v>
      </c>
      <c r="G162" s="12">
        <v>1132232000</v>
      </c>
      <c r="H162" s="12">
        <v>278184791</v>
      </c>
      <c r="I162" s="12">
        <v>66808130</v>
      </c>
    </row>
    <row r="163" spans="1:9" ht="12.75" hidden="1">
      <c r="A163" s="1" t="s">
        <v>159</v>
      </c>
      <c r="B163" s="12">
        <v>45218701</v>
      </c>
      <c r="C163" s="12">
        <v>122384047</v>
      </c>
      <c r="D163" s="12">
        <v>129119000</v>
      </c>
      <c r="E163" s="12">
        <v>100059288</v>
      </c>
      <c r="F163" s="12">
        <v>103326033</v>
      </c>
      <c r="G163" s="12">
        <v>83766230</v>
      </c>
      <c r="H163" s="12">
        <v>46206994</v>
      </c>
      <c r="I163" s="12">
        <v>54582550</v>
      </c>
    </row>
    <row r="164" spans="1:9" ht="12.75" hidden="1">
      <c r="A164" s="1" t="s">
        <v>160</v>
      </c>
      <c r="B164" s="12">
        <v>376527918</v>
      </c>
      <c r="C164" s="12">
        <v>1444096416</v>
      </c>
      <c r="D164" s="12">
        <v>1880378674</v>
      </c>
      <c r="E164" s="12">
        <v>958696660</v>
      </c>
      <c r="F164" s="12">
        <v>1241274219</v>
      </c>
      <c r="G164" s="12">
        <v>1849181140</v>
      </c>
      <c r="H164" s="12">
        <v>200157299</v>
      </c>
      <c r="I164" s="12">
        <v>736326810</v>
      </c>
    </row>
    <row r="165" spans="1:9" ht="12.75" hidden="1">
      <c r="A165" s="1" t="s">
        <v>161</v>
      </c>
      <c r="B165" s="12">
        <v>9182214</v>
      </c>
      <c r="C165" s="12">
        <v>2579846462</v>
      </c>
      <c r="D165" s="12">
        <v>2878764000</v>
      </c>
      <c r="E165" s="12">
        <v>3664450996</v>
      </c>
      <c r="F165" s="12">
        <v>755824676</v>
      </c>
      <c r="G165" s="12">
        <v>3076757990</v>
      </c>
      <c r="H165" s="12">
        <v>180437802</v>
      </c>
      <c r="I165" s="12">
        <v>376041200</v>
      </c>
    </row>
    <row r="166" ht="13.5">
      <c r="A166" s="64" t="s">
        <v>162</v>
      </c>
    </row>
  </sheetData>
  <sheetProtection password="F954" sheet="1" objects="1" scenarios="1"/>
  <mergeCells count="1">
    <mergeCell ref="A1:I1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2012-11-09T08:40:49Z</cp:lastPrinted>
  <dcterms:created xsi:type="dcterms:W3CDTF">2012-11-09T08:36:49Z</dcterms:created>
  <dcterms:modified xsi:type="dcterms:W3CDTF">2012-11-09T08:40:52Z</dcterms:modified>
  <cp:category/>
  <cp:version/>
  <cp:contentType/>
  <cp:contentStatus/>
</cp:coreProperties>
</file>