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55" windowHeight="10800" activeTab="0"/>
  </bookViews>
  <sheets>
    <sheet name="FS" sheetId="1" r:id="rId1"/>
  </sheets>
  <definedNames/>
  <calcPr fullCalcOnLoad="1"/>
</workbook>
</file>

<file path=xl/sharedStrings.xml><?xml version="1.0" encoding="utf-8"?>
<sst xmlns="http://schemas.openxmlformats.org/spreadsheetml/2006/main" count="236" uniqueCount="196">
  <si>
    <t xml:space="preserve">Summarised Outcome: Municipal Budget and Benchmarking Engagement - 2013/14 Budget vs Original Budget 2012/13 </t>
  </si>
  <si>
    <t>MAN</t>
  </si>
  <si>
    <t>FS161</t>
  </si>
  <si>
    <t>FS162</t>
  </si>
  <si>
    <t>FS163</t>
  </si>
  <si>
    <t>FS164</t>
  </si>
  <si>
    <t>DC16</t>
  </si>
  <si>
    <t>FS181</t>
  </si>
  <si>
    <t>FS182</t>
  </si>
  <si>
    <t>FS183</t>
  </si>
  <si>
    <t>FS184</t>
  </si>
  <si>
    <t>FS185</t>
  </si>
  <si>
    <t>DC18</t>
  </si>
  <si>
    <t>FS191</t>
  </si>
  <si>
    <t>FS192</t>
  </si>
  <si>
    <t>FS193</t>
  </si>
  <si>
    <t>FS194</t>
  </si>
  <si>
    <t>FS195</t>
  </si>
  <si>
    <t>FS196</t>
  </si>
  <si>
    <t>DC19</t>
  </si>
  <si>
    <t>FS201</t>
  </si>
  <si>
    <t>FS203</t>
  </si>
  <si>
    <t>FS204</t>
  </si>
  <si>
    <t>FS205</t>
  </si>
  <si>
    <t>DC20</t>
  </si>
  <si>
    <t>Mangaung</t>
  </si>
  <si>
    <t>Letsemeng</t>
  </si>
  <si>
    <t>Kopanong</t>
  </si>
  <si>
    <t>Mohokare</t>
  </si>
  <si>
    <t>Naledi</t>
  </si>
  <si>
    <t>Xhariep</t>
  </si>
  <si>
    <t>Masilonyana</t>
  </si>
  <si>
    <t>Tokologo</t>
  </si>
  <si>
    <t>Tswelopele</t>
  </si>
  <si>
    <t>Matjhabeng</t>
  </si>
  <si>
    <t>Nala</t>
  </si>
  <si>
    <t>Lejweleputswa</t>
  </si>
  <si>
    <t>Setsoto</t>
  </si>
  <si>
    <t>Dihlabeng</t>
  </si>
  <si>
    <t>Nketoana</t>
  </si>
  <si>
    <t>Maluti-a-Phofung</t>
  </si>
  <si>
    <t>Phumelela</t>
  </si>
  <si>
    <t>Mantsopa</t>
  </si>
  <si>
    <t>Thabo</t>
  </si>
  <si>
    <t>Moqhaka</t>
  </si>
  <si>
    <t>Ngwathe</t>
  </si>
  <si>
    <t>Metsimaholo</t>
  </si>
  <si>
    <t>Mafube</t>
  </si>
  <si>
    <t>Fezile</t>
  </si>
  <si>
    <t>(H)</t>
  </si>
  <si>
    <t>(M)</t>
  </si>
  <si>
    <t>(L)</t>
  </si>
  <si>
    <t>(Fs) (L)</t>
  </si>
  <si>
    <t>Mofutsanyana (L)</t>
  </si>
  <si>
    <t>Dabi (L)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</si>
  <si>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</si>
  <si>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</si>
  <si>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</si>
  <si>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</si>
  <si>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</si>
  <si>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</si>
  <si>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</si>
  <si>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</si>
  <si>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</si>
  <si>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</si>
  <si>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</si>
  <si>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</si>
  <si>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</si>
  <si>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</si>
  <si>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</si>
  <si>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</si>
  <si>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</si>
  <si>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</si>
  <si>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</si>
  <si>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</si>
  <si>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</si>
  <si>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</si>
  <si>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</si>
  <si>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</si>
  <si>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</si>
  <si>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</si>
  <si>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</si>
  <si>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</si>
  <si>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</si>
  <si>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</si>
  <si>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</si>
  <si>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</si>
  <si>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</si>
  <si>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</si>
  <si>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</si>
  <si>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</si>
  <si>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</si>
  <si>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</si>
  <si>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</si>
  <si>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</si>
  <si>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</si>
  <si>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</si>
  <si>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</si>
  <si>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</si>
  <si>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</si>
  <si>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</si>
  <si>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</si>
  <si>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</si>
  <si>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</si>
  <si>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</si>
  <si>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</si>
  <si>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</si>
  <si>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</si>
  <si>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</si>
  <si>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</si>
  <si>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</si>
  <si>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</si>
  <si>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</si>
  <si>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</si>
  <si>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</si>
  <si>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</si>
  <si>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</si>
  <si>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</si>
  <si>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</si>
  <si>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</si>
  <si>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</si>
  <si>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</si>
  <si>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</si>
  <si>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</si>
  <si>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</si>
  <si>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</si>
  <si>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</si>
  <si>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</si>
  <si>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</si>
  <si>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</si>
  <si>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</si>
  <si>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</si>
  <si>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</si>
  <si>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</si>
  <si>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</si>
  <si>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</si>
  <si>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</si>
  <si>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</si>
  <si>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</si>
  <si>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</si>
  <si>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</si>
  <si>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</si>
  <si>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</si>
  <si>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</si>
  <si>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</si>
  <si>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</si>
  <si>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</si>
  <si>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</si>
  <si>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</si>
  <si>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</si>
  <si>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</si>
  <si>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</si>
  <si>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</si>
  <si>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</si>
  <si>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</si>
  <si>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</si>
  <si>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</si>
  <si>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</si>
  <si>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</si>
  <si>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</si>
  <si>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</si>
  <si>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</si>
  <si>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</si>
  <si>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</si>
  <si>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</si>
  <si>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</si>
  <si>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</si>
  <si>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</si>
  <si>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</si>
  <si>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</si>
  <si>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2012/13</t>
  </si>
  <si>
    <t>Property Rates Revenue</t>
  </si>
  <si>
    <t>Property Rates Revenue 2012/13</t>
  </si>
  <si>
    <t>Electricity Revenue</t>
  </si>
  <si>
    <t>Electricity Revenue 2012/13</t>
  </si>
  <si>
    <t>Water Revenue</t>
  </si>
  <si>
    <t>Water Revenue 2012/13</t>
  </si>
  <si>
    <t>Property Rates &amp; Service Charges</t>
  </si>
  <si>
    <t>Property Rates &amp; Service Charges 2012/13</t>
  </si>
  <si>
    <t>Operating Grant Revenue</t>
  </si>
  <si>
    <t>Operating Grant Revenue 2012/13</t>
  </si>
  <si>
    <t>Capital Grant Revenue</t>
  </si>
  <si>
    <t>Capital Grant Revenue 2012/13</t>
  </si>
  <si>
    <t>Total Operating Expenditure 2012/13</t>
  </si>
  <si>
    <t>Employee Costs</t>
  </si>
  <si>
    <t>Employee Costs 2012/13</t>
  </si>
  <si>
    <t>Overtime Costs</t>
  </si>
  <si>
    <t>Electricity Bulk Purchases</t>
  </si>
  <si>
    <t>Electricity Bulk Purchases 2012/13</t>
  </si>
  <si>
    <t>Water Bulk Purchases</t>
  </si>
  <si>
    <t>Water Bulk Purchases 2012/13</t>
  </si>
  <si>
    <t>Remuneration</t>
  </si>
  <si>
    <t>Depreciation</t>
  </si>
  <si>
    <t>Contracted Services</t>
  </si>
  <si>
    <t>Cost of Electricity Distribution Losses</t>
  </si>
  <si>
    <t>Cost of Water Distribution Losses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</si>
</sst>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19" fillId="0" borderId="0" xfId="0" applyFont="1" applyAlignment="1">
      <alignment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 horizontal="right" wrapText="1"/>
    </xf>
    <xf numFmtId="0" fontId="42" fillId="0" borderId="15" xfId="0" applyFont="1" applyBorder="1" applyAlignment="1">
      <alignment horizontal="right" wrapText="1"/>
    </xf>
    <xf numFmtId="0" fontId="42" fillId="0" borderId="16" xfId="0" applyFont="1" applyBorder="1" applyAlignment="1">
      <alignment wrapText="1"/>
    </xf>
    <xf numFmtId="164" fontId="42" fillId="0" borderId="17" xfId="0" applyNumberFormat="1" applyFont="1" applyBorder="1" applyAlignment="1">
      <alignment horizontal="right" wrapText="1"/>
    </xf>
    <xf numFmtId="164" fontId="42" fillId="0" borderId="18" xfId="0" applyNumberFormat="1" applyFont="1" applyBorder="1" applyAlignment="1">
      <alignment horizontal="right" wrapText="1"/>
    </xf>
    <xf numFmtId="164" fontId="42" fillId="0" borderId="14" xfId="0" applyNumberFormat="1" applyFont="1" applyBorder="1" applyAlignment="1">
      <alignment horizontal="right" wrapText="1"/>
    </xf>
    <xf numFmtId="164" fontId="42" fillId="0" borderId="15" xfId="0" applyNumberFormat="1" applyFont="1" applyBorder="1" applyAlignment="1">
      <alignment horizontal="right" wrapText="1"/>
    </xf>
    <xf numFmtId="165" fontId="21" fillId="0" borderId="14" xfId="0" applyNumberFormat="1" applyFont="1" applyBorder="1" applyAlignment="1">
      <alignment horizontal="right" wrapText="1"/>
    </xf>
    <xf numFmtId="165" fontId="21" fillId="0" borderId="15" xfId="0" applyNumberFormat="1" applyFont="1" applyBorder="1" applyAlignment="1">
      <alignment horizontal="right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43" fillId="0" borderId="16" xfId="0" applyFont="1" applyBorder="1" applyAlignment="1">
      <alignment wrapText="1"/>
    </xf>
    <xf numFmtId="166" fontId="23" fillId="0" borderId="17" xfId="0" applyNumberFormat="1" applyFont="1" applyBorder="1" applyAlignment="1">
      <alignment horizontal="right" wrapText="1"/>
    </xf>
    <xf numFmtId="166" fontId="23" fillId="0" borderId="18" xfId="0" applyNumberFormat="1" applyFont="1" applyBorder="1" applyAlignment="1">
      <alignment horizontal="right" wrapText="1"/>
    </xf>
    <xf numFmtId="0" fontId="43" fillId="0" borderId="13" xfId="0" applyFont="1" applyBorder="1" applyAlignment="1">
      <alignment wrapText="1"/>
    </xf>
    <xf numFmtId="166" fontId="23" fillId="0" borderId="14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164" fontId="43" fillId="0" borderId="17" xfId="0" applyNumberFormat="1" applyFont="1" applyBorder="1" applyAlignment="1">
      <alignment horizontal="right" wrapText="1"/>
    </xf>
    <xf numFmtId="164" fontId="43" fillId="0" borderId="18" xfId="0" applyNumberFormat="1" applyFont="1" applyBorder="1" applyAlignment="1">
      <alignment horizontal="right" wrapText="1"/>
    </xf>
    <xf numFmtId="164" fontId="43" fillId="0" borderId="14" xfId="0" applyNumberFormat="1" applyFont="1" applyBorder="1" applyAlignment="1">
      <alignment horizontal="right" wrapText="1"/>
    </xf>
    <xf numFmtId="164" fontId="43" fillId="0" borderId="15" xfId="0" applyNumberFormat="1" applyFont="1" applyBorder="1" applyAlignment="1">
      <alignment horizontal="right" wrapText="1"/>
    </xf>
    <xf numFmtId="166" fontId="21" fillId="0" borderId="17" xfId="0" applyNumberFormat="1" applyFont="1" applyBorder="1" applyAlignment="1">
      <alignment horizontal="right" wrapText="1"/>
    </xf>
    <xf numFmtId="166" fontId="21" fillId="0" borderId="18" xfId="0" applyNumberFormat="1" applyFont="1" applyBorder="1" applyAlignment="1">
      <alignment horizontal="right" wrapText="1"/>
    </xf>
    <xf numFmtId="166" fontId="21" fillId="0" borderId="14" xfId="0" applyNumberFormat="1" applyFont="1" applyBorder="1" applyAlignment="1">
      <alignment horizontal="right" wrapText="1"/>
    </xf>
    <xf numFmtId="166" fontId="21" fillId="0" borderId="15" xfId="0" applyNumberFormat="1" applyFont="1" applyBorder="1" applyAlignment="1">
      <alignment horizontal="right" wrapText="1"/>
    </xf>
    <xf numFmtId="166" fontId="43" fillId="0" borderId="17" xfId="0" applyNumberFormat="1" applyFont="1" applyBorder="1" applyAlignment="1">
      <alignment horizontal="right" wrapText="1"/>
    </xf>
    <xf numFmtId="166" fontId="43" fillId="0" borderId="18" xfId="0" applyNumberFormat="1" applyFont="1" applyBorder="1" applyAlignment="1">
      <alignment horizontal="right" wrapText="1"/>
    </xf>
    <xf numFmtId="166" fontId="43" fillId="0" borderId="14" xfId="0" applyNumberFormat="1" applyFont="1" applyBorder="1" applyAlignment="1">
      <alignment horizontal="right" wrapText="1"/>
    </xf>
    <xf numFmtId="166" fontId="43" fillId="0" borderId="15" xfId="0" applyNumberFormat="1" applyFont="1" applyBorder="1" applyAlignment="1">
      <alignment horizontal="right" wrapText="1"/>
    </xf>
    <xf numFmtId="167" fontId="43" fillId="0" borderId="17" xfId="0" applyNumberFormat="1" applyFont="1" applyBorder="1" applyAlignment="1">
      <alignment horizontal="right" wrapText="1"/>
    </xf>
    <xf numFmtId="167" fontId="43" fillId="0" borderId="18" xfId="0" applyNumberFormat="1" applyFont="1" applyBorder="1" applyAlignment="1">
      <alignment horizontal="right" wrapText="1"/>
    </xf>
    <xf numFmtId="167" fontId="43" fillId="0" borderId="14" xfId="0" applyNumberFormat="1" applyFont="1" applyBorder="1" applyAlignment="1">
      <alignment horizontal="right" wrapText="1"/>
    </xf>
    <xf numFmtId="167" fontId="43" fillId="0" borderId="15" xfId="0" applyNumberFormat="1" applyFont="1" applyBorder="1" applyAlignment="1">
      <alignment horizontal="right" wrapText="1"/>
    </xf>
    <xf numFmtId="168" fontId="43" fillId="0" borderId="14" xfId="0" applyNumberFormat="1" applyFont="1" applyBorder="1" applyAlignment="1">
      <alignment horizontal="right" wrapText="1"/>
    </xf>
    <xf numFmtId="168" fontId="43" fillId="0" borderId="15" xfId="0" applyNumberFormat="1" applyFont="1" applyBorder="1" applyAlignment="1">
      <alignment horizontal="right" wrapText="1"/>
    </xf>
    <xf numFmtId="168" fontId="43" fillId="0" borderId="17" xfId="0" applyNumberFormat="1" applyFont="1" applyBorder="1" applyAlignment="1">
      <alignment horizontal="right" wrapText="1"/>
    </xf>
    <xf numFmtId="168" fontId="43" fillId="0" borderId="18" xfId="0" applyNumberFormat="1" applyFont="1" applyBorder="1" applyAlignment="1">
      <alignment horizontal="right" wrapText="1"/>
    </xf>
    <xf numFmtId="169" fontId="42" fillId="0" borderId="14" xfId="0" applyNumberFormat="1" applyFont="1" applyBorder="1" applyAlignment="1">
      <alignment horizontal="right" wrapText="1"/>
    </xf>
    <xf numFmtId="169" fontId="42" fillId="0" borderId="15" xfId="0" applyNumberFormat="1" applyFont="1" applyBorder="1" applyAlignment="1">
      <alignment horizontal="right" wrapText="1"/>
    </xf>
    <xf numFmtId="167" fontId="21" fillId="0" borderId="14" xfId="0" applyNumberFormat="1" applyFont="1" applyBorder="1" applyAlignment="1">
      <alignment horizontal="right" wrapText="1"/>
    </xf>
    <xf numFmtId="167" fontId="21" fillId="0" borderId="15" xfId="0" applyNumberFormat="1" applyFont="1" applyBorder="1" applyAlignment="1">
      <alignment horizontal="right" wrapText="1"/>
    </xf>
    <xf numFmtId="167" fontId="23" fillId="0" borderId="17" xfId="0" applyNumberFormat="1" applyFont="1" applyBorder="1" applyAlignment="1">
      <alignment horizontal="right" wrapText="1"/>
    </xf>
    <xf numFmtId="167" fontId="23" fillId="0" borderId="18" xfId="0" applyNumberFormat="1" applyFont="1" applyBorder="1" applyAlignment="1">
      <alignment horizontal="right" wrapText="1"/>
    </xf>
    <xf numFmtId="167" fontId="23" fillId="0" borderId="14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8" fontId="21" fillId="0" borderId="14" xfId="0" applyNumberFormat="1" applyFont="1" applyBorder="1" applyAlignment="1">
      <alignment horizontal="right" wrapText="1"/>
    </xf>
    <xf numFmtId="168" fontId="21" fillId="0" borderId="15" xfId="0" applyNumberFormat="1" applyFont="1" applyBorder="1" applyAlignment="1">
      <alignment horizontal="right" wrapText="1"/>
    </xf>
    <xf numFmtId="169" fontId="42" fillId="0" borderId="17" xfId="0" applyNumberFormat="1" applyFont="1" applyBorder="1" applyAlignment="1">
      <alignment horizontal="right" wrapText="1"/>
    </xf>
    <xf numFmtId="169" fontId="42" fillId="0" borderId="18" xfId="0" applyNumberFormat="1" applyFont="1" applyBorder="1" applyAlignment="1">
      <alignment horizontal="right" wrapText="1"/>
    </xf>
    <xf numFmtId="0" fontId="42" fillId="0" borderId="19" xfId="0" applyFont="1" applyBorder="1" applyAlignment="1">
      <alignment wrapText="1"/>
    </xf>
    <xf numFmtId="168" fontId="42" fillId="0" borderId="20" xfId="0" applyNumberFormat="1" applyFont="1" applyBorder="1" applyAlignment="1">
      <alignment horizontal="right" wrapText="1"/>
    </xf>
    <xf numFmtId="168" fontId="42" fillId="0" borderId="21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  <xf numFmtId="164" fontId="19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showGridLines="0" tabSelected="1" zoomScalePageLayoutView="0" workbookViewId="0" topLeftCell="A1">
      <selection activeCell="A2" sqref="A2:IV2"/>
    </sheetView>
  </sheetViews>
  <sheetFormatPr defaultColWidth="9.140625" defaultRowHeight="12.75"/>
  <cols>
    <col min="1" max="1" width="30.00390625" style="10" customWidth="1"/>
    <col min="2" max="66" width="9.7109375" style="10" customWidth="1"/>
    <col min="67" max="16384" width="9.140625" style="10" customWidth="1"/>
  </cols>
  <sheetData>
    <row r="1" spans="1:25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6" customFormat="1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5" t="s">
        <v>24</v>
      </c>
    </row>
    <row r="3" spans="1:25" ht="25.5">
      <c r="A3" s="7"/>
      <c r="B3" s="8" t="s">
        <v>25</v>
      </c>
      <c r="C3" s="8" t="s">
        <v>26</v>
      </c>
      <c r="D3" s="8" t="s">
        <v>27</v>
      </c>
      <c r="E3" s="8" t="s">
        <v>28</v>
      </c>
      <c r="F3" s="8" t="s">
        <v>29</v>
      </c>
      <c r="G3" s="8" t="s">
        <v>30</v>
      </c>
      <c r="H3" s="8" t="s">
        <v>31</v>
      </c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37</v>
      </c>
      <c r="O3" s="8" t="s">
        <v>38</v>
      </c>
      <c r="P3" s="8" t="s">
        <v>39</v>
      </c>
      <c r="Q3" s="8" t="s">
        <v>40</v>
      </c>
      <c r="R3" s="8" t="s">
        <v>41</v>
      </c>
      <c r="S3" s="8" t="s">
        <v>42</v>
      </c>
      <c r="T3" s="8" t="s">
        <v>43</v>
      </c>
      <c r="U3" s="8" t="s">
        <v>44</v>
      </c>
      <c r="V3" s="8" t="s">
        <v>45</v>
      </c>
      <c r="W3" s="8" t="s">
        <v>46</v>
      </c>
      <c r="X3" s="8" t="s">
        <v>47</v>
      </c>
      <c r="Y3" s="9" t="s">
        <v>48</v>
      </c>
    </row>
    <row r="4" spans="1:25" ht="25.5">
      <c r="A4" s="7"/>
      <c r="B4" s="11" t="s">
        <v>49</v>
      </c>
      <c r="C4" s="11" t="s">
        <v>50</v>
      </c>
      <c r="D4" s="11" t="s">
        <v>50</v>
      </c>
      <c r="E4" s="11" t="s">
        <v>51</v>
      </c>
      <c r="F4" s="11" t="s">
        <v>52</v>
      </c>
      <c r="G4" s="11" t="s">
        <v>51</v>
      </c>
      <c r="H4" s="11" t="s">
        <v>51</v>
      </c>
      <c r="I4" s="11" t="s">
        <v>51</v>
      </c>
      <c r="J4" s="11" t="s">
        <v>50</v>
      </c>
      <c r="K4" s="11" t="s">
        <v>49</v>
      </c>
      <c r="L4" s="11" t="s">
        <v>50</v>
      </c>
      <c r="M4" s="11" t="s">
        <v>51</v>
      </c>
      <c r="N4" s="11" t="s">
        <v>50</v>
      </c>
      <c r="O4" s="11" t="s">
        <v>50</v>
      </c>
      <c r="P4" s="11" t="s">
        <v>50</v>
      </c>
      <c r="Q4" s="11" t="s">
        <v>49</v>
      </c>
      <c r="R4" s="11" t="s">
        <v>51</v>
      </c>
      <c r="S4" s="11" t="s">
        <v>50</v>
      </c>
      <c r="T4" s="11" t="s">
        <v>53</v>
      </c>
      <c r="U4" s="11" t="s">
        <v>49</v>
      </c>
      <c r="V4" s="11" t="s">
        <v>50</v>
      </c>
      <c r="W4" s="11" t="s">
        <v>49</v>
      </c>
      <c r="X4" s="11" t="s">
        <v>50</v>
      </c>
      <c r="Y4" s="12" t="s">
        <v>54</v>
      </c>
    </row>
    <row r="5" spans="1:25" ht="12.75">
      <c r="A5" s="13" t="s">
        <v>55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</row>
    <row r="6" spans="1:25" ht="12.75">
      <c r="A6" s="16" t="s">
        <v>56</v>
      </c>
      <c r="B6" s="17">
        <v>5507375071</v>
      </c>
      <c r="C6" s="17">
        <v>108610000</v>
      </c>
      <c r="D6" s="17">
        <v>208106027</v>
      </c>
      <c r="E6" s="17">
        <v>119957490</v>
      </c>
      <c r="F6" s="17">
        <v>86677104</v>
      </c>
      <c r="G6" s="17">
        <v>60554854</v>
      </c>
      <c r="H6" s="17">
        <v>188901000</v>
      </c>
      <c r="I6" s="17">
        <v>71140416</v>
      </c>
      <c r="J6" s="17">
        <v>107290923</v>
      </c>
      <c r="K6" s="17">
        <v>1687706367</v>
      </c>
      <c r="L6" s="17">
        <v>362214260</v>
      </c>
      <c r="M6" s="17">
        <v>106307976</v>
      </c>
      <c r="N6" s="17">
        <v>371941534</v>
      </c>
      <c r="O6" s="17">
        <v>555343000</v>
      </c>
      <c r="P6" s="17">
        <v>199639000</v>
      </c>
      <c r="Q6" s="17">
        <v>1589893000</v>
      </c>
      <c r="R6" s="17">
        <v>108204575</v>
      </c>
      <c r="S6" s="17">
        <v>218749947</v>
      </c>
      <c r="T6" s="17">
        <v>86856000</v>
      </c>
      <c r="U6" s="17">
        <v>592462000</v>
      </c>
      <c r="V6" s="17">
        <v>457993359</v>
      </c>
      <c r="W6" s="17">
        <v>739242980</v>
      </c>
      <c r="X6" s="17">
        <v>154330692</v>
      </c>
      <c r="Y6" s="18">
        <v>148079642</v>
      </c>
    </row>
    <row r="7" spans="1:25" ht="12.75">
      <c r="A7" s="13" t="s">
        <v>57</v>
      </c>
      <c r="B7" s="19">
        <v>5368472823</v>
      </c>
      <c r="C7" s="19">
        <v>112200000</v>
      </c>
      <c r="D7" s="19">
        <v>250339464</v>
      </c>
      <c r="E7" s="19">
        <v>133391000</v>
      </c>
      <c r="F7" s="19">
        <v>86353344</v>
      </c>
      <c r="G7" s="19">
        <v>62855874</v>
      </c>
      <c r="H7" s="19">
        <v>183122845</v>
      </c>
      <c r="I7" s="19">
        <v>71051266</v>
      </c>
      <c r="J7" s="19">
        <v>107121949</v>
      </c>
      <c r="K7" s="19">
        <v>1509380701</v>
      </c>
      <c r="L7" s="19">
        <v>351064145</v>
      </c>
      <c r="M7" s="19">
        <v>104864199</v>
      </c>
      <c r="N7" s="19">
        <v>493765995</v>
      </c>
      <c r="O7" s="19">
        <v>536894000</v>
      </c>
      <c r="P7" s="19">
        <v>206978000</v>
      </c>
      <c r="Q7" s="19">
        <v>1589892820</v>
      </c>
      <c r="R7" s="19">
        <v>108201574</v>
      </c>
      <c r="S7" s="19">
        <v>217108435</v>
      </c>
      <c r="T7" s="19">
        <v>107445832</v>
      </c>
      <c r="U7" s="19">
        <v>582432000</v>
      </c>
      <c r="V7" s="19">
        <v>457991776</v>
      </c>
      <c r="W7" s="19">
        <v>832937970</v>
      </c>
      <c r="X7" s="19">
        <v>154085918</v>
      </c>
      <c r="Y7" s="20">
        <v>195526486</v>
      </c>
    </row>
    <row r="8" spans="1:25" ht="12.75">
      <c r="A8" s="13" t="s">
        <v>58</v>
      </c>
      <c r="B8" s="19">
        <f>+B6-B7</f>
        <v>138902248</v>
      </c>
      <c r="C8" s="19">
        <f aca="true" t="shared" si="0" ref="C8:Y8">+C6-C7</f>
        <v>-3590000</v>
      </c>
      <c r="D8" s="19">
        <f t="shared" si="0"/>
        <v>-42233437</v>
      </c>
      <c r="E8" s="19">
        <f t="shared" si="0"/>
        <v>-13433510</v>
      </c>
      <c r="F8" s="19">
        <f t="shared" si="0"/>
        <v>323760</v>
      </c>
      <c r="G8" s="19">
        <f t="shared" si="0"/>
        <v>-2301020</v>
      </c>
      <c r="H8" s="19">
        <f t="shared" si="0"/>
        <v>5778155</v>
      </c>
      <c r="I8" s="19">
        <f t="shared" si="0"/>
        <v>89150</v>
      </c>
      <c r="J8" s="19">
        <f t="shared" si="0"/>
        <v>168974</v>
      </c>
      <c r="K8" s="19">
        <f t="shared" si="0"/>
        <v>178325666</v>
      </c>
      <c r="L8" s="19">
        <f t="shared" si="0"/>
        <v>11150115</v>
      </c>
      <c r="M8" s="19">
        <f t="shared" si="0"/>
        <v>1443777</v>
      </c>
      <c r="N8" s="19">
        <f t="shared" si="0"/>
        <v>-121824461</v>
      </c>
      <c r="O8" s="19">
        <f t="shared" si="0"/>
        <v>18449000</v>
      </c>
      <c r="P8" s="19">
        <f t="shared" si="0"/>
        <v>-7339000</v>
      </c>
      <c r="Q8" s="19">
        <f t="shared" si="0"/>
        <v>180</v>
      </c>
      <c r="R8" s="19">
        <f t="shared" si="0"/>
        <v>3001</v>
      </c>
      <c r="S8" s="19">
        <f t="shared" si="0"/>
        <v>1641512</v>
      </c>
      <c r="T8" s="19">
        <f t="shared" si="0"/>
        <v>-20589832</v>
      </c>
      <c r="U8" s="19">
        <f t="shared" si="0"/>
        <v>10030000</v>
      </c>
      <c r="V8" s="19">
        <f t="shared" si="0"/>
        <v>1583</v>
      </c>
      <c r="W8" s="19">
        <f t="shared" si="0"/>
        <v>-93694990</v>
      </c>
      <c r="X8" s="19">
        <f t="shared" si="0"/>
        <v>244774</v>
      </c>
      <c r="Y8" s="20">
        <f t="shared" si="0"/>
        <v>-47446844</v>
      </c>
    </row>
    <row r="9" spans="1:25" ht="12.75">
      <c r="A9" s="13" t="s">
        <v>59</v>
      </c>
      <c r="B9" s="19">
        <v>652747895</v>
      </c>
      <c r="C9" s="19">
        <v>-1947015</v>
      </c>
      <c r="D9" s="19">
        <v>-42231354</v>
      </c>
      <c r="E9" s="19">
        <v>-222000</v>
      </c>
      <c r="F9" s="19">
        <v>57219292</v>
      </c>
      <c r="G9" s="19">
        <v>-1549583</v>
      </c>
      <c r="H9" s="19">
        <v>6131996</v>
      </c>
      <c r="I9" s="19">
        <v>3898904</v>
      </c>
      <c r="J9" s="19">
        <v>9503802</v>
      </c>
      <c r="K9" s="19">
        <v>213481987</v>
      </c>
      <c r="L9" s="19">
        <v>21157192</v>
      </c>
      <c r="M9" s="19">
        <v>37022407</v>
      </c>
      <c r="N9" s="19">
        <v>37840354</v>
      </c>
      <c r="O9" s="19">
        <v>17487521</v>
      </c>
      <c r="P9" s="19">
        <v>3736211</v>
      </c>
      <c r="Q9" s="19">
        <v>83232000</v>
      </c>
      <c r="R9" s="19">
        <v>1600711</v>
      </c>
      <c r="S9" s="19">
        <v>30828427</v>
      </c>
      <c r="T9" s="19">
        <v>23525362</v>
      </c>
      <c r="U9" s="19">
        <v>2903992</v>
      </c>
      <c r="V9" s="19">
        <v>1091618</v>
      </c>
      <c r="W9" s="19">
        <v>2018775</v>
      </c>
      <c r="X9" s="19">
        <v>244577</v>
      </c>
      <c r="Y9" s="20">
        <v>58287642</v>
      </c>
    </row>
    <row r="10" spans="1:25" ht="25.5">
      <c r="A10" s="13" t="s">
        <v>60</v>
      </c>
      <c r="B10" s="19">
        <v>229231271</v>
      </c>
      <c r="C10" s="19">
        <v>-43947015</v>
      </c>
      <c r="D10" s="19">
        <v>-42231354</v>
      </c>
      <c r="E10" s="19">
        <v>1162000</v>
      </c>
      <c r="F10" s="19">
        <v>50676792</v>
      </c>
      <c r="G10" s="19">
        <v>-1549580</v>
      </c>
      <c r="H10" s="19">
        <v>6131996</v>
      </c>
      <c r="I10" s="19">
        <v>3898904</v>
      </c>
      <c r="J10" s="19">
        <v>4265802</v>
      </c>
      <c r="K10" s="19">
        <v>193481987</v>
      </c>
      <c r="L10" s="19">
        <v>21157192</v>
      </c>
      <c r="M10" s="19">
        <v>4564917</v>
      </c>
      <c r="N10" s="19">
        <v>37840353</v>
      </c>
      <c r="O10" s="19">
        <v>19728521</v>
      </c>
      <c r="P10" s="19">
        <v>-11312789</v>
      </c>
      <c r="Q10" s="19">
        <v>93247000</v>
      </c>
      <c r="R10" s="19">
        <v>1598712</v>
      </c>
      <c r="S10" s="19">
        <v>30748427</v>
      </c>
      <c r="T10" s="19">
        <v>-19788923</v>
      </c>
      <c r="U10" s="19">
        <v>2903992</v>
      </c>
      <c r="V10" s="19">
        <v>-28808382</v>
      </c>
      <c r="W10" s="19">
        <v>-16908225</v>
      </c>
      <c r="X10" s="19">
        <v>244577</v>
      </c>
      <c r="Y10" s="20">
        <v>-64329358</v>
      </c>
    </row>
    <row r="11" spans="1:25" ht="25.5">
      <c r="A11" s="13" t="s">
        <v>61</v>
      </c>
      <c r="B11" s="19">
        <f>IF((B130+B131)=0,0,(B132-(B137-(((B134+B135+B136)*(B129/(B130+B131)))-B133))))</f>
        <v>-438256234.6168628</v>
      </c>
      <c r="C11" s="19">
        <f aca="true" t="shared" si="1" ref="C11:Y11">IF((C130+C131)=0,0,(C132-(C137-(((C134+C135+C136)*(C129/(C130+C131)))-C133))))</f>
        <v>8329957.92260463</v>
      </c>
      <c r="D11" s="19">
        <f t="shared" si="1"/>
        <v>-97159182.41253488</v>
      </c>
      <c r="E11" s="19">
        <f t="shared" si="1"/>
        <v>5877010.803763699</v>
      </c>
      <c r="F11" s="19">
        <f t="shared" si="1"/>
        <v>-9388969.476803489</v>
      </c>
      <c r="G11" s="19">
        <f t="shared" si="1"/>
        <v>7720100.936479554</v>
      </c>
      <c r="H11" s="19">
        <f t="shared" si="1"/>
        <v>-57189830.15718051</v>
      </c>
      <c r="I11" s="19">
        <f t="shared" si="1"/>
        <v>17755001.687055424</v>
      </c>
      <c r="J11" s="19">
        <f t="shared" si="1"/>
        <v>5571259.872203451</v>
      </c>
      <c r="K11" s="19">
        <f t="shared" si="1"/>
        <v>-766797575.0865428</v>
      </c>
      <c r="L11" s="19">
        <f t="shared" si="1"/>
        <v>0</v>
      </c>
      <c r="M11" s="19">
        <f t="shared" si="1"/>
        <v>17447184.43338014</v>
      </c>
      <c r="N11" s="19">
        <f t="shared" si="1"/>
        <v>-17873957.980822474</v>
      </c>
      <c r="O11" s="19">
        <f t="shared" si="1"/>
        <v>465690306.65787023</v>
      </c>
      <c r="P11" s="19">
        <f t="shared" si="1"/>
        <v>162438461.39010304</v>
      </c>
      <c r="Q11" s="19">
        <f t="shared" si="1"/>
        <v>72106874.82221791</v>
      </c>
      <c r="R11" s="19">
        <f t="shared" si="1"/>
        <v>8950183.557315236</v>
      </c>
      <c r="S11" s="19">
        <f t="shared" si="1"/>
        <v>108394009.01755495</v>
      </c>
      <c r="T11" s="19">
        <f t="shared" si="1"/>
        <v>31091169</v>
      </c>
      <c r="U11" s="19">
        <f t="shared" si="1"/>
        <v>-32109370.704626337</v>
      </c>
      <c r="V11" s="19">
        <f t="shared" si="1"/>
        <v>35559873.59105039</v>
      </c>
      <c r="W11" s="19">
        <f t="shared" si="1"/>
        <v>-68934780.12485105</v>
      </c>
      <c r="X11" s="19">
        <f t="shared" si="1"/>
        <v>20789699.773090903</v>
      </c>
      <c r="Y11" s="20">
        <f t="shared" si="1"/>
        <v>29798850</v>
      </c>
    </row>
    <row r="12" spans="1:25" ht="12.75">
      <c r="A12" s="13" t="s">
        <v>62</v>
      </c>
      <c r="B12" s="21">
        <f>IF(((B138+B139+(B140*B141/100))/12)=0,0,B9/((B138+B139+(B140*B141/100))/12))</f>
        <v>1.8666242369241428</v>
      </c>
      <c r="C12" s="21">
        <f aca="true" t="shared" si="2" ref="C12:Y12">IF(((C138+C139+(C140*C141/100))/12)=0,0,C9/((C138+C139+(C140*C141/100))/12))</f>
        <v>-0.27866052196563645</v>
      </c>
      <c r="D12" s="21">
        <f t="shared" si="2"/>
        <v>-3.104118015875853</v>
      </c>
      <c r="E12" s="21">
        <f t="shared" si="2"/>
        <v>-0.028883878783988706</v>
      </c>
      <c r="F12" s="21">
        <f t="shared" si="2"/>
        <v>9.083540756245874</v>
      </c>
      <c r="G12" s="21">
        <f t="shared" si="2"/>
        <v>-0.39950002137255747</v>
      </c>
      <c r="H12" s="21">
        <f t="shared" si="2"/>
        <v>0.4539740756967593</v>
      </c>
      <c r="I12" s="21">
        <f t="shared" si="2"/>
        <v>0.7603657180678466</v>
      </c>
      <c r="J12" s="21">
        <f t="shared" si="2"/>
        <v>1.2609031984443142</v>
      </c>
      <c r="K12" s="21">
        <f t="shared" si="2"/>
        <v>1.8274053134736679</v>
      </c>
      <c r="L12" s="21">
        <f t="shared" si="2"/>
        <v>0.8140592245444753</v>
      </c>
      <c r="M12" s="21">
        <f t="shared" si="2"/>
        <v>5.3747592122511865</v>
      </c>
      <c r="N12" s="21">
        <f t="shared" si="2"/>
        <v>1.542817558028341</v>
      </c>
      <c r="O12" s="21">
        <f t="shared" si="2"/>
        <v>0.5071340688319182</v>
      </c>
      <c r="P12" s="21">
        <f t="shared" si="2"/>
        <v>0.37661012905762065</v>
      </c>
      <c r="Q12" s="21">
        <f t="shared" si="2"/>
        <v>0.9601013071140858</v>
      </c>
      <c r="R12" s="21">
        <f t="shared" si="2"/>
        <v>0.21993701131737173</v>
      </c>
      <c r="S12" s="21">
        <f t="shared" si="2"/>
        <v>2.4061635240049033</v>
      </c>
      <c r="T12" s="21">
        <f t="shared" si="2"/>
        <v>3.068439808755514</v>
      </c>
      <c r="U12" s="21">
        <f t="shared" si="2"/>
        <v>0.07279270065674036</v>
      </c>
      <c r="V12" s="21">
        <f t="shared" si="2"/>
        <v>0.03126129712234754</v>
      </c>
      <c r="W12" s="21">
        <f t="shared" si="2"/>
        <v>0.035223530540340615</v>
      </c>
      <c r="X12" s="21">
        <f t="shared" si="2"/>
        <v>0.024952890273836896</v>
      </c>
      <c r="Y12" s="22">
        <f t="shared" si="2"/>
        <v>5.010472761570497</v>
      </c>
    </row>
    <row r="13" spans="1:25" ht="25.5">
      <c r="A13" s="16" t="s">
        <v>63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</row>
    <row r="14" spans="1:25" ht="12.75">
      <c r="A14" s="13" t="s">
        <v>64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</row>
    <row r="15" spans="1:25" ht="12.75">
      <c r="A15" s="27" t="s">
        <v>65</v>
      </c>
      <c r="B15" s="28">
        <f>IF(B142=0,0,(B6-B142)*100/B142)</f>
        <v>25.90160722729229</v>
      </c>
      <c r="C15" s="28">
        <f aca="true" t="shared" si="3" ref="C15:Y15">IF(C142=0,0,(C6-C142)*100/C142)</f>
        <v>6.210362722421647</v>
      </c>
      <c r="D15" s="28">
        <f t="shared" si="3"/>
        <v>7.800238733576059</v>
      </c>
      <c r="E15" s="28">
        <f t="shared" si="3"/>
        <v>33.571441249305266</v>
      </c>
      <c r="F15" s="28">
        <f t="shared" si="3"/>
        <v>5.844989035189347</v>
      </c>
      <c r="G15" s="28">
        <f t="shared" si="3"/>
        <v>-9.003301615524009</v>
      </c>
      <c r="H15" s="28">
        <f t="shared" si="3"/>
        <v>16.688715713620795</v>
      </c>
      <c r="I15" s="28">
        <f t="shared" si="3"/>
        <v>0.36158739558378866</v>
      </c>
      <c r="J15" s="28">
        <f t="shared" si="3"/>
        <v>2.032007628569637</v>
      </c>
      <c r="K15" s="28">
        <f t="shared" si="3"/>
        <v>4.3470573397511245</v>
      </c>
      <c r="L15" s="28">
        <f t="shared" si="3"/>
        <v>-6.835739510431054</v>
      </c>
      <c r="M15" s="28">
        <f t="shared" si="3"/>
        <v>3.460474737976566</v>
      </c>
      <c r="N15" s="28">
        <f t="shared" si="3"/>
        <v>9.451736753303154</v>
      </c>
      <c r="O15" s="28">
        <f t="shared" si="3"/>
        <v>8.412493899463152</v>
      </c>
      <c r="P15" s="28">
        <f t="shared" si="3"/>
        <v>-1.9613716833715558</v>
      </c>
      <c r="Q15" s="28">
        <f t="shared" si="3"/>
        <v>37.800304927008284</v>
      </c>
      <c r="R15" s="28">
        <f t="shared" si="3"/>
        <v>4.4307132334476815</v>
      </c>
      <c r="S15" s="28">
        <f t="shared" si="3"/>
        <v>22.60421813651374</v>
      </c>
      <c r="T15" s="28">
        <f t="shared" si="3"/>
        <v>2.7985586755830236</v>
      </c>
      <c r="U15" s="28">
        <f t="shared" si="3"/>
        <v>13.853332129068956</v>
      </c>
      <c r="V15" s="28">
        <f t="shared" si="3"/>
        <v>9.948473725130222</v>
      </c>
      <c r="W15" s="28">
        <f t="shared" si="3"/>
        <v>8.389563870709384</v>
      </c>
      <c r="X15" s="28">
        <f t="shared" si="3"/>
        <v>15.962535485237092</v>
      </c>
      <c r="Y15" s="29">
        <f t="shared" si="3"/>
        <v>1.9768334078236143</v>
      </c>
    </row>
    <row r="16" spans="1:25" ht="12.75">
      <c r="A16" s="30" t="s">
        <v>66</v>
      </c>
      <c r="B16" s="31">
        <f>IF(B144=0,0,(B143-B144)*100/B144)</f>
        <v>15.091394232696196</v>
      </c>
      <c r="C16" s="31">
        <f aca="true" t="shared" si="4" ref="C16:Y16">IF(C144=0,0,(C143-C144)*100/C144)</f>
        <v>5.597448236644837</v>
      </c>
      <c r="D16" s="31">
        <f t="shared" si="4"/>
        <v>-1.0062696228802859</v>
      </c>
      <c r="E16" s="31">
        <f t="shared" si="4"/>
        <v>26.53026400031671</v>
      </c>
      <c r="F16" s="31">
        <f t="shared" si="4"/>
        <v>-27.992617220585817</v>
      </c>
      <c r="G16" s="31">
        <f t="shared" si="4"/>
        <v>0</v>
      </c>
      <c r="H16" s="31">
        <f t="shared" si="4"/>
        <v>5.995656881053662</v>
      </c>
      <c r="I16" s="31">
        <f t="shared" si="4"/>
        <v>0</v>
      </c>
      <c r="J16" s="31">
        <f t="shared" si="4"/>
        <v>-32.709017184784706</v>
      </c>
      <c r="K16" s="31">
        <f t="shared" si="4"/>
        <v>9.338663587825923</v>
      </c>
      <c r="L16" s="31">
        <f t="shared" si="4"/>
        <v>5.5964453617704395</v>
      </c>
      <c r="M16" s="31">
        <f t="shared" si="4"/>
        <v>0</v>
      </c>
      <c r="N16" s="31">
        <f t="shared" si="4"/>
        <v>10.15819339366624</v>
      </c>
      <c r="O16" s="31">
        <f t="shared" si="4"/>
        <v>19.027363145601633</v>
      </c>
      <c r="P16" s="31">
        <f t="shared" si="4"/>
        <v>36.41830448811968</v>
      </c>
      <c r="Q16" s="31">
        <f t="shared" si="4"/>
        <v>0.09353091936647226</v>
      </c>
      <c r="R16" s="31">
        <f t="shared" si="4"/>
        <v>-62.15097486540306</v>
      </c>
      <c r="S16" s="31">
        <f t="shared" si="4"/>
        <v>34.752650473245346</v>
      </c>
      <c r="T16" s="31">
        <f t="shared" si="4"/>
        <v>0</v>
      </c>
      <c r="U16" s="31">
        <f t="shared" si="4"/>
        <v>26.4775827972063</v>
      </c>
      <c r="V16" s="31">
        <f t="shared" si="4"/>
        <v>17.837200333894643</v>
      </c>
      <c r="W16" s="31">
        <f t="shared" si="4"/>
        <v>4.0855277023599434</v>
      </c>
      <c r="X16" s="31">
        <f t="shared" si="4"/>
        <v>110.60001207729469</v>
      </c>
      <c r="Y16" s="32">
        <f t="shared" si="4"/>
        <v>0</v>
      </c>
    </row>
    <row r="17" spans="1:25" ht="12.75">
      <c r="A17" s="30" t="s">
        <v>67</v>
      </c>
      <c r="B17" s="31">
        <f>IF(B146=0,0,(B145-B146)*100/B146)</f>
        <v>24.376134863978375</v>
      </c>
      <c r="C17" s="31">
        <f aca="true" t="shared" si="5" ref="C17:Y17">IF(C146=0,0,(C145-C146)*100/C146)</f>
        <v>10.704480837446493</v>
      </c>
      <c r="D17" s="31">
        <f t="shared" si="5"/>
        <v>14.085644206686586</v>
      </c>
      <c r="E17" s="31">
        <f t="shared" si="5"/>
        <v>0</v>
      </c>
      <c r="F17" s="31">
        <f t="shared" si="5"/>
        <v>19.14183369311256</v>
      </c>
      <c r="G17" s="31">
        <f t="shared" si="5"/>
        <v>0</v>
      </c>
      <c r="H17" s="31">
        <f t="shared" si="5"/>
        <v>2.822463947186303</v>
      </c>
      <c r="I17" s="31">
        <f t="shared" si="5"/>
        <v>0</v>
      </c>
      <c r="J17" s="31">
        <f t="shared" si="5"/>
        <v>27.106217495197487</v>
      </c>
      <c r="K17" s="31">
        <f t="shared" si="5"/>
        <v>7.500039681974299</v>
      </c>
      <c r="L17" s="31">
        <f t="shared" si="5"/>
        <v>62.08051156318336</v>
      </c>
      <c r="M17" s="31">
        <f t="shared" si="5"/>
        <v>0</v>
      </c>
      <c r="N17" s="31">
        <f t="shared" si="5"/>
        <v>9.095735397709136</v>
      </c>
      <c r="O17" s="31">
        <f t="shared" si="5"/>
        <v>8.290012963375192</v>
      </c>
      <c r="P17" s="31">
        <f t="shared" si="5"/>
        <v>-1.7677098337043342</v>
      </c>
      <c r="Q17" s="31">
        <f t="shared" si="5"/>
        <v>-4.371584699453552</v>
      </c>
      <c r="R17" s="31">
        <f t="shared" si="5"/>
        <v>10.508009378467523</v>
      </c>
      <c r="S17" s="31">
        <f t="shared" si="5"/>
        <v>3.225599290723631</v>
      </c>
      <c r="T17" s="31">
        <f t="shared" si="5"/>
        <v>0</v>
      </c>
      <c r="U17" s="31">
        <f t="shared" si="5"/>
        <v>8.943385650224215</v>
      </c>
      <c r="V17" s="31">
        <f t="shared" si="5"/>
        <v>0.3799131084176995</v>
      </c>
      <c r="W17" s="31">
        <f t="shared" si="5"/>
        <v>-1.8102432960515544</v>
      </c>
      <c r="X17" s="31">
        <f t="shared" si="5"/>
        <v>0</v>
      </c>
      <c r="Y17" s="32">
        <f t="shared" si="5"/>
        <v>0</v>
      </c>
    </row>
    <row r="18" spans="1:25" ht="12.75">
      <c r="A18" s="30" t="s">
        <v>68</v>
      </c>
      <c r="B18" s="31">
        <f>IF(B148=0,0,(B147-B148)*100/B148)</f>
        <v>8.574999554010427</v>
      </c>
      <c r="C18" s="31">
        <f aca="true" t="shared" si="6" ref="C18:Y18">IF(C148=0,0,(C147-C148)*100/C148)</f>
        <v>-2.6565464895635675</v>
      </c>
      <c r="D18" s="31">
        <f t="shared" si="6"/>
        <v>53.47034895596779</v>
      </c>
      <c r="E18" s="31">
        <f t="shared" si="6"/>
        <v>20.031889547228996</v>
      </c>
      <c r="F18" s="31">
        <f t="shared" si="6"/>
        <v>5.600002895835504</v>
      </c>
      <c r="G18" s="31">
        <f t="shared" si="6"/>
        <v>0</v>
      </c>
      <c r="H18" s="31">
        <f t="shared" si="6"/>
        <v>94.727120478976</v>
      </c>
      <c r="I18" s="31">
        <f t="shared" si="6"/>
        <v>0</v>
      </c>
      <c r="J18" s="31">
        <f t="shared" si="6"/>
        <v>24.510079699953117</v>
      </c>
      <c r="K18" s="31">
        <f t="shared" si="6"/>
        <v>2.9999520808468785</v>
      </c>
      <c r="L18" s="31">
        <f t="shared" si="6"/>
        <v>-55.385130985328125</v>
      </c>
      <c r="M18" s="31">
        <f t="shared" si="6"/>
        <v>0</v>
      </c>
      <c r="N18" s="31">
        <f t="shared" si="6"/>
        <v>19.999999125009115</v>
      </c>
      <c r="O18" s="31">
        <f t="shared" si="6"/>
        <v>12.343439947084303</v>
      </c>
      <c r="P18" s="31">
        <f t="shared" si="6"/>
        <v>-3.0781425457427836</v>
      </c>
      <c r="Q18" s="31">
        <f t="shared" si="6"/>
        <v>6.870229007633588</v>
      </c>
      <c r="R18" s="31">
        <f t="shared" si="6"/>
        <v>-922.8392734749829</v>
      </c>
      <c r="S18" s="31">
        <f t="shared" si="6"/>
        <v>40.750997099560244</v>
      </c>
      <c r="T18" s="31">
        <f t="shared" si="6"/>
        <v>0</v>
      </c>
      <c r="U18" s="31">
        <f t="shared" si="6"/>
        <v>49.08250226654578</v>
      </c>
      <c r="V18" s="31">
        <f t="shared" si="6"/>
        <v>106.29082828511578</v>
      </c>
      <c r="W18" s="31">
        <f t="shared" si="6"/>
        <v>22.952451817772143</v>
      </c>
      <c r="X18" s="31">
        <f t="shared" si="6"/>
        <v>-2.6581564142500542</v>
      </c>
      <c r="Y18" s="32">
        <f t="shared" si="6"/>
        <v>0</v>
      </c>
    </row>
    <row r="19" spans="1:25" ht="25.5">
      <c r="A19" s="30" t="s">
        <v>69</v>
      </c>
      <c r="B19" s="31">
        <f>IF(B150=0,0,(B149-B150)*100/B150)</f>
        <v>20.990040945611074</v>
      </c>
      <c r="C19" s="31">
        <f aca="true" t="shared" si="7" ref="C19:Y19">IF(C150=0,0,(C149-C150)*100/C150)</f>
        <v>8.91865499679907</v>
      </c>
      <c r="D19" s="31">
        <f t="shared" si="7"/>
        <v>15.674466596951133</v>
      </c>
      <c r="E19" s="31">
        <f t="shared" si="7"/>
        <v>86.04918985683493</v>
      </c>
      <c r="F19" s="31">
        <f t="shared" si="7"/>
        <v>7.322712207072832</v>
      </c>
      <c r="G19" s="31">
        <f t="shared" si="7"/>
        <v>0</v>
      </c>
      <c r="H19" s="31">
        <f t="shared" si="7"/>
        <v>21.788440064828702</v>
      </c>
      <c r="I19" s="31">
        <f t="shared" si="7"/>
        <v>4.715198920332612E-06</v>
      </c>
      <c r="J19" s="31">
        <f t="shared" si="7"/>
        <v>15.38322114282482</v>
      </c>
      <c r="K19" s="31">
        <f t="shared" si="7"/>
        <v>6.681995061465711</v>
      </c>
      <c r="L19" s="31">
        <f t="shared" si="7"/>
        <v>-4.493222257436501</v>
      </c>
      <c r="M19" s="31">
        <f t="shared" si="7"/>
        <v>0</v>
      </c>
      <c r="N19" s="31">
        <f t="shared" si="7"/>
        <v>12.487652384699484</v>
      </c>
      <c r="O19" s="31">
        <f t="shared" si="7"/>
        <v>11.248028246380345</v>
      </c>
      <c r="P19" s="31">
        <f t="shared" si="7"/>
        <v>6.651287220843672</v>
      </c>
      <c r="Q19" s="31">
        <f t="shared" si="7"/>
        <v>-0.6158624573138747</v>
      </c>
      <c r="R19" s="31">
        <f t="shared" si="7"/>
        <v>10.1028961228571</v>
      </c>
      <c r="S19" s="31">
        <f t="shared" si="7"/>
        <v>24.816056560053404</v>
      </c>
      <c r="T19" s="31">
        <f t="shared" si="7"/>
        <v>0</v>
      </c>
      <c r="U19" s="31">
        <f t="shared" si="7"/>
        <v>18.94755837447823</v>
      </c>
      <c r="V19" s="31">
        <f t="shared" si="7"/>
        <v>18.196606840270587</v>
      </c>
      <c r="W19" s="31">
        <f t="shared" si="7"/>
        <v>9.874185836289934</v>
      </c>
      <c r="X19" s="31">
        <f t="shared" si="7"/>
        <v>13.958720924235248</v>
      </c>
      <c r="Y19" s="32">
        <f t="shared" si="7"/>
        <v>0</v>
      </c>
    </row>
    <row r="20" spans="1:25" ht="12.75">
      <c r="A20" s="30" t="s">
        <v>70</v>
      </c>
      <c r="B20" s="31">
        <f>IF(B152=0,0,(B151-B152)*100/B152)</f>
        <v>0.49728627287163624</v>
      </c>
      <c r="C20" s="31">
        <f aca="true" t="shared" si="8" ref="C20:Y20">IF(C152=0,0,(C151-C152)*100/C152)</f>
        <v>0.26192112644660337</v>
      </c>
      <c r="D20" s="31">
        <f t="shared" si="8"/>
        <v>0.2613069703634344</v>
      </c>
      <c r="E20" s="31">
        <f t="shared" si="8"/>
        <v>10.924280514802446</v>
      </c>
      <c r="F20" s="31">
        <f t="shared" si="8"/>
        <v>0.9213744956129796</v>
      </c>
      <c r="G20" s="31">
        <f t="shared" si="8"/>
        <v>-8.963042571114094</v>
      </c>
      <c r="H20" s="31">
        <f t="shared" si="8"/>
        <v>3.3462334623346233</v>
      </c>
      <c r="I20" s="31">
        <f t="shared" si="8"/>
        <v>0.5292973634336332</v>
      </c>
      <c r="J20" s="31">
        <f t="shared" si="8"/>
        <v>-5.5790315593028295</v>
      </c>
      <c r="K20" s="31">
        <f t="shared" si="8"/>
        <v>-1.67879500387662</v>
      </c>
      <c r="L20" s="31">
        <f t="shared" si="8"/>
        <v>1.8063262832144928</v>
      </c>
      <c r="M20" s="31">
        <f t="shared" si="8"/>
        <v>3.674778606791716</v>
      </c>
      <c r="N20" s="31">
        <f t="shared" si="8"/>
        <v>0.10231208516257573</v>
      </c>
      <c r="O20" s="31">
        <f t="shared" si="8"/>
        <v>1.14455406442009</v>
      </c>
      <c r="P20" s="31">
        <f t="shared" si="8"/>
        <v>0.4136759292318678</v>
      </c>
      <c r="Q20" s="31">
        <f t="shared" si="8"/>
        <v>5.507723477271131</v>
      </c>
      <c r="R20" s="31">
        <f t="shared" si="8"/>
        <v>2.112835702348055</v>
      </c>
      <c r="S20" s="31">
        <f t="shared" si="8"/>
        <v>19.949048431093104</v>
      </c>
      <c r="T20" s="31">
        <f t="shared" si="8"/>
        <v>4.786196179653743</v>
      </c>
      <c r="U20" s="31">
        <f t="shared" si="8"/>
        <v>2.9708113854926785</v>
      </c>
      <c r="V20" s="31">
        <f t="shared" si="8"/>
        <v>1.4977002212670718</v>
      </c>
      <c r="W20" s="31">
        <f t="shared" si="8"/>
        <v>0.6345703241597517</v>
      </c>
      <c r="X20" s="31">
        <f t="shared" si="8"/>
        <v>0.8811141830960441</v>
      </c>
      <c r="Y20" s="32">
        <f t="shared" si="8"/>
        <v>2.414506384118575</v>
      </c>
    </row>
    <row r="21" spans="1:25" ht="12.75">
      <c r="A21" s="30" t="s">
        <v>71</v>
      </c>
      <c r="B21" s="31">
        <f>IF(B154=0,0,(B153-B154)*100/B154)</f>
        <v>33.547052826348775</v>
      </c>
      <c r="C21" s="31">
        <f aca="true" t="shared" si="9" ref="C21:Y21">IF(C154=0,0,(C153-C154)*100/C154)</f>
        <v>0</v>
      </c>
      <c r="D21" s="31">
        <f t="shared" si="9"/>
        <v>0</v>
      </c>
      <c r="E21" s="31">
        <f t="shared" si="9"/>
        <v>20.226750861079218</v>
      </c>
      <c r="F21" s="31">
        <f t="shared" si="9"/>
        <v>3310.652328082311</v>
      </c>
      <c r="G21" s="31">
        <f t="shared" si="9"/>
        <v>0</v>
      </c>
      <c r="H21" s="31">
        <f t="shared" si="9"/>
        <v>0</v>
      </c>
      <c r="I21" s="31">
        <f t="shared" si="9"/>
        <v>-0.38419212472058234</v>
      </c>
      <c r="J21" s="31">
        <f t="shared" si="9"/>
        <v>-5.280289330922242</v>
      </c>
      <c r="K21" s="31">
        <f t="shared" si="9"/>
        <v>0</v>
      </c>
      <c r="L21" s="31">
        <f t="shared" si="9"/>
        <v>10.740610740610741</v>
      </c>
      <c r="M21" s="31">
        <f t="shared" si="9"/>
        <v>0</v>
      </c>
      <c r="N21" s="31">
        <f t="shared" si="9"/>
        <v>0</v>
      </c>
      <c r="O21" s="31">
        <f t="shared" si="9"/>
        <v>0</v>
      </c>
      <c r="P21" s="31">
        <f t="shared" si="9"/>
        <v>0</v>
      </c>
      <c r="Q21" s="31">
        <f t="shared" si="9"/>
        <v>-1.6053435895936006</v>
      </c>
      <c r="R21" s="31">
        <f t="shared" si="9"/>
        <v>0</v>
      </c>
      <c r="S21" s="31">
        <f t="shared" si="9"/>
        <v>-14.370891082458101</v>
      </c>
      <c r="T21" s="31">
        <f t="shared" si="9"/>
        <v>0</v>
      </c>
      <c r="U21" s="31">
        <f t="shared" si="9"/>
        <v>0</v>
      </c>
      <c r="V21" s="31">
        <f t="shared" si="9"/>
        <v>34.59090818976626</v>
      </c>
      <c r="W21" s="31">
        <f t="shared" si="9"/>
        <v>56.768180195241406</v>
      </c>
      <c r="X21" s="31">
        <f t="shared" si="9"/>
        <v>0</v>
      </c>
      <c r="Y21" s="32">
        <f t="shared" si="9"/>
        <v>0</v>
      </c>
    </row>
    <row r="22" spans="1:25" ht="12.75">
      <c r="A22" s="30" t="s">
        <v>72</v>
      </c>
      <c r="B22" s="31">
        <f>IF((B130+B131)=0,0,B129*100/(B130+B131))</f>
        <v>90.92114112916349</v>
      </c>
      <c r="C22" s="31">
        <f aca="true" t="shared" si="10" ref="C22:Y22">IF((C130+C131)=0,0,C129*100/(C130+C131))</f>
        <v>-0.28164253928913424</v>
      </c>
      <c r="D22" s="31">
        <f t="shared" si="10"/>
        <v>100.00168333006852</v>
      </c>
      <c r="E22" s="31">
        <f t="shared" si="10"/>
        <v>92.1901823070679</v>
      </c>
      <c r="F22" s="31">
        <f t="shared" si="10"/>
        <v>82.0477851978284</v>
      </c>
      <c r="G22" s="31">
        <f t="shared" si="10"/>
        <v>97.63846635402138</v>
      </c>
      <c r="H22" s="31">
        <f t="shared" si="10"/>
        <v>52.31768036707996</v>
      </c>
      <c r="I22" s="31">
        <f t="shared" si="10"/>
        <v>97.2190227110125</v>
      </c>
      <c r="J22" s="31">
        <f t="shared" si="10"/>
        <v>100.24306985247091</v>
      </c>
      <c r="K22" s="31">
        <f t="shared" si="10"/>
        <v>69.65379708195724</v>
      </c>
      <c r="L22" s="31">
        <f t="shared" si="10"/>
        <v>71.52464892068545</v>
      </c>
      <c r="M22" s="31">
        <f t="shared" si="10"/>
        <v>85.11000468105026</v>
      </c>
      <c r="N22" s="31">
        <f t="shared" si="10"/>
        <v>64.2096014161403</v>
      </c>
      <c r="O22" s="31">
        <f t="shared" si="10"/>
        <v>94.22536210905984</v>
      </c>
      <c r="P22" s="31">
        <f t="shared" si="10"/>
        <v>97.21596948713328</v>
      </c>
      <c r="Q22" s="31">
        <f t="shared" si="10"/>
        <v>56.6218830204683</v>
      </c>
      <c r="R22" s="31">
        <f t="shared" si="10"/>
        <v>86.85470401578888</v>
      </c>
      <c r="S22" s="31">
        <f t="shared" si="10"/>
        <v>86.36050614628823</v>
      </c>
      <c r="T22" s="31">
        <f t="shared" si="10"/>
        <v>100.02857142857142</v>
      </c>
      <c r="U22" s="31">
        <f t="shared" si="10"/>
        <v>77.47947805456702</v>
      </c>
      <c r="V22" s="31">
        <f t="shared" si="10"/>
        <v>62.98006050866894</v>
      </c>
      <c r="W22" s="31">
        <f t="shared" si="10"/>
        <v>89.68833521476857</v>
      </c>
      <c r="X22" s="31">
        <f t="shared" si="10"/>
        <v>96.46792124290305</v>
      </c>
      <c r="Y22" s="32">
        <f t="shared" si="10"/>
        <v>100</v>
      </c>
    </row>
    <row r="23" spans="1:25" ht="12.75">
      <c r="A23" s="13" t="s">
        <v>73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</row>
    <row r="24" spans="1:25" ht="12.75">
      <c r="A24" s="27" t="s">
        <v>74</v>
      </c>
      <c r="B24" s="28">
        <f>IF(B155=0,0,(B7-B155)*100/B155)</f>
        <v>28.54569299103679</v>
      </c>
      <c r="C24" s="28">
        <f aca="true" t="shared" si="11" ref="C24:Y24">IF(C155=0,0,(C7-C155)*100/C155)</f>
        <v>10.26376822988325</v>
      </c>
      <c r="D24" s="28">
        <f t="shared" si="11"/>
        <v>24.94821443433473</v>
      </c>
      <c r="E24" s="28">
        <f t="shared" si="11"/>
        <v>7.099198485852374</v>
      </c>
      <c r="F24" s="28">
        <f t="shared" si="11"/>
        <v>6.855521671780787</v>
      </c>
      <c r="G24" s="28">
        <f t="shared" si="11"/>
        <v>5.270000356226517</v>
      </c>
      <c r="H24" s="28">
        <f t="shared" si="11"/>
        <v>13.815832870186787</v>
      </c>
      <c r="I24" s="28">
        <f t="shared" si="11"/>
        <v>0.7330027818542845</v>
      </c>
      <c r="J24" s="28">
        <f t="shared" si="11"/>
        <v>-0.4937952015454913</v>
      </c>
      <c r="K24" s="28">
        <f t="shared" si="11"/>
        <v>6.262428477093185</v>
      </c>
      <c r="L24" s="28">
        <f t="shared" si="11"/>
        <v>-14.998839013972994</v>
      </c>
      <c r="M24" s="28">
        <f t="shared" si="11"/>
        <v>2.935078286913985</v>
      </c>
      <c r="N24" s="28">
        <f t="shared" si="11"/>
        <v>45.302186564188595</v>
      </c>
      <c r="O24" s="28">
        <f t="shared" si="11"/>
        <v>7.8644055538032225</v>
      </c>
      <c r="P24" s="28">
        <f t="shared" si="11"/>
        <v>7.449504383723092</v>
      </c>
      <c r="Q24" s="28">
        <f t="shared" si="11"/>
        <v>37.874183369492506</v>
      </c>
      <c r="R24" s="28">
        <f t="shared" si="11"/>
        <v>4.713957324534598</v>
      </c>
      <c r="S24" s="28">
        <f t="shared" si="11"/>
        <v>23.32872706220953</v>
      </c>
      <c r="T24" s="28">
        <f t="shared" si="11"/>
        <v>27.167687497683936</v>
      </c>
      <c r="U24" s="28">
        <f t="shared" si="11"/>
        <v>12.27366744994323</v>
      </c>
      <c r="V24" s="28">
        <f t="shared" si="11"/>
        <v>8.005832995123187</v>
      </c>
      <c r="W24" s="28">
        <f t="shared" si="11"/>
        <v>5.700769293682906</v>
      </c>
      <c r="X24" s="28">
        <f t="shared" si="11"/>
        <v>24.657305085709446</v>
      </c>
      <c r="Y24" s="29">
        <f t="shared" si="11"/>
        <v>20.553289676511294</v>
      </c>
    </row>
    <row r="25" spans="1:25" ht="12.75">
      <c r="A25" s="30" t="s">
        <v>75</v>
      </c>
      <c r="B25" s="31">
        <f>IF(B157=0,0,(B156-B157)*100/B157)</f>
        <v>24.7784693476885</v>
      </c>
      <c r="C25" s="31">
        <f aca="true" t="shared" si="12" ref="C25:Y25">IF(C157=0,0,(C156-C157)*100/C157)</f>
        <v>8.160687975463812</v>
      </c>
      <c r="D25" s="31">
        <f t="shared" si="12"/>
        <v>9.625254510770729</v>
      </c>
      <c r="E25" s="31">
        <f t="shared" si="12"/>
        <v>16.140544756891444</v>
      </c>
      <c r="F25" s="31">
        <f t="shared" si="12"/>
        <v>4.894464061706424</v>
      </c>
      <c r="G25" s="31">
        <f t="shared" si="12"/>
        <v>7.510277670665009</v>
      </c>
      <c r="H25" s="31">
        <f t="shared" si="12"/>
        <v>29.985084237578445</v>
      </c>
      <c r="I25" s="31">
        <f t="shared" si="12"/>
        <v>22.886405638965453</v>
      </c>
      <c r="J25" s="31">
        <f t="shared" si="12"/>
        <v>19.61732592979466</v>
      </c>
      <c r="K25" s="31">
        <f t="shared" si="12"/>
        <v>9.495712522034518</v>
      </c>
      <c r="L25" s="31">
        <f t="shared" si="12"/>
        <v>41.66551581273305</v>
      </c>
      <c r="M25" s="31">
        <f t="shared" si="12"/>
        <v>14.038501899308764</v>
      </c>
      <c r="N25" s="31">
        <f t="shared" si="12"/>
        <v>30.731110104824822</v>
      </c>
      <c r="O25" s="31">
        <f t="shared" si="12"/>
        <v>7.623270545090849</v>
      </c>
      <c r="P25" s="31">
        <f t="shared" si="12"/>
        <v>-7.388793903702957</v>
      </c>
      <c r="Q25" s="31">
        <f t="shared" si="12"/>
        <v>17.686594393626297</v>
      </c>
      <c r="R25" s="31">
        <f t="shared" si="12"/>
        <v>27.008887947119657</v>
      </c>
      <c r="S25" s="31">
        <f t="shared" si="12"/>
        <v>30.729604402846405</v>
      </c>
      <c r="T25" s="31">
        <f t="shared" si="12"/>
        <v>6.489023488010623</v>
      </c>
      <c r="U25" s="31">
        <f t="shared" si="12"/>
        <v>4.528182393920202</v>
      </c>
      <c r="V25" s="31">
        <f t="shared" si="12"/>
        <v>5.0659959609718825</v>
      </c>
      <c r="W25" s="31">
        <f t="shared" si="12"/>
        <v>3.0582117990244098</v>
      </c>
      <c r="X25" s="31">
        <f t="shared" si="12"/>
        <v>13.387934355796</v>
      </c>
      <c r="Y25" s="32">
        <f t="shared" si="12"/>
        <v>6.948280079828556</v>
      </c>
    </row>
    <row r="26" spans="1:25" ht="25.5">
      <c r="A26" s="30" t="s">
        <v>76</v>
      </c>
      <c r="B26" s="31">
        <f>IF(B156=0,0,B158*100/B156)</f>
        <v>4.4066311142398895</v>
      </c>
      <c r="C26" s="31">
        <f aca="true" t="shared" si="13" ref="C26:Y26">IF(C156=0,0,C158*100/C156)</f>
        <v>4.7137833254566175</v>
      </c>
      <c r="D26" s="31">
        <f t="shared" si="13"/>
        <v>1.7755992721840677</v>
      </c>
      <c r="E26" s="31">
        <f t="shared" si="13"/>
        <v>2.5279859310384225</v>
      </c>
      <c r="F26" s="31">
        <f t="shared" si="13"/>
        <v>3.6275631876611705</v>
      </c>
      <c r="G26" s="31">
        <f t="shared" si="13"/>
        <v>0</v>
      </c>
      <c r="H26" s="31">
        <f t="shared" si="13"/>
        <v>3.596536604153705</v>
      </c>
      <c r="I26" s="31">
        <f t="shared" si="13"/>
        <v>1.3875382881506777</v>
      </c>
      <c r="J26" s="31">
        <f t="shared" si="13"/>
        <v>0.9996418065094698</v>
      </c>
      <c r="K26" s="31">
        <f t="shared" si="13"/>
        <v>8.183215176420541</v>
      </c>
      <c r="L26" s="31">
        <f t="shared" si="13"/>
        <v>6.136673815558589</v>
      </c>
      <c r="M26" s="31">
        <f t="shared" si="13"/>
        <v>0</v>
      </c>
      <c r="N26" s="31">
        <f t="shared" si="13"/>
        <v>1.6196485084877679</v>
      </c>
      <c r="O26" s="31">
        <f t="shared" si="13"/>
        <v>6.238296119151467</v>
      </c>
      <c r="P26" s="31">
        <f t="shared" si="13"/>
        <v>5.111516512302367</v>
      </c>
      <c r="Q26" s="31">
        <f t="shared" si="13"/>
        <v>3.6810643280482185</v>
      </c>
      <c r="R26" s="31">
        <f t="shared" si="13"/>
        <v>1.3501208017213522</v>
      </c>
      <c r="S26" s="31">
        <f t="shared" si="13"/>
        <v>9.560035005832525</v>
      </c>
      <c r="T26" s="31">
        <f t="shared" si="13"/>
        <v>0</v>
      </c>
      <c r="U26" s="31">
        <f t="shared" si="13"/>
        <v>3.777199950632244</v>
      </c>
      <c r="V26" s="31">
        <f t="shared" si="13"/>
        <v>4.85297195384196</v>
      </c>
      <c r="W26" s="31">
        <f t="shared" si="13"/>
        <v>6.987909495324395</v>
      </c>
      <c r="X26" s="31">
        <f t="shared" si="13"/>
        <v>1.0840998339111194</v>
      </c>
      <c r="Y26" s="32">
        <f t="shared" si="13"/>
        <v>1.6700285004392608</v>
      </c>
    </row>
    <row r="27" spans="1:25" ht="12.75">
      <c r="A27" s="30" t="s">
        <v>77</v>
      </c>
      <c r="B27" s="31">
        <f>IF(B160=0,0,(B159-B160)*100/B160)</f>
        <v>8.750480099656992</v>
      </c>
      <c r="C27" s="31">
        <f aca="true" t="shared" si="14" ref="C27:Y27">IF(C160=0,0,(C159-C160)*100/C160)</f>
        <v>-11.764705882352942</v>
      </c>
      <c r="D27" s="31">
        <f t="shared" si="14"/>
        <v>10.04070276274445</v>
      </c>
      <c r="E27" s="31">
        <f t="shared" si="14"/>
        <v>852.3809523809524</v>
      </c>
      <c r="F27" s="31">
        <f t="shared" si="14"/>
        <v>61.20603261227156</v>
      </c>
      <c r="G27" s="31">
        <f t="shared" si="14"/>
        <v>0</v>
      </c>
      <c r="H27" s="31">
        <f t="shared" si="14"/>
        <v>-9.605347319966608</v>
      </c>
      <c r="I27" s="31">
        <f t="shared" si="14"/>
        <v>13.500000892388412</v>
      </c>
      <c r="J27" s="31">
        <f t="shared" si="14"/>
        <v>10.986189988379746</v>
      </c>
      <c r="K27" s="31">
        <f t="shared" si="14"/>
        <v>7.999999984644182</v>
      </c>
      <c r="L27" s="31">
        <f t="shared" si="14"/>
        <v>-29.321084906803694</v>
      </c>
      <c r="M27" s="31">
        <f t="shared" si="14"/>
        <v>0</v>
      </c>
      <c r="N27" s="31">
        <f t="shared" si="14"/>
        <v>8.497977507284283</v>
      </c>
      <c r="O27" s="31">
        <f t="shared" si="14"/>
        <v>0</v>
      </c>
      <c r="P27" s="31">
        <f t="shared" si="14"/>
        <v>46.416634110344226</v>
      </c>
      <c r="Q27" s="31">
        <f t="shared" si="14"/>
        <v>0</v>
      </c>
      <c r="R27" s="31">
        <f t="shared" si="14"/>
        <v>-13.119651020764264</v>
      </c>
      <c r="S27" s="31">
        <f t="shared" si="14"/>
        <v>9.186672727272727</v>
      </c>
      <c r="T27" s="31">
        <f t="shared" si="14"/>
        <v>0</v>
      </c>
      <c r="U27" s="31">
        <f t="shared" si="14"/>
        <v>0</v>
      </c>
      <c r="V27" s="31">
        <f t="shared" si="14"/>
        <v>0</v>
      </c>
      <c r="W27" s="31">
        <f t="shared" si="14"/>
        <v>22.331972716421436</v>
      </c>
      <c r="X27" s="31">
        <f t="shared" si="14"/>
        <v>20.614035087719298</v>
      </c>
      <c r="Y27" s="32">
        <f t="shared" si="14"/>
        <v>0</v>
      </c>
    </row>
    <row r="28" spans="1:25" ht="12.75">
      <c r="A28" s="30" t="s">
        <v>78</v>
      </c>
      <c r="B28" s="31">
        <f>IF(B162=0,0,(B161-B162)*100/B162)</f>
        <v>6.9999987944671975</v>
      </c>
      <c r="C28" s="31">
        <f aca="true" t="shared" si="15" ref="C28:Y28">IF(C162=0,0,(C161-C162)*100/C162)</f>
        <v>28.61904761904762</v>
      </c>
      <c r="D28" s="31">
        <f t="shared" si="15"/>
        <v>5.99893406726162</v>
      </c>
      <c r="E28" s="31">
        <f t="shared" si="15"/>
        <v>-100</v>
      </c>
      <c r="F28" s="31">
        <f t="shared" si="15"/>
        <v>47.84</v>
      </c>
      <c r="G28" s="31">
        <f t="shared" si="15"/>
        <v>0</v>
      </c>
      <c r="H28" s="31">
        <f t="shared" si="15"/>
        <v>-22.758928571428573</v>
      </c>
      <c r="I28" s="31">
        <f t="shared" si="15"/>
        <v>13.5</v>
      </c>
      <c r="J28" s="31">
        <f t="shared" si="15"/>
        <v>-14.004914004914005</v>
      </c>
      <c r="K28" s="31">
        <f t="shared" si="15"/>
        <v>8.000000167985542</v>
      </c>
      <c r="L28" s="31">
        <f t="shared" si="15"/>
        <v>-57.983214174696926</v>
      </c>
      <c r="M28" s="31">
        <f t="shared" si="15"/>
        <v>0</v>
      </c>
      <c r="N28" s="31">
        <f t="shared" si="15"/>
        <v>0</v>
      </c>
      <c r="O28" s="31">
        <f t="shared" si="15"/>
        <v>0</v>
      </c>
      <c r="P28" s="31">
        <f t="shared" si="15"/>
        <v>0</v>
      </c>
      <c r="Q28" s="31">
        <f t="shared" si="15"/>
        <v>5</v>
      </c>
      <c r="R28" s="31">
        <f t="shared" si="15"/>
        <v>62.01550387596899</v>
      </c>
      <c r="S28" s="31">
        <f t="shared" si="15"/>
        <v>29.41176470588235</v>
      </c>
      <c r="T28" s="31">
        <f t="shared" si="15"/>
        <v>0</v>
      </c>
      <c r="U28" s="31">
        <f t="shared" si="15"/>
        <v>0</v>
      </c>
      <c r="V28" s="31">
        <f t="shared" si="15"/>
        <v>0</v>
      </c>
      <c r="W28" s="31">
        <f t="shared" si="15"/>
        <v>10.245343450176017</v>
      </c>
      <c r="X28" s="31">
        <f t="shared" si="15"/>
        <v>16.97189019263808</v>
      </c>
      <c r="Y28" s="32">
        <f t="shared" si="15"/>
        <v>0</v>
      </c>
    </row>
    <row r="29" spans="1:25" ht="25.5">
      <c r="A29" s="30" t="s">
        <v>79</v>
      </c>
      <c r="B29" s="31">
        <f>IF((B7-B139-B164)=0,0,B156*100/(B7-B139-B164))</f>
        <v>25.571234916577456</v>
      </c>
      <c r="C29" s="31">
        <f aca="true" t="shared" si="16" ref="C29:Y29">IF((C7-C139-C164)=0,0,C156*100/(C7-C139-C164))</f>
        <v>35.80415264865726</v>
      </c>
      <c r="D29" s="31">
        <f t="shared" si="16"/>
        <v>36.62261816207521</v>
      </c>
      <c r="E29" s="31">
        <f t="shared" si="16"/>
        <v>45.94167800625244</v>
      </c>
      <c r="F29" s="31">
        <f t="shared" si="16"/>
        <v>34.866895492817434</v>
      </c>
      <c r="G29" s="31">
        <f t="shared" si="16"/>
        <v>58.33385207400999</v>
      </c>
      <c r="H29" s="31">
        <f t="shared" si="16"/>
        <v>44.53376941322474</v>
      </c>
      <c r="I29" s="31">
        <f t="shared" si="16"/>
        <v>46.9011955726321</v>
      </c>
      <c r="J29" s="31">
        <f t="shared" si="16"/>
        <v>41.59337059076672</v>
      </c>
      <c r="K29" s="31">
        <f t="shared" si="16"/>
        <v>42.32246579684995</v>
      </c>
      <c r="L29" s="31">
        <f t="shared" si="16"/>
        <v>37.19535223441977</v>
      </c>
      <c r="M29" s="31">
        <f t="shared" si="16"/>
        <v>57.1303118373478</v>
      </c>
      <c r="N29" s="31">
        <f t="shared" si="16"/>
        <v>44.79956315176464</v>
      </c>
      <c r="O29" s="31">
        <f t="shared" si="16"/>
        <v>34.905140143462965</v>
      </c>
      <c r="P29" s="31">
        <f t="shared" si="16"/>
        <v>38.879835881916456</v>
      </c>
      <c r="Q29" s="31">
        <f t="shared" si="16"/>
        <v>27.32363759280776</v>
      </c>
      <c r="R29" s="31">
        <f t="shared" si="16"/>
        <v>45.779465454150646</v>
      </c>
      <c r="S29" s="31">
        <f t="shared" si="16"/>
        <v>35.375828695113476</v>
      </c>
      <c r="T29" s="31">
        <f t="shared" si="16"/>
        <v>38.98527792441059</v>
      </c>
      <c r="U29" s="31">
        <f t="shared" si="16"/>
        <v>34.778621724395606</v>
      </c>
      <c r="V29" s="31">
        <f t="shared" si="16"/>
        <v>32.009201106274325</v>
      </c>
      <c r="W29" s="31">
        <f t="shared" si="16"/>
        <v>25.541391520240037</v>
      </c>
      <c r="X29" s="31">
        <f t="shared" si="16"/>
        <v>39.8375772182849</v>
      </c>
      <c r="Y29" s="32">
        <f t="shared" si="16"/>
        <v>39.51703477165206</v>
      </c>
    </row>
    <row r="30" spans="1:25" ht="25.5">
      <c r="A30" s="30" t="s">
        <v>80</v>
      </c>
      <c r="B30" s="31">
        <f>IF((B7-B139-B164)=0,0,B165*100/(B7-B139-B164))</f>
        <v>6.18458339595839</v>
      </c>
      <c r="C30" s="31">
        <f aca="true" t="shared" si="17" ref="C30:Y30">IF((C7-C139-C164)=0,0,C165*100/(C7-C139-C164))</f>
        <v>3.6051997690761053</v>
      </c>
      <c r="D30" s="31">
        <f t="shared" si="17"/>
        <v>0</v>
      </c>
      <c r="E30" s="31">
        <f t="shared" si="17"/>
        <v>0.2928921745517013</v>
      </c>
      <c r="F30" s="31">
        <f t="shared" si="17"/>
        <v>3.168308142486807</v>
      </c>
      <c r="G30" s="31">
        <f t="shared" si="17"/>
        <v>1.017138581673482</v>
      </c>
      <c r="H30" s="31">
        <f t="shared" si="17"/>
        <v>0</v>
      </c>
      <c r="I30" s="31">
        <f t="shared" si="17"/>
        <v>11.511131428872742</v>
      </c>
      <c r="J30" s="31">
        <f t="shared" si="17"/>
        <v>0</v>
      </c>
      <c r="K30" s="31">
        <f t="shared" si="17"/>
        <v>0.6325450724756565</v>
      </c>
      <c r="L30" s="31">
        <f t="shared" si="17"/>
        <v>6.643581955206796</v>
      </c>
      <c r="M30" s="31">
        <f t="shared" si="17"/>
        <v>0</v>
      </c>
      <c r="N30" s="31">
        <f t="shared" si="17"/>
        <v>5.3485044003151385</v>
      </c>
      <c r="O30" s="31">
        <f t="shared" si="17"/>
        <v>4.942703478879544</v>
      </c>
      <c r="P30" s="31">
        <f t="shared" si="17"/>
        <v>7.055040665783999</v>
      </c>
      <c r="Q30" s="31">
        <f t="shared" si="17"/>
        <v>8.861560997559256</v>
      </c>
      <c r="R30" s="31">
        <f t="shared" si="17"/>
        <v>2.492866291827976</v>
      </c>
      <c r="S30" s="31">
        <f t="shared" si="17"/>
        <v>0</v>
      </c>
      <c r="T30" s="31">
        <f t="shared" si="17"/>
        <v>2.655729667897382</v>
      </c>
      <c r="U30" s="31">
        <f t="shared" si="17"/>
        <v>2.225976950046728</v>
      </c>
      <c r="V30" s="31">
        <f t="shared" si="17"/>
        <v>3.8488211646094155</v>
      </c>
      <c r="W30" s="31">
        <f t="shared" si="17"/>
        <v>2.6142888965180333</v>
      </c>
      <c r="X30" s="31">
        <f t="shared" si="17"/>
        <v>0.9346298643428813</v>
      </c>
      <c r="Y30" s="32">
        <f t="shared" si="17"/>
        <v>3.910032613048671</v>
      </c>
    </row>
    <row r="31" spans="1:25" ht="12.75">
      <c r="A31" s="30" t="s">
        <v>81</v>
      </c>
      <c r="B31" s="31">
        <f>IF(B130=0,0,B139*100/B130)</f>
        <v>7.394586977848792</v>
      </c>
      <c r="C31" s="31">
        <f aca="true" t="shared" si="18" ref="C31:Y31">IF(C130=0,0,C139*100/C130)</f>
        <v>10.306545785311693</v>
      </c>
      <c r="D31" s="31">
        <f t="shared" si="18"/>
        <v>0</v>
      </c>
      <c r="E31" s="31">
        <f t="shared" si="18"/>
        <v>9.25391339227712</v>
      </c>
      <c r="F31" s="31">
        <f t="shared" si="18"/>
        <v>13.191157977360701</v>
      </c>
      <c r="G31" s="31">
        <f t="shared" si="18"/>
        <v>0</v>
      </c>
      <c r="H31" s="31">
        <f t="shared" si="18"/>
        <v>36.332209728612554</v>
      </c>
      <c r="I31" s="31">
        <f t="shared" si="18"/>
        <v>13.874654259510711</v>
      </c>
      <c r="J31" s="31">
        <f t="shared" si="18"/>
        <v>6.34952090001748</v>
      </c>
      <c r="K31" s="31">
        <f t="shared" si="18"/>
        <v>26.21090337577579</v>
      </c>
      <c r="L31" s="31">
        <f t="shared" si="18"/>
        <v>24.93793478941905</v>
      </c>
      <c r="M31" s="31">
        <f t="shared" si="18"/>
        <v>0</v>
      </c>
      <c r="N31" s="31">
        <f t="shared" si="18"/>
        <v>35.90808094987006</v>
      </c>
      <c r="O31" s="31">
        <f t="shared" si="18"/>
        <v>8.721042597090548</v>
      </c>
      <c r="P31" s="31">
        <f t="shared" si="18"/>
        <v>1.809463494074007</v>
      </c>
      <c r="Q31" s="31">
        <f t="shared" si="18"/>
        <v>7.912041119596975</v>
      </c>
      <c r="R31" s="31">
        <f t="shared" si="18"/>
        <v>28.83996754597601</v>
      </c>
      <c r="S31" s="31">
        <f t="shared" si="18"/>
        <v>16.17102239343948</v>
      </c>
      <c r="T31" s="31">
        <f t="shared" si="18"/>
        <v>0</v>
      </c>
      <c r="U31" s="31">
        <f t="shared" si="18"/>
        <v>10.06483224870446</v>
      </c>
      <c r="V31" s="31">
        <f t="shared" si="18"/>
        <v>15.142680304454805</v>
      </c>
      <c r="W31" s="31">
        <f t="shared" si="18"/>
        <v>8.389563068933631</v>
      </c>
      <c r="X31" s="31">
        <f t="shared" si="18"/>
        <v>6.345605997214098</v>
      </c>
      <c r="Y31" s="32">
        <f t="shared" si="18"/>
        <v>0</v>
      </c>
    </row>
    <row r="32" spans="1:25" ht="12.75">
      <c r="A32" s="30" t="s">
        <v>82</v>
      </c>
      <c r="B32" s="31">
        <f>IF(B159=0,0,B166*100/B159)</f>
        <v>15.66904216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0.7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2">
        <v>0</v>
      </c>
    </row>
    <row r="33" spans="1:25" ht="12.75">
      <c r="A33" s="30" t="s">
        <v>83</v>
      </c>
      <c r="B33" s="31">
        <f>IF(B161=0,0,B167*100/B161)</f>
        <v>43.96860954763317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2">
        <v>0</v>
      </c>
    </row>
    <row r="34" spans="1:25" ht="25.5">
      <c r="A34" s="16" t="s">
        <v>84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/>
    </row>
    <row r="35" spans="1:25" ht="12.75">
      <c r="A35" s="13" t="s">
        <v>85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</row>
    <row r="36" spans="1:25" ht="12.75">
      <c r="A36" s="27" t="s">
        <v>86</v>
      </c>
      <c r="B36" s="33">
        <v>865988708</v>
      </c>
      <c r="C36" s="33">
        <v>44812314</v>
      </c>
      <c r="D36" s="33">
        <v>51271000</v>
      </c>
      <c r="E36" s="33">
        <v>50819640</v>
      </c>
      <c r="F36" s="33">
        <v>29337800</v>
      </c>
      <c r="G36" s="33">
        <v>4346000</v>
      </c>
      <c r="H36" s="33">
        <v>61046052</v>
      </c>
      <c r="I36" s="33">
        <v>57353901</v>
      </c>
      <c r="J36" s="33">
        <v>31309000</v>
      </c>
      <c r="K36" s="33">
        <v>212482000</v>
      </c>
      <c r="L36" s="33">
        <v>83715144</v>
      </c>
      <c r="M36" s="33">
        <v>3975100</v>
      </c>
      <c r="N36" s="33">
        <v>80108796</v>
      </c>
      <c r="O36" s="33">
        <v>90645857</v>
      </c>
      <c r="P36" s="33">
        <v>68696809</v>
      </c>
      <c r="Q36" s="33">
        <v>397133000</v>
      </c>
      <c r="R36" s="33">
        <v>46827000</v>
      </c>
      <c r="S36" s="33">
        <v>31637510</v>
      </c>
      <c r="T36" s="33">
        <v>5000000</v>
      </c>
      <c r="U36" s="33">
        <v>95524263</v>
      </c>
      <c r="V36" s="33">
        <v>73889000</v>
      </c>
      <c r="W36" s="33">
        <v>163587530</v>
      </c>
      <c r="X36" s="33">
        <v>36445600</v>
      </c>
      <c r="Y36" s="34">
        <v>3795800</v>
      </c>
    </row>
    <row r="37" spans="1:25" ht="12.75">
      <c r="A37" s="30" t="s">
        <v>87</v>
      </c>
      <c r="B37" s="35">
        <v>142916779</v>
      </c>
      <c r="C37" s="35">
        <v>2506604</v>
      </c>
      <c r="D37" s="35">
        <v>2990000</v>
      </c>
      <c r="E37" s="35">
        <v>1932640</v>
      </c>
      <c r="F37" s="35">
        <v>102800</v>
      </c>
      <c r="G37" s="35">
        <v>0</v>
      </c>
      <c r="H37" s="35">
        <v>5774735</v>
      </c>
      <c r="I37" s="35">
        <v>4000000</v>
      </c>
      <c r="J37" s="35">
        <v>2500000</v>
      </c>
      <c r="K37" s="35">
        <v>20000000</v>
      </c>
      <c r="L37" s="35">
        <v>11150000</v>
      </c>
      <c r="M37" s="35">
        <v>3975100</v>
      </c>
      <c r="N37" s="35">
        <v>9600000</v>
      </c>
      <c r="O37" s="35">
        <v>18449679</v>
      </c>
      <c r="P37" s="35">
        <v>17400295</v>
      </c>
      <c r="Q37" s="35">
        <v>30000000</v>
      </c>
      <c r="R37" s="35">
        <v>1550000</v>
      </c>
      <c r="S37" s="35">
        <v>1448360</v>
      </c>
      <c r="T37" s="35">
        <v>5000000</v>
      </c>
      <c r="U37" s="35">
        <v>0</v>
      </c>
      <c r="V37" s="35">
        <v>0</v>
      </c>
      <c r="W37" s="35">
        <v>42390230</v>
      </c>
      <c r="X37" s="35">
        <v>10912600</v>
      </c>
      <c r="Y37" s="36">
        <v>3795800</v>
      </c>
    </row>
    <row r="38" spans="1:25" ht="12.75">
      <c r="A38" s="30" t="s">
        <v>88</v>
      </c>
      <c r="B38" s="35">
        <v>686387781</v>
      </c>
      <c r="C38" s="35">
        <v>42305710</v>
      </c>
      <c r="D38" s="35">
        <v>48281000</v>
      </c>
      <c r="E38" s="35">
        <v>48887000</v>
      </c>
      <c r="F38" s="35">
        <v>29235000</v>
      </c>
      <c r="G38" s="35">
        <v>4346000</v>
      </c>
      <c r="H38" s="35">
        <v>55271317</v>
      </c>
      <c r="I38" s="35">
        <v>53353901</v>
      </c>
      <c r="J38" s="35">
        <v>28809000</v>
      </c>
      <c r="K38" s="35">
        <v>192482000</v>
      </c>
      <c r="L38" s="35">
        <v>72565144</v>
      </c>
      <c r="M38" s="35">
        <v>0</v>
      </c>
      <c r="N38" s="35">
        <v>70508796</v>
      </c>
      <c r="O38" s="35">
        <v>72196178</v>
      </c>
      <c r="P38" s="35">
        <v>51296514</v>
      </c>
      <c r="Q38" s="35">
        <v>269133000</v>
      </c>
      <c r="R38" s="35">
        <v>45277000</v>
      </c>
      <c r="S38" s="35">
        <v>30189150</v>
      </c>
      <c r="T38" s="35">
        <v>0</v>
      </c>
      <c r="U38" s="35">
        <v>95524263</v>
      </c>
      <c r="V38" s="35">
        <v>67889000</v>
      </c>
      <c r="W38" s="35">
        <v>93697300</v>
      </c>
      <c r="X38" s="35">
        <v>25533000</v>
      </c>
      <c r="Y38" s="36">
        <v>0</v>
      </c>
    </row>
    <row r="39" spans="1:25" ht="25.5">
      <c r="A39" s="30" t="s">
        <v>89</v>
      </c>
      <c r="B39" s="31">
        <f>IF((B37+B44)=0,0,B37*100/(B37+B44))</f>
        <v>79.57463326455994</v>
      </c>
      <c r="C39" s="31">
        <f aca="true" t="shared" si="19" ref="C39:Y39">IF((C37+C44)=0,0,C37*100/(C37+C44))</f>
        <v>100</v>
      </c>
      <c r="D39" s="31">
        <f t="shared" si="19"/>
        <v>100</v>
      </c>
      <c r="E39" s="31">
        <f t="shared" si="19"/>
        <v>100</v>
      </c>
      <c r="F39" s="31">
        <f t="shared" si="19"/>
        <v>100</v>
      </c>
      <c r="G39" s="31">
        <f t="shared" si="19"/>
        <v>0</v>
      </c>
      <c r="H39" s="31">
        <f t="shared" si="19"/>
        <v>100</v>
      </c>
      <c r="I39" s="31">
        <f t="shared" si="19"/>
        <v>100</v>
      </c>
      <c r="J39" s="31">
        <f t="shared" si="19"/>
        <v>100</v>
      </c>
      <c r="K39" s="31">
        <f t="shared" si="19"/>
        <v>100</v>
      </c>
      <c r="L39" s="31">
        <f t="shared" si="19"/>
        <v>100</v>
      </c>
      <c r="M39" s="31">
        <f t="shared" si="19"/>
        <v>100</v>
      </c>
      <c r="N39" s="31">
        <f t="shared" si="19"/>
        <v>100</v>
      </c>
      <c r="O39" s="31">
        <f t="shared" si="19"/>
        <v>100</v>
      </c>
      <c r="P39" s="31">
        <f t="shared" si="19"/>
        <v>100</v>
      </c>
      <c r="Q39" s="31">
        <f t="shared" si="19"/>
        <v>23.4375</v>
      </c>
      <c r="R39" s="31">
        <f t="shared" si="19"/>
        <v>100</v>
      </c>
      <c r="S39" s="31">
        <f t="shared" si="19"/>
        <v>100</v>
      </c>
      <c r="T39" s="31">
        <f t="shared" si="19"/>
        <v>100</v>
      </c>
      <c r="U39" s="31">
        <f t="shared" si="19"/>
        <v>0</v>
      </c>
      <c r="V39" s="31">
        <f t="shared" si="19"/>
        <v>0</v>
      </c>
      <c r="W39" s="31">
        <f t="shared" si="19"/>
        <v>60.65258334390944</v>
      </c>
      <c r="X39" s="31">
        <f t="shared" si="19"/>
        <v>100</v>
      </c>
      <c r="Y39" s="32">
        <f t="shared" si="19"/>
        <v>100</v>
      </c>
    </row>
    <row r="40" spans="1:25" ht="12.75">
      <c r="A40" s="30" t="s">
        <v>90</v>
      </c>
      <c r="B40" s="31">
        <f>IF((B37+B44)=0,0,B44*100/(B37+B44))</f>
        <v>20.42536673544007</v>
      </c>
      <c r="C40" s="31">
        <f aca="true" t="shared" si="20" ref="C40:Y40">IF((C37+C44)=0,0,C44*100/(C37+C44))</f>
        <v>0</v>
      </c>
      <c r="D40" s="31">
        <f t="shared" si="20"/>
        <v>0</v>
      </c>
      <c r="E40" s="31">
        <f t="shared" si="20"/>
        <v>0</v>
      </c>
      <c r="F40" s="31">
        <f t="shared" si="20"/>
        <v>0</v>
      </c>
      <c r="G40" s="31">
        <f t="shared" si="20"/>
        <v>0</v>
      </c>
      <c r="H40" s="31">
        <f t="shared" si="20"/>
        <v>0</v>
      </c>
      <c r="I40" s="31">
        <f t="shared" si="20"/>
        <v>0</v>
      </c>
      <c r="J40" s="31">
        <f t="shared" si="20"/>
        <v>0</v>
      </c>
      <c r="K40" s="31">
        <f t="shared" si="20"/>
        <v>0</v>
      </c>
      <c r="L40" s="31">
        <f t="shared" si="20"/>
        <v>0</v>
      </c>
      <c r="M40" s="31">
        <f t="shared" si="20"/>
        <v>0</v>
      </c>
      <c r="N40" s="31">
        <f t="shared" si="20"/>
        <v>0</v>
      </c>
      <c r="O40" s="31">
        <f t="shared" si="20"/>
        <v>0</v>
      </c>
      <c r="P40" s="31">
        <f t="shared" si="20"/>
        <v>0</v>
      </c>
      <c r="Q40" s="31">
        <f t="shared" si="20"/>
        <v>76.5625</v>
      </c>
      <c r="R40" s="31">
        <f t="shared" si="20"/>
        <v>0</v>
      </c>
      <c r="S40" s="31">
        <f t="shared" si="20"/>
        <v>0</v>
      </c>
      <c r="T40" s="31">
        <f t="shared" si="20"/>
        <v>0</v>
      </c>
      <c r="U40" s="31">
        <f t="shared" si="20"/>
        <v>0</v>
      </c>
      <c r="V40" s="31">
        <f t="shared" si="20"/>
        <v>100</v>
      </c>
      <c r="W40" s="31">
        <f t="shared" si="20"/>
        <v>39.34741665609056</v>
      </c>
      <c r="X40" s="31">
        <f t="shared" si="20"/>
        <v>0</v>
      </c>
      <c r="Y40" s="32">
        <f t="shared" si="20"/>
        <v>0</v>
      </c>
    </row>
    <row r="41" spans="1:25" ht="12.75">
      <c r="A41" s="30" t="s">
        <v>91</v>
      </c>
      <c r="B41" s="31">
        <f>IF((B37+B44+B38)=0,0,B38*100/(B37+B44+B38))</f>
        <v>79.26059250647873</v>
      </c>
      <c r="C41" s="31">
        <f aca="true" t="shared" si="21" ref="C41:Y41">IF((C37+C44+C38)=0,0,C38*100/(C37+C44+C38))</f>
        <v>94.4064392657786</v>
      </c>
      <c r="D41" s="31">
        <f t="shared" si="21"/>
        <v>94.16824325642176</v>
      </c>
      <c r="E41" s="31">
        <f t="shared" si="21"/>
        <v>96.19706082136749</v>
      </c>
      <c r="F41" s="31">
        <f t="shared" si="21"/>
        <v>99.64959881109013</v>
      </c>
      <c r="G41" s="31">
        <f t="shared" si="21"/>
        <v>100</v>
      </c>
      <c r="H41" s="31">
        <f t="shared" si="21"/>
        <v>90.54036287227878</v>
      </c>
      <c r="I41" s="31">
        <f t="shared" si="21"/>
        <v>93.02575774226761</v>
      </c>
      <c r="J41" s="31">
        <f t="shared" si="21"/>
        <v>92.01507553738541</v>
      </c>
      <c r="K41" s="31">
        <f t="shared" si="21"/>
        <v>90.58743799474779</v>
      </c>
      <c r="L41" s="31">
        <f t="shared" si="21"/>
        <v>86.68102392561136</v>
      </c>
      <c r="M41" s="31">
        <f t="shared" si="21"/>
        <v>0</v>
      </c>
      <c r="N41" s="31">
        <f t="shared" si="21"/>
        <v>88.01629723657312</v>
      </c>
      <c r="O41" s="31">
        <f t="shared" si="21"/>
        <v>79.64641781697756</v>
      </c>
      <c r="P41" s="31">
        <f t="shared" si="21"/>
        <v>74.67088318469057</v>
      </c>
      <c r="Q41" s="31">
        <f t="shared" si="21"/>
        <v>67.76898419421201</v>
      </c>
      <c r="R41" s="31">
        <f t="shared" si="21"/>
        <v>96.68994383582121</v>
      </c>
      <c r="S41" s="31">
        <f t="shared" si="21"/>
        <v>95.42201646084031</v>
      </c>
      <c r="T41" s="31">
        <f t="shared" si="21"/>
        <v>0</v>
      </c>
      <c r="U41" s="31">
        <f t="shared" si="21"/>
        <v>100</v>
      </c>
      <c r="V41" s="31">
        <f t="shared" si="21"/>
        <v>91.87971145908051</v>
      </c>
      <c r="W41" s="31">
        <f t="shared" si="21"/>
        <v>57.276554025847815</v>
      </c>
      <c r="X41" s="31">
        <f t="shared" si="21"/>
        <v>70.05783962947517</v>
      </c>
      <c r="Y41" s="32">
        <f t="shared" si="21"/>
        <v>0</v>
      </c>
    </row>
    <row r="42" spans="1:25" ht="12.75">
      <c r="A42" s="13" t="s">
        <v>92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</row>
    <row r="43" spans="1:25" ht="12.75">
      <c r="A43" s="27" t="s">
        <v>93</v>
      </c>
      <c r="B43" s="33">
        <v>249593409</v>
      </c>
      <c r="C43" s="33">
        <v>0</v>
      </c>
      <c r="D43" s="33">
        <v>2729710</v>
      </c>
      <c r="E43" s="33">
        <v>1262000</v>
      </c>
      <c r="F43" s="33">
        <v>423000</v>
      </c>
      <c r="G43" s="33">
        <v>0</v>
      </c>
      <c r="H43" s="33">
        <v>8584000</v>
      </c>
      <c r="I43" s="33">
        <v>93038</v>
      </c>
      <c r="J43" s="33">
        <v>13732000</v>
      </c>
      <c r="K43" s="33">
        <v>1291000</v>
      </c>
      <c r="L43" s="33">
        <v>0</v>
      </c>
      <c r="M43" s="33">
        <v>13118000</v>
      </c>
      <c r="N43" s="33">
        <v>11690000</v>
      </c>
      <c r="O43" s="33">
        <v>31202000</v>
      </c>
      <c r="P43" s="33">
        <v>9739000</v>
      </c>
      <c r="Q43" s="33">
        <v>22380727</v>
      </c>
      <c r="R43" s="33">
        <v>5405550</v>
      </c>
      <c r="S43" s="33">
        <v>5046715</v>
      </c>
      <c r="T43" s="33">
        <v>850000</v>
      </c>
      <c r="U43" s="33">
        <v>19931000</v>
      </c>
      <c r="V43" s="33">
        <v>20467000</v>
      </c>
      <c r="W43" s="33">
        <v>29374000</v>
      </c>
      <c r="X43" s="33">
        <v>0</v>
      </c>
      <c r="Y43" s="34">
        <v>9934166</v>
      </c>
    </row>
    <row r="44" spans="1:25" ht="12.75">
      <c r="A44" s="30" t="s">
        <v>94</v>
      </c>
      <c r="B44" s="35">
        <v>36684148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98000000</v>
      </c>
      <c r="R44" s="35">
        <v>0</v>
      </c>
      <c r="S44" s="35">
        <v>0</v>
      </c>
      <c r="T44" s="35">
        <v>0</v>
      </c>
      <c r="U44" s="35">
        <v>0</v>
      </c>
      <c r="V44" s="35">
        <v>6000000</v>
      </c>
      <c r="W44" s="35">
        <v>27500000</v>
      </c>
      <c r="X44" s="35">
        <v>0</v>
      </c>
      <c r="Y44" s="36">
        <v>0</v>
      </c>
    </row>
    <row r="45" spans="1:25" ht="12.75">
      <c r="A45" s="30" t="s">
        <v>95</v>
      </c>
      <c r="B45" s="35">
        <v>235444749</v>
      </c>
      <c r="C45" s="35">
        <v>68000</v>
      </c>
      <c r="D45" s="35">
        <v>0</v>
      </c>
      <c r="E45" s="35">
        <v>537080</v>
      </c>
      <c r="F45" s="35">
        <v>55000</v>
      </c>
      <c r="G45" s="35">
        <v>0</v>
      </c>
      <c r="H45" s="35">
        <v>838000</v>
      </c>
      <c r="I45" s="35">
        <v>158000</v>
      </c>
      <c r="J45" s="35">
        <v>2609918</v>
      </c>
      <c r="K45" s="35">
        <v>4000000</v>
      </c>
      <c r="L45" s="35">
        <v>5138000</v>
      </c>
      <c r="M45" s="35">
        <v>4429857</v>
      </c>
      <c r="N45" s="35">
        <v>2857000</v>
      </c>
      <c r="O45" s="35">
        <v>4734000</v>
      </c>
      <c r="P45" s="35">
        <v>1445004</v>
      </c>
      <c r="Q45" s="35">
        <v>23000000</v>
      </c>
      <c r="R45" s="35">
        <v>460000</v>
      </c>
      <c r="S45" s="35">
        <v>1880731</v>
      </c>
      <c r="T45" s="35">
        <v>60000</v>
      </c>
      <c r="U45" s="35">
        <v>9175000</v>
      </c>
      <c r="V45" s="35">
        <v>5800004</v>
      </c>
      <c r="W45" s="35">
        <v>24682890</v>
      </c>
      <c r="X45" s="35">
        <v>0</v>
      </c>
      <c r="Y45" s="36">
        <v>17286000</v>
      </c>
    </row>
    <row r="46" spans="1:25" ht="25.5">
      <c r="A46" s="30" t="s">
        <v>96</v>
      </c>
      <c r="B46" s="31">
        <f>IF(B43=0,0,B45*100/B43)</f>
        <v>94.33131665748434</v>
      </c>
      <c r="C46" s="31">
        <f aca="true" t="shared" si="22" ref="C46:Y46">IF(C43=0,0,C45*100/C43)</f>
        <v>0</v>
      </c>
      <c r="D46" s="31">
        <f t="shared" si="22"/>
        <v>0</v>
      </c>
      <c r="E46" s="31">
        <f t="shared" si="22"/>
        <v>42.55784469096672</v>
      </c>
      <c r="F46" s="31">
        <f t="shared" si="22"/>
        <v>13.002364066193854</v>
      </c>
      <c r="G46" s="31">
        <f t="shared" si="22"/>
        <v>0</v>
      </c>
      <c r="H46" s="31">
        <f t="shared" si="22"/>
        <v>9.762348555452004</v>
      </c>
      <c r="I46" s="31">
        <f t="shared" si="22"/>
        <v>169.82308304133795</v>
      </c>
      <c r="J46" s="31">
        <f t="shared" si="22"/>
        <v>19.006102534226624</v>
      </c>
      <c r="K46" s="31">
        <f t="shared" si="22"/>
        <v>309.83733539891557</v>
      </c>
      <c r="L46" s="31">
        <f t="shared" si="22"/>
        <v>0</v>
      </c>
      <c r="M46" s="31">
        <f t="shared" si="22"/>
        <v>33.7693017228236</v>
      </c>
      <c r="N46" s="31">
        <f t="shared" si="22"/>
        <v>24.439692044482463</v>
      </c>
      <c r="O46" s="31">
        <f t="shared" si="22"/>
        <v>15.17210435228511</v>
      </c>
      <c r="P46" s="31">
        <f t="shared" si="22"/>
        <v>14.837293356607455</v>
      </c>
      <c r="Q46" s="31">
        <f t="shared" si="22"/>
        <v>102.76699233228662</v>
      </c>
      <c r="R46" s="31">
        <f t="shared" si="22"/>
        <v>8.509772363589274</v>
      </c>
      <c r="S46" s="31">
        <f t="shared" si="22"/>
        <v>37.266439654309785</v>
      </c>
      <c r="T46" s="31">
        <f t="shared" si="22"/>
        <v>7.0588235294117645</v>
      </c>
      <c r="U46" s="31">
        <f t="shared" si="22"/>
        <v>46.03381666750288</v>
      </c>
      <c r="V46" s="31">
        <f t="shared" si="22"/>
        <v>28.338320222797673</v>
      </c>
      <c r="W46" s="31">
        <f t="shared" si="22"/>
        <v>84.02972016068632</v>
      </c>
      <c r="X46" s="31">
        <f t="shared" si="22"/>
        <v>0</v>
      </c>
      <c r="Y46" s="32">
        <f t="shared" si="22"/>
        <v>174.0055481255296</v>
      </c>
    </row>
    <row r="47" spans="1:25" ht="12.75">
      <c r="A47" s="30" t="s">
        <v>97</v>
      </c>
      <c r="B47" s="31">
        <f>IF(B78=0,0,B45*100/B78)</f>
        <v>2.350155425118691</v>
      </c>
      <c r="C47" s="31">
        <f aca="true" t="shared" si="23" ref="C47:Y47">IF(C78=0,0,C45*100/C78)</f>
        <v>0.010859861472884683</v>
      </c>
      <c r="D47" s="31">
        <f t="shared" si="23"/>
        <v>0</v>
      </c>
      <c r="E47" s="31">
        <f t="shared" si="23"/>
        <v>0.15646676668948742</v>
      </c>
      <c r="F47" s="31">
        <f t="shared" si="23"/>
        <v>0.02021909454968426</v>
      </c>
      <c r="G47" s="31">
        <f t="shared" si="23"/>
        <v>0</v>
      </c>
      <c r="H47" s="31">
        <f t="shared" si="23"/>
        <v>0.43581595876910595</v>
      </c>
      <c r="I47" s="31">
        <f t="shared" si="23"/>
        <v>0.04318440843879098</v>
      </c>
      <c r="J47" s="31">
        <f t="shared" si="23"/>
        <v>0.7811763508639603</v>
      </c>
      <c r="K47" s="31">
        <f t="shared" si="23"/>
        <v>0.0765340777547963</v>
      </c>
      <c r="L47" s="31">
        <f t="shared" si="23"/>
        <v>513800000</v>
      </c>
      <c r="M47" s="31">
        <f t="shared" si="23"/>
        <v>5.1180624936296555</v>
      </c>
      <c r="N47" s="31">
        <f t="shared" si="23"/>
        <v>0.1395369054846258</v>
      </c>
      <c r="O47" s="31">
        <f t="shared" si="23"/>
        <v>0.3861343286565829</v>
      </c>
      <c r="P47" s="31">
        <f t="shared" si="23"/>
        <v>0.12178648906958751</v>
      </c>
      <c r="Q47" s="31">
        <f t="shared" si="23"/>
        <v>0.5607071207583936</v>
      </c>
      <c r="R47" s="31">
        <f t="shared" si="23"/>
        <v>0.1368944170055292</v>
      </c>
      <c r="S47" s="31">
        <f t="shared" si="23"/>
        <v>0.6333047160556398</v>
      </c>
      <c r="T47" s="31">
        <f t="shared" si="23"/>
        <v>4.571543513094044</v>
      </c>
      <c r="U47" s="31">
        <f t="shared" si="23"/>
        <v>0.9448155627342087</v>
      </c>
      <c r="V47" s="31">
        <f t="shared" si="23"/>
        <v>0.38416454490527</v>
      </c>
      <c r="W47" s="31">
        <f t="shared" si="23"/>
        <v>2.65509340682391</v>
      </c>
      <c r="X47" s="31">
        <f t="shared" si="23"/>
        <v>0</v>
      </c>
      <c r="Y47" s="32">
        <f t="shared" si="23"/>
        <v>78.75489091518186</v>
      </c>
    </row>
    <row r="48" spans="1:25" ht="12.75">
      <c r="A48" s="30" t="s">
        <v>98</v>
      </c>
      <c r="B48" s="31">
        <f>IF(B7=0,0,B45*100/B7)</f>
        <v>4.385693227155599</v>
      </c>
      <c r="C48" s="31">
        <f aca="true" t="shared" si="24" ref="C48:Y48">IF(C7=0,0,C45*100/C7)</f>
        <v>0.06060606060606061</v>
      </c>
      <c r="D48" s="31">
        <f t="shared" si="24"/>
        <v>0</v>
      </c>
      <c r="E48" s="31">
        <f t="shared" si="24"/>
        <v>0.40263585999055407</v>
      </c>
      <c r="F48" s="31">
        <f t="shared" si="24"/>
        <v>0.06369180097993657</v>
      </c>
      <c r="G48" s="31">
        <f t="shared" si="24"/>
        <v>0</v>
      </c>
      <c r="H48" s="31">
        <f t="shared" si="24"/>
        <v>0.4576163066929197</v>
      </c>
      <c r="I48" s="31">
        <f t="shared" si="24"/>
        <v>0.22237464424631082</v>
      </c>
      <c r="J48" s="31">
        <f t="shared" si="24"/>
        <v>2.4363989120474274</v>
      </c>
      <c r="K48" s="31">
        <f t="shared" si="24"/>
        <v>0.2650093510106434</v>
      </c>
      <c r="L48" s="31">
        <f t="shared" si="24"/>
        <v>1.4635502010608346</v>
      </c>
      <c r="M48" s="31">
        <f t="shared" si="24"/>
        <v>4.224374993795547</v>
      </c>
      <c r="N48" s="31">
        <f t="shared" si="24"/>
        <v>0.578614167223079</v>
      </c>
      <c r="O48" s="31">
        <f t="shared" si="24"/>
        <v>0.8817382947099427</v>
      </c>
      <c r="P48" s="31">
        <f t="shared" si="24"/>
        <v>0.6981437640715439</v>
      </c>
      <c r="Q48" s="31">
        <f t="shared" si="24"/>
        <v>1.4466383966687768</v>
      </c>
      <c r="R48" s="31">
        <f t="shared" si="24"/>
        <v>0.4251324477035796</v>
      </c>
      <c r="S48" s="31">
        <f t="shared" si="24"/>
        <v>0.8662634411233262</v>
      </c>
      <c r="T48" s="31">
        <f t="shared" si="24"/>
        <v>0.055842091669037475</v>
      </c>
      <c r="U48" s="31">
        <f t="shared" si="24"/>
        <v>1.575291192791605</v>
      </c>
      <c r="V48" s="31">
        <f t="shared" si="24"/>
        <v>1.2663991590975643</v>
      </c>
      <c r="W48" s="31">
        <f t="shared" si="24"/>
        <v>2.9633527212116406</v>
      </c>
      <c r="X48" s="31">
        <f t="shared" si="24"/>
        <v>0</v>
      </c>
      <c r="Y48" s="32">
        <f t="shared" si="24"/>
        <v>8.840746005121781</v>
      </c>
    </row>
    <row r="49" spans="1:25" ht="12.75">
      <c r="A49" s="30" t="s">
        <v>99</v>
      </c>
      <c r="B49" s="31">
        <f>IF(B78=0,0,B43*100/B78)</f>
        <v>2.491384100629139</v>
      </c>
      <c r="C49" s="31">
        <f aca="true" t="shared" si="25" ref="C49:Y49">IF(C78=0,0,C43*100/C78)</f>
        <v>0</v>
      </c>
      <c r="D49" s="31">
        <f t="shared" si="25"/>
        <v>0.3665307717105322</v>
      </c>
      <c r="E49" s="31">
        <f t="shared" si="25"/>
        <v>0.36765669837292975</v>
      </c>
      <c r="F49" s="31">
        <f t="shared" si="25"/>
        <v>0.15550321808211712</v>
      </c>
      <c r="G49" s="31">
        <f t="shared" si="25"/>
        <v>0</v>
      </c>
      <c r="H49" s="31">
        <f t="shared" si="25"/>
        <v>4.464253210112179</v>
      </c>
      <c r="I49" s="31">
        <f t="shared" si="25"/>
        <v>0.025429056913469843</v>
      </c>
      <c r="J49" s="31">
        <f t="shared" si="25"/>
        <v>4.110134360567613</v>
      </c>
      <c r="K49" s="31">
        <f t="shared" si="25"/>
        <v>0.024701373595360503</v>
      </c>
      <c r="L49" s="31">
        <f t="shared" si="25"/>
        <v>0</v>
      </c>
      <c r="M49" s="31">
        <f t="shared" si="25"/>
        <v>15.155961872230597</v>
      </c>
      <c r="N49" s="31">
        <f t="shared" si="25"/>
        <v>0.5709437959801454</v>
      </c>
      <c r="O49" s="31">
        <f t="shared" si="25"/>
        <v>2.5450281628100337</v>
      </c>
      <c r="P49" s="31">
        <f t="shared" si="25"/>
        <v>0.8208133797890613</v>
      </c>
      <c r="Q49" s="31">
        <f t="shared" si="25"/>
        <v>0.5456101302891148</v>
      </c>
      <c r="R49" s="31">
        <f t="shared" si="25"/>
        <v>1.6086730779222573</v>
      </c>
      <c r="S49" s="31">
        <f t="shared" si="25"/>
        <v>1.6993968888101159</v>
      </c>
      <c r="T49" s="31">
        <f t="shared" si="25"/>
        <v>64.76353310216561</v>
      </c>
      <c r="U49" s="31">
        <f t="shared" si="25"/>
        <v>2.0524380360605465</v>
      </c>
      <c r="V49" s="31">
        <f t="shared" si="25"/>
        <v>1.3556362617295026</v>
      </c>
      <c r="W49" s="31">
        <f t="shared" si="25"/>
        <v>3.1597075436484756</v>
      </c>
      <c r="X49" s="31">
        <f t="shared" si="25"/>
        <v>0</v>
      </c>
      <c r="Y49" s="32">
        <f t="shared" si="25"/>
        <v>45.25998841046561</v>
      </c>
    </row>
    <row r="50" spans="1:25" ht="12.75">
      <c r="A50" s="13" t="s">
        <v>100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</row>
    <row r="51" spans="1:25" ht="12.75">
      <c r="A51" s="16" t="s">
        <v>101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4"/>
    </row>
    <row r="52" spans="1:25" ht="12.75">
      <c r="A52" s="13" t="s">
        <v>102</v>
      </c>
      <c r="B52" s="19">
        <v>575674192</v>
      </c>
      <c r="C52" s="19">
        <v>38568901</v>
      </c>
      <c r="D52" s="19">
        <v>34325000</v>
      </c>
      <c r="E52" s="19">
        <v>38761472</v>
      </c>
      <c r="F52" s="19">
        <v>24841357</v>
      </c>
      <c r="G52" s="19">
        <v>0</v>
      </c>
      <c r="H52" s="19">
        <v>29470109</v>
      </c>
      <c r="I52" s="19">
        <v>49926588</v>
      </c>
      <c r="J52" s="19">
        <v>24000000</v>
      </c>
      <c r="K52" s="19">
        <v>53433344</v>
      </c>
      <c r="L52" s="19">
        <v>26922230</v>
      </c>
      <c r="M52" s="19">
        <v>0</v>
      </c>
      <c r="N52" s="19">
        <v>62975506</v>
      </c>
      <c r="O52" s="19">
        <v>53976027</v>
      </c>
      <c r="P52" s="19">
        <v>49785514</v>
      </c>
      <c r="Q52" s="19">
        <v>220819325</v>
      </c>
      <c r="R52" s="19">
        <v>35850400</v>
      </c>
      <c r="S52" s="19">
        <v>26473600</v>
      </c>
      <c r="T52" s="19">
        <v>0</v>
      </c>
      <c r="U52" s="19">
        <v>51086955</v>
      </c>
      <c r="V52" s="19">
        <v>53289107</v>
      </c>
      <c r="W52" s="19">
        <v>119579630</v>
      </c>
      <c r="X52" s="19">
        <v>23955350</v>
      </c>
      <c r="Y52" s="20">
        <v>0</v>
      </c>
    </row>
    <row r="53" spans="1:25" ht="12.75">
      <c r="A53" s="30" t="s">
        <v>103</v>
      </c>
      <c r="B53" s="35">
        <v>156588364</v>
      </c>
      <c r="C53" s="35">
        <v>159332</v>
      </c>
      <c r="D53" s="35">
        <v>1050000</v>
      </c>
      <c r="E53" s="35">
        <v>1780867</v>
      </c>
      <c r="F53" s="35">
        <v>81000</v>
      </c>
      <c r="G53" s="35">
        <v>0</v>
      </c>
      <c r="H53" s="35">
        <v>0</v>
      </c>
      <c r="I53" s="35">
        <v>0</v>
      </c>
      <c r="J53" s="35">
        <v>0</v>
      </c>
      <c r="K53" s="35">
        <v>1575000</v>
      </c>
      <c r="L53" s="35">
        <v>20000000</v>
      </c>
      <c r="M53" s="35">
        <v>0</v>
      </c>
      <c r="N53" s="35">
        <v>260576</v>
      </c>
      <c r="O53" s="35">
        <v>1538000</v>
      </c>
      <c r="P53" s="35">
        <v>10115000</v>
      </c>
      <c r="Q53" s="35">
        <v>41403443</v>
      </c>
      <c r="R53" s="35">
        <v>0</v>
      </c>
      <c r="S53" s="35">
        <v>5092000</v>
      </c>
      <c r="T53" s="35">
        <v>0</v>
      </c>
      <c r="U53" s="35">
        <v>34131150</v>
      </c>
      <c r="V53" s="35">
        <v>20000000</v>
      </c>
      <c r="W53" s="35">
        <v>51018400</v>
      </c>
      <c r="X53" s="35">
        <v>1750000</v>
      </c>
      <c r="Y53" s="36">
        <v>0</v>
      </c>
    </row>
    <row r="54" spans="1:25" ht="12.75">
      <c r="A54" s="30" t="s">
        <v>104</v>
      </c>
      <c r="B54" s="35">
        <v>178388347</v>
      </c>
      <c r="C54" s="35">
        <v>18309205</v>
      </c>
      <c r="D54" s="35">
        <v>24900000</v>
      </c>
      <c r="E54" s="35">
        <v>25116340</v>
      </c>
      <c r="F54" s="35">
        <v>16500481</v>
      </c>
      <c r="G54" s="35">
        <v>0</v>
      </c>
      <c r="H54" s="35">
        <v>24772946</v>
      </c>
      <c r="I54" s="35">
        <v>33980808</v>
      </c>
      <c r="J54" s="35">
        <v>0</v>
      </c>
      <c r="K54" s="35">
        <v>13140000</v>
      </c>
      <c r="L54" s="35">
        <v>0</v>
      </c>
      <c r="M54" s="35">
        <v>0</v>
      </c>
      <c r="N54" s="35">
        <v>18849017</v>
      </c>
      <c r="O54" s="35">
        <v>0</v>
      </c>
      <c r="P54" s="35">
        <v>29471164</v>
      </c>
      <c r="Q54" s="35">
        <v>94516978</v>
      </c>
      <c r="R54" s="35">
        <v>30293189</v>
      </c>
      <c r="S54" s="35">
        <v>400000</v>
      </c>
      <c r="T54" s="35">
        <v>0</v>
      </c>
      <c r="U54" s="35">
        <v>15365730</v>
      </c>
      <c r="V54" s="35">
        <v>19692626</v>
      </c>
      <c r="W54" s="35">
        <v>21577040</v>
      </c>
      <c r="X54" s="35">
        <v>4036650</v>
      </c>
      <c r="Y54" s="36">
        <v>0</v>
      </c>
    </row>
    <row r="55" spans="1:25" ht="12.75">
      <c r="A55" s="30" t="s">
        <v>105</v>
      </c>
      <c r="B55" s="35">
        <v>227147481</v>
      </c>
      <c r="C55" s="35">
        <v>14482114</v>
      </c>
      <c r="D55" s="35">
        <v>8375000</v>
      </c>
      <c r="E55" s="35">
        <v>11864265</v>
      </c>
      <c r="F55" s="35">
        <v>8259876</v>
      </c>
      <c r="G55" s="35">
        <v>0</v>
      </c>
      <c r="H55" s="35">
        <v>1388223</v>
      </c>
      <c r="I55" s="35">
        <v>6821211</v>
      </c>
      <c r="J55" s="35">
        <v>24000000</v>
      </c>
      <c r="K55" s="35">
        <v>38718344</v>
      </c>
      <c r="L55" s="35">
        <v>6922230</v>
      </c>
      <c r="M55" s="35">
        <v>0</v>
      </c>
      <c r="N55" s="35">
        <v>31035913</v>
      </c>
      <c r="O55" s="35">
        <v>52438027</v>
      </c>
      <c r="P55" s="35">
        <v>6082000</v>
      </c>
      <c r="Q55" s="35">
        <v>84898904</v>
      </c>
      <c r="R55" s="35">
        <v>5507211</v>
      </c>
      <c r="S55" s="35">
        <v>20981600</v>
      </c>
      <c r="T55" s="35">
        <v>0</v>
      </c>
      <c r="U55" s="35">
        <v>0</v>
      </c>
      <c r="V55" s="35">
        <v>13596481</v>
      </c>
      <c r="W55" s="35">
        <v>43726690</v>
      </c>
      <c r="X55" s="35">
        <v>18168700</v>
      </c>
      <c r="Y55" s="36">
        <v>0</v>
      </c>
    </row>
    <row r="56" spans="1:25" ht="12.75">
      <c r="A56" s="30" t="s">
        <v>106</v>
      </c>
      <c r="B56" s="35">
        <v>13550000</v>
      </c>
      <c r="C56" s="35">
        <v>5618250</v>
      </c>
      <c r="D56" s="35">
        <v>0</v>
      </c>
      <c r="E56" s="35">
        <v>0</v>
      </c>
      <c r="F56" s="35">
        <v>0</v>
      </c>
      <c r="G56" s="35">
        <v>0</v>
      </c>
      <c r="H56" s="35">
        <v>3308940</v>
      </c>
      <c r="I56" s="35">
        <v>9124569</v>
      </c>
      <c r="J56" s="35">
        <v>0</v>
      </c>
      <c r="K56" s="35">
        <v>0</v>
      </c>
      <c r="L56" s="35">
        <v>0</v>
      </c>
      <c r="M56" s="35">
        <v>0</v>
      </c>
      <c r="N56" s="35">
        <v>12830000</v>
      </c>
      <c r="O56" s="35">
        <v>0</v>
      </c>
      <c r="P56" s="35">
        <v>4117350</v>
      </c>
      <c r="Q56" s="35">
        <v>0</v>
      </c>
      <c r="R56" s="35">
        <v>50000</v>
      </c>
      <c r="S56" s="35">
        <v>0</v>
      </c>
      <c r="T56" s="35">
        <v>0</v>
      </c>
      <c r="U56" s="35">
        <v>1590075</v>
      </c>
      <c r="V56" s="35">
        <v>0</v>
      </c>
      <c r="W56" s="35">
        <v>3257500</v>
      </c>
      <c r="X56" s="35">
        <v>0</v>
      </c>
      <c r="Y56" s="36">
        <v>0</v>
      </c>
    </row>
    <row r="57" spans="1:25" ht="12.75">
      <c r="A57" s="13" t="s">
        <v>107</v>
      </c>
      <c r="B57" s="19">
        <v>181837388</v>
      </c>
      <c r="C57" s="19">
        <v>263365</v>
      </c>
      <c r="D57" s="19">
        <v>11231000</v>
      </c>
      <c r="E57" s="19">
        <v>8123970</v>
      </c>
      <c r="F57" s="19">
        <v>1000000</v>
      </c>
      <c r="G57" s="19">
        <v>1746000</v>
      </c>
      <c r="H57" s="19">
        <v>11917158</v>
      </c>
      <c r="I57" s="19">
        <v>566580</v>
      </c>
      <c r="J57" s="19">
        <v>2500000</v>
      </c>
      <c r="K57" s="19">
        <v>96281250</v>
      </c>
      <c r="L57" s="19">
        <v>44463000</v>
      </c>
      <c r="M57" s="19">
        <v>668600</v>
      </c>
      <c r="N57" s="19">
        <v>1888290</v>
      </c>
      <c r="O57" s="19">
        <v>9135751</v>
      </c>
      <c r="P57" s="19">
        <v>9911295</v>
      </c>
      <c r="Q57" s="19">
        <v>48484543</v>
      </c>
      <c r="R57" s="19">
        <v>4500000</v>
      </c>
      <c r="S57" s="19">
        <v>3940550</v>
      </c>
      <c r="T57" s="19">
        <v>0</v>
      </c>
      <c r="U57" s="19">
        <v>38289308</v>
      </c>
      <c r="V57" s="19">
        <v>9601784</v>
      </c>
      <c r="W57" s="19">
        <v>21543000</v>
      </c>
      <c r="X57" s="19">
        <v>450000</v>
      </c>
      <c r="Y57" s="20">
        <v>1305800</v>
      </c>
    </row>
    <row r="58" spans="1:25" ht="12.75">
      <c r="A58" s="30" t="s">
        <v>108</v>
      </c>
      <c r="B58" s="35">
        <v>65245000</v>
      </c>
      <c r="C58" s="35">
        <v>15765</v>
      </c>
      <c r="D58" s="35">
        <v>0</v>
      </c>
      <c r="E58" s="35">
        <v>0</v>
      </c>
      <c r="F58" s="35">
        <v>0</v>
      </c>
      <c r="G58" s="35">
        <v>1746000</v>
      </c>
      <c r="H58" s="35">
        <v>0</v>
      </c>
      <c r="I58" s="35">
        <v>0</v>
      </c>
      <c r="J58" s="35">
        <v>0</v>
      </c>
      <c r="K58" s="35">
        <v>32348000</v>
      </c>
      <c r="L58" s="35">
        <v>0</v>
      </c>
      <c r="M58" s="35">
        <v>50000</v>
      </c>
      <c r="N58" s="35">
        <v>0</v>
      </c>
      <c r="O58" s="35">
        <v>0</v>
      </c>
      <c r="P58" s="35">
        <v>0</v>
      </c>
      <c r="Q58" s="35">
        <v>23000000</v>
      </c>
      <c r="R58" s="35">
        <v>0</v>
      </c>
      <c r="S58" s="35">
        <v>3940550</v>
      </c>
      <c r="T58" s="35">
        <v>0</v>
      </c>
      <c r="U58" s="35">
        <v>2120967</v>
      </c>
      <c r="V58" s="35">
        <v>0</v>
      </c>
      <c r="W58" s="35">
        <v>2000</v>
      </c>
      <c r="X58" s="35">
        <v>30000</v>
      </c>
      <c r="Y58" s="36">
        <v>1005800</v>
      </c>
    </row>
    <row r="59" spans="1:25" ht="12.75">
      <c r="A59" s="30" t="s">
        <v>109</v>
      </c>
      <c r="B59" s="35">
        <v>116592388</v>
      </c>
      <c r="C59" s="35">
        <v>247600</v>
      </c>
      <c r="D59" s="35">
        <v>11231000</v>
      </c>
      <c r="E59" s="35">
        <v>8123970</v>
      </c>
      <c r="F59" s="35">
        <v>1000000</v>
      </c>
      <c r="G59" s="35">
        <v>0</v>
      </c>
      <c r="H59" s="35">
        <v>11917158</v>
      </c>
      <c r="I59" s="35">
        <v>566580</v>
      </c>
      <c r="J59" s="35">
        <v>2500000</v>
      </c>
      <c r="K59" s="35">
        <v>63933250</v>
      </c>
      <c r="L59" s="35">
        <v>44463000</v>
      </c>
      <c r="M59" s="35">
        <v>0</v>
      </c>
      <c r="N59" s="35">
        <v>1888290</v>
      </c>
      <c r="O59" s="35">
        <v>9135751</v>
      </c>
      <c r="P59" s="35">
        <v>9911295</v>
      </c>
      <c r="Q59" s="35">
        <v>25484543</v>
      </c>
      <c r="R59" s="35">
        <v>4500000</v>
      </c>
      <c r="S59" s="35">
        <v>0</v>
      </c>
      <c r="T59" s="35">
        <v>0</v>
      </c>
      <c r="U59" s="35">
        <v>36168341</v>
      </c>
      <c r="V59" s="35">
        <v>9601784</v>
      </c>
      <c r="W59" s="35">
        <v>21541000</v>
      </c>
      <c r="X59" s="35">
        <v>420000</v>
      </c>
      <c r="Y59" s="36">
        <v>0</v>
      </c>
    </row>
    <row r="60" spans="1:25" ht="12.75">
      <c r="A60" s="30" t="s">
        <v>110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618600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6">
        <v>300000</v>
      </c>
    </row>
    <row r="61" spans="1:25" ht="12.75">
      <c r="A61" s="13" t="s">
        <v>111</v>
      </c>
      <c r="B61" s="19">
        <v>64393128</v>
      </c>
      <c r="C61" s="19">
        <v>474527</v>
      </c>
      <c r="D61" s="19">
        <v>950000</v>
      </c>
      <c r="E61" s="19">
        <v>885600</v>
      </c>
      <c r="F61" s="19">
        <v>200000</v>
      </c>
      <c r="G61" s="19">
        <v>2600000</v>
      </c>
      <c r="H61" s="19">
        <v>3195050</v>
      </c>
      <c r="I61" s="19">
        <v>600000</v>
      </c>
      <c r="J61" s="19">
        <v>0</v>
      </c>
      <c r="K61" s="19">
        <v>20000000</v>
      </c>
      <c r="L61" s="19">
        <v>5150000</v>
      </c>
      <c r="M61" s="19">
        <v>3156500</v>
      </c>
      <c r="N61" s="19">
        <v>4750000</v>
      </c>
      <c r="O61" s="19">
        <v>4339000</v>
      </c>
      <c r="P61" s="19">
        <v>700000</v>
      </c>
      <c r="Q61" s="19">
        <v>0</v>
      </c>
      <c r="R61" s="19">
        <v>2263850</v>
      </c>
      <c r="S61" s="19">
        <v>740400</v>
      </c>
      <c r="T61" s="19">
        <v>2500000</v>
      </c>
      <c r="U61" s="19">
        <v>0</v>
      </c>
      <c r="V61" s="19">
        <v>0</v>
      </c>
      <c r="W61" s="19">
        <v>7978300</v>
      </c>
      <c r="X61" s="19">
        <v>3994000</v>
      </c>
      <c r="Y61" s="20">
        <v>1090000</v>
      </c>
    </row>
    <row r="62" spans="1:25" ht="12.75">
      <c r="A62" s="13" t="s">
        <v>112</v>
      </c>
      <c r="B62" s="19">
        <v>42384000</v>
      </c>
      <c r="C62" s="19">
        <v>5505521</v>
      </c>
      <c r="D62" s="19">
        <v>4765000</v>
      </c>
      <c r="E62" s="19">
        <v>3048598</v>
      </c>
      <c r="F62" s="19">
        <v>3296443</v>
      </c>
      <c r="G62" s="19">
        <v>0</v>
      </c>
      <c r="H62" s="19">
        <v>16463735</v>
      </c>
      <c r="I62" s="19">
        <v>6260733</v>
      </c>
      <c r="J62" s="19">
        <v>4809000</v>
      </c>
      <c r="K62" s="19">
        <v>42767406</v>
      </c>
      <c r="L62" s="19">
        <v>4551914</v>
      </c>
      <c r="M62" s="19">
        <v>150000</v>
      </c>
      <c r="N62" s="19">
        <v>10495000</v>
      </c>
      <c r="O62" s="19">
        <v>23195079</v>
      </c>
      <c r="P62" s="19">
        <v>8300000</v>
      </c>
      <c r="Q62" s="19">
        <v>47397103</v>
      </c>
      <c r="R62" s="19">
        <v>4212750</v>
      </c>
      <c r="S62" s="19">
        <v>482960</v>
      </c>
      <c r="T62" s="19">
        <v>2500000</v>
      </c>
      <c r="U62" s="19">
        <v>6148000</v>
      </c>
      <c r="V62" s="19">
        <v>8603659</v>
      </c>
      <c r="W62" s="19">
        <v>14486600</v>
      </c>
      <c r="X62" s="19">
        <v>8046250</v>
      </c>
      <c r="Y62" s="20">
        <v>1400000</v>
      </c>
    </row>
    <row r="63" spans="1:25" ht="12.75">
      <c r="A63" s="13" t="s">
        <v>113</v>
      </c>
      <c r="B63" s="19">
        <v>1700000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2628000</v>
      </c>
      <c r="M63" s="19">
        <v>0</v>
      </c>
      <c r="N63" s="19">
        <v>0</v>
      </c>
      <c r="O63" s="19">
        <v>0</v>
      </c>
      <c r="P63" s="19">
        <v>0</v>
      </c>
      <c r="Q63" s="19">
        <v>80432029</v>
      </c>
      <c r="R63" s="19">
        <v>0</v>
      </c>
      <c r="S63" s="19">
        <v>0</v>
      </c>
      <c r="T63" s="19">
        <v>0</v>
      </c>
      <c r="U63" s="19">
        <v>0</v>
      </c>
      <c r="V63" s="19">
        <v>2394450</v>
      </c>
      <c r="W63" s="19">
        <v>0</v>
      </c>
      <c r="X63" s="19">
        <v>0</v>
      </c>
      <c r="Y63" s="20">
        <v>0</v>
      </c>
    </row>
    <row r="64" spans="1:25" ht="25.5">
      <c r="A64" s="13" t="s">
        <v>114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</row>
    <row r="65" spans="1:25" ht="12.75">
      <c r="A65" s="16" t="s">
        <v>102</v>
      </c>
      <c r="B65" s="37">
        <f>IF(B36=0,0,B52*100/B36)</f>
        <v>66.47594670483856</v>
      </c>
      <c r="C65" s="37">
        <f aca="true" t="shared" si="26" ref="C65:Y65">IF(C36=0,0,C52*100/C36)</f>
        <v>86.06763980097078</v>
      </c>
      <c r="D65" s="37">
        <f t="shared" si="26"/>
        <v>66.9481773322151</v>
      </c>
      <c r="E65" s="37">
        <f t="shared" si="26"/>
        <v>76.27262215946433</v>
      </c>
      <c r="F65" s="37">
        <f t="shared" si="26"/>
        <v>84.67355084566668</v>
      </c>
      <c r="G65" s="37">
        <f t="shared" si="26"/>
        <v>0</v>
      </c>
      <c r="H65" s="37">
        <f t="shared" si="26"/>
        <v>48.27520868999031</v>
      </c>
      <c r="I65" s="37">
        <f t="shared" si="26"/>
        <v>87.05002995349872</v>
      </c>
      <c r="J65" s="37">
        <f t="shared" si="26"/>
        <v>76.65527484110001</v>
      </c>
      <c r="K65" s="37">
        <f t="shared" si="26"/>
        <v>25.147233177398554</v>
      </c>
      <c r="L65" s="37">
        <f t="shared" si="26"/>
        <v>32.15933069409759</v>
      </c>
      <c r="M65" s="37">
        <f t="shared" si="26"/>
        <v>0</v>
      </c>
      <c r="N65" s="37">
        <f t="shared" si="26"/>
        <v>78.61247346670895</v>
      </c>
      <c r="O65" s="37">
        <f t="shared" si="26"/>
        <v>59.54604963357564</v>
      </c>
      <c r="P65" s="37">
        <f t="shared" si="26"/>
        <v>72.47136326230233</v>
      </c>
      <c r="Q65" s="37">
        <f t="shared" si="26"/>
        <v>55.60336839295652</v>
      </c>
      <c r="R65" s="37">
        <f t="shared" si="26"/>
        <v>76.5592500053388</v>
      </c>
      <c r="S65" s="37">
        <f t="shared" si="26"/>
        <v>83.67788741907944</v>
      </c>
      <c r="T65" s="37">
        <f t="shared" si="26"/>
        <v>0</v>
      </c>
      <c r="U65" s="37">
        <f t="shared" si="26"/>
        <v>53.48060628324345</v>
      </c>
      <c r="V65" s="37">
        <f t="shared" si="26"/>
        <v>72.12048748798874</v>
      </c>
      <c r="W65" s="37">
        <f t="shared" si="26"/>
        <v>73.09825510538609</v>
      </c>
      <c r="X65" s="37">
        <f t="shared" si="26"/>
        <v>65.72905920056193</v>
      </c>
      <c r="Y65" s="38">
        <f t="shared" si="26"/>
        <v>0</v>
      </c>
    </row>
    <row r="66" spans="1:25" ht="12.75">
      <c r="A66" s="30" t="s">
        <v>115</v>
      </c>
      <c r="B66" s="31">
        <f>IF(B36=0,0,B53*100/B36)</f>
        <v>18.082033004984634</v>
      </c>
      <c r="C66" s="31">
        <f aca="true" t="shared" si="27" ref="C66:Y66">IF(C36=0,0,C53*100/C36)</f>
        <v>0.35555405596774137</v>
      </c>
      <c r="D66" s="31">
        <f t="shared" si="27"/>
        <v>2.0479413313569075</v>
      </c>
      <c r="E66" s="31">
        <f t="shared" si="27"/>
        <v>3.5042888930342677</v>
      </c>
      <c r="F66" s="31">
        <f t="shared" si="27"/>
        <v>0.27609432200096806</v>
      </c>
      <c r="G66" s="31">
        <f t="shared" si="27"/>
        <v>0</v>
      </c>
      <c r="H66" s="31">
        <f t="shared" si="27"/>
        <v>0</v>
      </c>
      <c r="I66" s="31">
        <f t="shared" si="27"/>
        <v>0</v>
      </c>
      <c r="J66" s="31">
        <f t="shared" si="27"/>
        <v>0</v>
      </c>
      <c r="K66" s="31">
        <f t="shared" si="27"/>
        <v>0.7412392579136116</v>
      </c>
      <c r="L66" s="31">
        <f t="shared" si="27"/>
        <v>23.890540043746444</v>
      </c>
      <c r="M66" s="31">
        <f t="shared" si="27"/>
        <v>0</v>
      </c>
      <c r="N66" s="31">
        <f t="shared" si="27"/>
        <v>0.32527763867528353</v>
      </c>
      <c r="O66" s="31">
        <f t="shared" si="27"/>
        <v>1.6967129562247947</v>
      </c>
      <c r="P66" s="31">
        <f t="shared" si="27"/>
        <v>14.724119136305152</v>
      </c>
      <c r="Q66" s="31">
        <f t="shared" si="27"/>
        <v>10.425586138648764</v>
      </c>
      <c r="R66" s="31">
        <f t="shared" si="27"/>
        <v>0</v>
      </c>
      <c r="S66" s="31">
        <f t="shared" si="27"/>
        <v>16.09481909290586</v>
      </c>
      <c r="T66" s="31">
        <f t="shared" si="27"/>
        <v>0</v>
      </c>
      <c r="U66" s="31">
        <f t="shared" si="27"/>
        <v>35.73034633096306</v>
      </c>
      <c r="V66" s="31">
        <f t="shared" si="27"/>
        <v>27.067628469731623</v>
      </c>
      <c r="W66" s="31">
        <f t="shared" si="27"/>
        <v>31.187218243346543</v>
      </c>
      <c r="X66" s="31">
        <f t="shared" si="27"/>
        <v>4.8016770199969265</v>
      </c>
      <c r="Y66" s="32">
        <f t="shared" si="27"/>
        <v>0</v>
      </c>
    </row>
    <row r="67" spans="1:25" ht="12.75">
      <c r="A67" s="30" t="s">
        <v>116</v>
      </c>
      <c r="B67" s="31">
        <f>IF(B36=0,0,B54*100/B36)</f>
        <v>20.5993848825105</v>
      </c>
      <c r="C67" s="31">
        <f aca="true" t="shared" si="28" ref="C67:Y67">IF(C36=0,0,C54*100/C36)</f>
        <v>40.85753081173179</v>
      </c>
      <c r="D67" s="31">
        <f t="shared" si="28"/>
        <v>48.56546585789238</v>
      </c>
      <c r="E67" s="31">
        <f t="shared" si="28"/>
        <v>49.42250673164942</v>
      </c>
      <c r="F67" s="31">
        <f t="shared" si="28"/>
        <v>56.243075486232776</v>
      </c>
      <c r="G67" s="31">
        <f t="shared" si="28"/>
        <v>0</v>
      </c>
      <c r="H67" s="31">
        <f t="shared" si="28"/>
        <v>40.5807504144576</v>
      </c>
      <c r="I67" s="31">
        <f t="shared" si="28"/>
        <v>59.24759677637272</v>
      </c>
      <c r="J67" s="31">
        <f t="shared" si="28"/>
        <v>0</v>
      </c>
      <c r="K67" s="31">
        <f t="shared" si="28"/>
        <v>6.184053237450701</v>
      </c>
      <c r="L67" s="31">
        <f t="shared" si="28"/>
        <v>0</v>
      </c>
      <c r="M67" s="31">
        <f t="shared" si="28"/>
        <v>0</v>
      </c>
      <c r="N67" s="31">
        <f t="shared" si="28"/>
        <v>23.52927261570627</v>
      </c>
      <c r="O67" s="31">
        <f t="shared" si="28"/>
        <v>0</v>
      </c>
      <c r="P67" s="31">
        <f t="shared" si="28"/>
        <v>42.90033908270761</v>
      </c>
      <c r="Q67" s="31">
        <f t="shared" si="28"/>
        <v>23.799829779947775</v>
      </c>
      <c r="R67" s="31">
        <f t="shared" si="28"/>
        <v>64.69171418198903</v>
      </c>
      <c r="S67" s="31">
        <f t="shared" si="28"/>
        <v>1.2643220025849062</v>
      </c>
      <c r="T67" s="31">
        <f t="shared" si="28"/>
        <v>0</v>
      </c>
      <c r="U67" s="31">
        <f t="shared" si="28"/>
        <v>16.085682859442738</v>
      </c>
      <c r="V67" s="31">
        <f t="shared" si="28"/>
        <v>26.65163420806886</v>
      </c>
      <c r="W67" s="31">
        <f t="shared" si="28"/>
        <v>13.189905122963834</v>
      </c>
      <c r="X67" s="31">
        <f t="shared" si="28"/>
        <v>11.075822595868912</v>
      </c>
      <c r="Y67" s="32">
        <f t="shared" si="28"/>
        <v>0</v>
      </c>
    </row>
    <row r="68" spans="1:25" ht="12.75">
      <c r="A68" s="30" t="s">
        <v>117</v>
      </c>
      <c r="B68" s="31">
        <f>IF(B36=0,0,B55*100/B36)</f>
        <v>26.229843287979687</v>
      </c>
      <c r="C68" s="31">
        <f aca="true" t="shared" si="29" ref="C68:Y68">IF(C36=0,0,C55*100/C36)</f>
        <v>32.3172644019231</v>
      </c>
      <c r="D68" s="31">
        <f t="shared" si="29"/>
        <v>16.33477014296581</v>
      </c>
      <c r="E68" s="31">
        <f t="shared" si="29"/>
        <v>23.34582653478065</v>
      </c>
      <c r="F68" s="31">
        <f t="shared" si="29"/>
        <v>28.154381037432938</v>
      </c>
      <c r="G68" s="31">
        <f t="shared" si="29"/>
        <v>0</v>
      </c>
      <c r="H68" s="31">
        <f t="shared" si="29"/>
        <v>2.2740586074264066</v>
      </c>
      <c r="I68" s="31">
        <f t="shared" si="29"/>
        <v>11.893194501277254</v>
      </c>
      <c r="J68" s="31">
        <f t="shared" si="29"/>
        <v>76.65527484110001</v>
      </c>
      <c r="K68" s="31">
        <f t="shared" si="29"/>
        <v>18.221940682034244</v>
      </c>
      <c r="L68" s="31">
        <f t="shared" si="29"/>
        <v>8.268790650351148</v>
      </c>
      <c r="M68" s="31">
        <f t="shared" si="29"/>
        <v>0</v>
      </c>
      <c r="N68" s="31">
        <f t="shared" si="29"/>
        <v>38.74220378995585</v>
      </c>
      <c r="O68" s="31">
        <f t="shared" si="29"/>
        <v>57.84933667735085</v>
      </c>
      <c r="P68" s="31">
        <f t="shared" si="29"/>
        <v>8.853395213742752</v>
      </c>
      <c r="Q68" s="31">
        <f t="shared" si="29"/>
        <v>21.377952474359976</v>
      </c>
      <c r="R68" s="31">
        <f t="shared" si="29"/>
        <v>11.760759818053687</v>
      </c>
      <c r="S68" s="31">
        <f t="shared" si="29"/>
        <v>66.31874632358868</v>
      </c>
      <c r="T68" s="31">
        <f t="shared" si="29"/>
        <v>0</v>
      </c>
      <c r="U68" s="31">
        <f t="shared" si="29"/>
        <v>0</v>
      </c>
      <c r="V68" s="31">
        <f t="shared" si="29"/>
        <v>18.401224810188257</v>
      </c>
      <c r="W68" s="31">
        <f t="shared" si="29"/>
        <v>26.72984303876952</v>
      </c>
      <c r="X68" s="31">
        <f t="shared" si="29"/>
        <v>49.8515595846961</v>
      </c>
      <c r="Y68" s="32">
        <f t="shared" si="29"/>
        <v>0</v>
      </c>
    </row>
    <row r="69" spans="1:25" ht="12.75">
      <c r="A69" s="30" t="s">
        <v>118</v>
      </c>
      <c r="B69" s="31">
        <f>IF(B36=0,0,B56*100/B36)</f>
        <v>1.5646855293637385</v>
      </c>
      <c r="C69" s="31">
        <f aca="true" t="shared" si="30" ref="C69:Y69">IF(C36=0,0,C56*100/C36)</f>
        <v>12.537290531348146</v>
      </c>
      <c r="D69" s="31">
        <f t="shared" si="30"/>
        <v>0</v>
      </c>
      <c r="E69" s="31">
        <f t="shared" si="30"/>
        <v>0</v>
      </c>
      <c r="F69" s="31">
        <f t="shared" si="30"/>
        <v>0</v>
      </c>
      <c r="G69" s="31">
        <f t="shared" si="30"/>
        <v>0</v>
      </c>
      <c r="H69" s="31">
        <f t="shared" si="30"/>
        <v>5.420399668106301</v>
      </c>
      <c r="I69" s="31">
        <f t="shared" si="30"/>
        <v>15.909238675848744</v>
      </c>
      <c r="J69" s="31">
        <f t="shared" si="30"/>
        <v>0</v>
      </c>
      <c r="K69" s="31">
        <f t="shared" si="30"/>
        <v>0</v>
      </c>
      <c r="L69" s="31">
        <f t="shared" si="30"/>
        <v>0</v>
      </c>
      <c r="M69" s="31">
        <f t="shared" si="30"/>
        <v>0</v>
      </c>
      <c r="N69" s="31">
        <f t="shared" si="30"/>
        <v>16.015719422371546</v>
      </c>
      <c r="O69" s="31">
        <f t="shared" si="30"/>
        <v>0</v>
      </c>
      <c r="P69" s="31">
        <f t="shared" si="30"/>
        <v>5.993509829546814</v>
      </c>
      <c r="Q69" s="31">
        <f t="shared" si="30"/>
        <v>0</v>
      </c>
      <c r="R69" s="31">
        <f t="shared" si="30"/>
        <v>0.10677600529608987</v>
      </c>
      <c r="S69" s="31">
        <f t="shared" si="30"/>
        <v>0</v>
      </c>
      <c r="T69" s="31">
        <f t="shared" si="30"/>
        <v>0</v>
      </c>
      <c r="U69" s="31">
        <f t="shared" si="30"/>
        <v>1.6645770928376595</v>
      </c>
      <c r="V69" s="31">
        <f t="shared" si="30"/>
        <v>0</v>
      </c>
      <c r="W69" s="31">
        <f t="shared" si="30"/>
        <v>1.9912887003061908</v>
      </c>
      <c r="X69" s="31">
        <f t="shared" si="30"/>
        <v>0</v>
      </c>
      <c r="Y69" s="32">
        <f t="shared" si="30"/>
        <v>0</v>
      </c>
    </row>
    <row r="70" spans="1:25" ht="12.75">
      <c r="A70" s="13" t="s">
        <v>107</v>
      </c>
      <c r="B70" s="39">
        <f>IF(B36=0,0,B57*100/B36)</f>
        <v>20.99766270855347</v>
      </c>
      <c r="C70" s="39">
        <f aca="true" t="shared" si="31" ref="C70:Y70">IF(C36=0,0,C57*100/C36)</f>
        <v>0.5877067629223521</v>
      </c>
      <c r="D70" s="39">
        <f t="shared" si="31"/>
        <v>21.905170564256597</v>
      </c>
      <c r="E70" s="39">
        <f t="shared" si="31"/>
        <v>15.9858865588186</v>
      </c>
      <c r="F70" s="39">
        <f t="shared" si="31"/>
        <v>3.408571876555161</v>
      </c>
      <c r="G70" s="39">
        <f t="shared" si="31"/>
        <v>40.17487344684768</v>
      </c>
      <c r="H70" s="39">
        <f t="shared" si="31"/>
        <v>19.521586752244026</v>
      </c>
      <c r="I70" s="39">
        <f t="shared" si="31"/>
        <v>0.9878665445965045</v>
      </c>
      <c r="J70" s="39">
        <f t="shared" si="31"/>
        <v>7.984924462614583</v>
      </c>
      <c r="K70" s="39">
        <f t="shared" si="31"/>
        <v>45.31266177840946</v>
      </c>
      <c r="L70" s="39">
        <f t="shared" si="31"/>
        <v>53.11225409825491</v>
      </c>
      <c r="M70" s="39">
        <f t="shared" si="31"/>
        <v>16.819702648989963</v>
      </c>
      <c r="N70" s="39">
        <f t="shared" si="31"/>
        <v>2.3571568844949313</v>
      </c>
      <c r="O70" s="39">
        <f t="shared" si="31"/>
        <v>10.078509159001056</v>
      </c>
      <c r="P70" s="39">
        <f t="shared" si="31"/>
        <v>14.427591534855717</v>
      </c>
      <c r="Q70" s="39">
        <f t="shared" si="31"/>
        <v>12.208641185698493</v>
      </c>
      <c r="R70" s="39">
        <f t="shared" si="31"/>
        <v>9.609840476648088</v>
      </c>
      <c r="S70" s="39">
        <f t="shared" si="31"/>
        <v>12.455310168214881</v>
      </c>
      <c r="T70" s="39">
        <f t="shared" si="31"/>
        <v>0</v>
      </c>
      <c r="U70" s="39">
        <f t="shared" si="31"/>
        <v>40.08333254557536</v>
      </c>
      <c r="V70" s="39">
        <f t="shared" si="31"/>
        <v>12.99487609793068</v>
      </c>
      <c r="W70" s="39">
        <f t="shared" si="31"/>
        <v>13.16909669092748</v>
      </c>
      <c r="X70" s="39">
        <f t="shared" si="31"/>
        <v>1.2347169479992097</v>
      </c>
      <c r="Y70" s="40">
        <f t="shared" si="31"/>
        <v>34.40118025185732</v>
      </c>
    </row>
    <row r="71" spans="1:25" ht="25.5">
      <c r="A71" s="30" t="s">
        <v>119</v>
      </c>
      <c r="B71" s="31">
        <f>IF(B36=0,0,B58*100/B36)</f>
        <v>7.53416290504333</v>
      </c>
      <c r="C71" s="31">
        <f aca="true" t="shared" si="32" ref="C71:Y71">IF(C36=0,0,C58*100/C36)</f>
        <v>0.03518006233732987</v>
      </c>
      <c r="D71" s="31">
        <f t="shared" si="32"/>
        <v>0</v>
      </c>
      <c r="E71" s="31">
        <f t="shared" si="32"/>
        <v>0</v>
      </c>
      <c r="F71" s="31">
        <f t="shared" si="32"/>
        <v>0</v>
      </c>
      <c r="G71" s="31">
        <f t="shared" si="32"/>
        <v>40.17487344684768</v>
      </c>
      <c r="H71" s="31">
        <f t="shared" si="32"/>
        <v>0</v>
      </c>
      <c r="I71" s="31">
        <f t="shared" si="32"/>
        <v>0</v>
      </c>
      <c r="J71" s="31">
        <f t="shared" si="32"/>
        <v>0</v>
      </c>
      <c r="K71" s="31">
        <f t="shared" si="32"/>
        <v>15.223877787294924</v>
      </c>
      <c r="L71" s="31">
        <f t="shared" si="32"/>
        <v>0</v>
      </c>
      <c r="M71" s="31">
        <f t="shared" si="32"/>
        <v>1.257829991698322</v>
      </c>
      <c r="N71" s="31">
        <f t="shared" si="32"/>
        <v>0</v>
      </c>
      <c r="O71" s="31">
        <f t="shared" si="32"/>
        <v>0</v>
      </c>
      <c r="P71" s="31">
        <f t="shared" si="32"/>
        <v>0</v>
      </c>
      <c r="Q71" s="31">
        <f t="shared" si="32"/>
        <v>5.791510652602529</v>
      </c>
      <c r="R71" s="31">
        <f t="shared" si="32"/>
        <v>0</v>
      </c>
      <c r="S71" s="31">
        <f t="shared" si="32"/>
        <v>12.455310168214881</v>
      </c>
      <c r="T71" s="31">
        <f t="shared" si="32"/>
        <v>0</v>
      </c>
      <c r="U71" s="31">
        <f t="shared" si="32"/>
        <v>2.2203437465934703</v>
      </c>
      <c r="V71" s="31">
        <f t="shared" si="32"/>
        <v>0</v>
      </c>
      <c r="W71" s="31">
        <f t="shared" si="32"/>
        <v>0.0012225870761665024</v>
      </c>
      <c r="X71" s="31">
        <f t="shared" si="32"/>
        <v>0.08231446319994731</v>
      </c>
      <c r="Y71" s="32">
        <f t="shared" si="32"/>
        <v>26.497707993044944</v>
      </c>
    </row>
    <row r="72" spans="1:25" ht="12.75">
      <c r="A72" s="30" t="s">
        <v>120</v>
      </c>
      <c r="B72" s="31">
        <f>IF(B36=0,0,B59*100/B36)</f>
        <v>13.46349980351014</v>
      </c>
      <c r="C72" s="31">
        <f aca="true" t="shared" si="33" ref="C72:Y72">IF(C36=0,0,C59*100/C36)</f>
        <v>0.5525267005850222</v>
      </c>
      <c r="D72" s="31">
        <f t="shared" si="33"/>
        <v>21.905170564256597</v>
      </c>
      <c r="E72" s="31">
        <f t="shared" si="33"/>
        <v>15.9858865588186</v>
      </c>
      <c r="F72" s="31">
        <f t="shared" si="33"/>
        <v>3.408571876555161</v>
      </c>
      <c r="G72" s="31">
        <f t="shared" si="33"/>
        <v>0</v>
      </c>
      <c r="H72" s="31">
        <f t="shared" si="33"/>
        <v>19.521586752244026</v>
      </c>
      <c r="I72" s="31">
        <f t="shared" si="33"/>
        <v>0.9878665445965045</v>
      </c>
      <c r="J72" s="31">
        <f t="shared" si="33"/>
        <v>7.984924462614583</v>
      </c>
      <c r="K72" s="31">
        <f t="shared" si="33"/>
        <v>30.088783991114543</v>
      </c>
      <c r="L72" s="31">
        <f t="shared" si="33"/>
        <v>53.11225409825491</v>
      </c>
      <c r="M72" s="31">
        <f t="shared" si="33"/>
        <v>0</v>
      </c>
      <c r="N72" s="31">
        <f t="shared" si="33"/>
        <v>2.3571568844949313</v>
      </c>
      <c r="O72" s="31">
        <f t="shared" si="33"/>
        <v>10.078509159001056</v>
      </c>
      <c r="P72" s="31">
        <f t="shared" si="33"/>
        <v>14.427591534855717</v>
      </c>
      <c r="Q72" s="31">
        <f t="shared" si="33"/>
        <v>6.417130533095965</v>
      </c>
      <c r="R72" s="31">
        <f t="shared" si="33"/>
        <v>9.609840476648088</v>
      </c>
      <c r="S72" s="31">
        <f t="shared" si="33"/>
        <v>0</v>
      </c>
      <c r="T72" s="31">
        <f t="shared" si="33"/>
        <v>0</v>
      </c>
      <c r="U72" s="31">
        <f t="shared" si="33"/>
        <v>37.86298879898189</v>
      </c>
      <c r="V72" s="31">
        <f t="shared" si="33"/>
        <v>12.99487609793068</v>
      </c>
      <c r="W72" s="31">
        <f t="shared" si="33"/>
        <v>13.167874103851315</v>
      </c>
      <c r="X72" s="31">
        <f t="shared" si="33"/>
        <v>1.1524024847992624</v>
      </c>
      <c r="Y72" s="32">
        <f t="shared" si="33"/>
        <v>0</v>
      </c>
    </row>
    <row r="73" spans="1:25" ht="12.75">
      <c r="A73" s="30" t="s">
        <v>121</v>
      </c>
      <c r="B73" s="31">
        <f>IF(B36=0,0,B60*100/B36)</f>
        <v>0</v>
      </c>
      <c r="C73" s="31">
        <f aca="true" t="shared" si="34" ref="C73:Y73">IF(C36=0,0,C60*100/C36)</f>
        <v>0</v>
      </c>
      <c r="D73" s="31">
        <f t="shared" si="34"/>
        <v>0</v>
      </c>
      <c r="E73" s="31">
        <f t="shared" si="34"/>
        <v>0</v>
      </c>
      <c r="F73" s="31">
        <f t="shared" si="34"/>
        <v>0</v>
      </c>
      <c r="G73" s="31">
        <f t="shared" si="34"/>
        <v>0</v>
      </c>
      <c r="H73" s="31">
        <f t="shared" si="34"/>
        <v>0</v>
      </c>
      <c r="I73" s="31">
        <f t="shared" si="34"/>
        <v>0</v>
      </c>
      <c r="J73" s="31">
        <f t="shared" si="34"/>
        <v>0</v>
      </c>
      <c r="K73" s="31">
        <f t="shared" si="34"/>
        <v>0</v>
      </c>
      <c r="L73" s="31">
        <f t="shared" si="34"/>
        <v>0</v>
      </c>
      <c r="M73" s="31">
        <f t="shared" si="34"/>
        <v>15.56187265729164</v>
      </c>
      <c r="N73" s="31">
        <f t="shared" si="34"/>
        <v>0</v>
      </c>
      <c r="O73" s="31">
        <f t="shared" si="34"/>
        <v>0</v>
      </c>
      <c r="P73" s="31">
        <f t="shared" si="34"/>
        <v>0</v>
      </c>
      <c r="Q73" s="31">
        <f t="shared" si="34"/>
        <v>0</v>
      </c>
      <c r="R73" s="31">
        <f t="shared" si="34"/>
        <v>0</v>
      </c>
      <c r="S73" s="31">
        <f t="shared" si="34"/>
        <v>0</v>
      </c>
      <c r="T73" s="31">
        <f t="shared" si="34"/>
        <v>0</v>
      </c>
      <c r="U73" s="31">
        <f t="shared" si="34"/>
        <v>0</v>
      </c>
      <c r="V73" s="31">
        <f t="shared" si="34"/>
        <v>0</v>
      </c>
      <c r="W73" s="31">
        <f t="shared" si="34"/>
        <v>0</v>
      </c>
      <c r="X73" s="31">
        <f t="shared" si="34"/>
        <v>0</v>
      </c>
      <c r="Y73" s="32">
        <f t="shared" si="34"/>
        <v>7.903472258812371</v>
      </c>
    </row>
    <row r="74" spans="1:25" ht="12.75">
      <c r="A74" s="13" t="s">
        <v>111</v>
      </c>
      <c r="B74" s="39">
        <f>IF(B36=0,0,B61*100/B36)</f>
        <v>7.4357930311488545</v>
      </c>
      <c r="C74" s="39">
        <f aca="true" t="shared" si="35" ref="C74:Y74">IF(C36=0,0,C61*100/C36)</f>
        <v>1.0589209921183718</v>
      </c>
      <c r="D74" s="39">
        <f t="shared" si="35"/>
        <v>1.8528992997991067</v>
      </c>
      <c r="E74" s="39">
        <f t="shared" si="35"/>
        <v>1.7426333598585113</v>
      </c>
      <c r="F74" s="39">
        <f t="shared" si="35"/>
        <v>0.6817143753110322</v>
      </c>
      <c r="G74" s="39">
        <f t="shared" si="35"/>
        <v>59.82512655315232</v>
      </c>
      <c r="H74" s="39">
        <f t="shared" si="35"/>
        <v>5.2338355967720895</v>
      </c>
      <c r="I74" s="39">
        <f t="shared" si="35"/>
        <v>1.0461363386598586</v>
      </c>
      <c r="J74" s="39">
        <f t="shared" si="35"/>
        <v>0</v>
      </c>
      <c r="K74" s="39">
        <f t="shared" si="35"/>
        <v>9.412562005252209</v>
      </c>
      <c r="L74" s="39">
        <f t="shared" si="35"/>
        <v>6.15181406126471</v>
      </c>
      <c r="M74" s="39">
        <f t="shared" si="35"/>
        <v>79.40680737591506</v>
      </c>
      <c r="N74" s="39">
        <f t="shared" si="35"/>
        <v>5.9294362631539235</v>
      </c>
      <c r="O74" s="39">
        <f t="shared" si="35"/>
        <v>4.786760414212863</v>
      </c>
      <c r="P74" s="39">
        <f t="shared" si="35"/>
        <v>1.018970182443263</v>
      </c>
      <c r="Q74" s="39">
        <f t="shared" si="35"/>
        <v>0</v>
      </c>
      <c r="R74" s="39">
        <f t="shared" si="35"/>
        <v>4.834497191791061</v>
      </c>
      <c r="S74" s="39">
        <f t="shared" si="35"/>
        <v>2.340260026784662</v>
      </c>
      <c r="T74" s="39">
        <f t="shared" si="35"/>
        <v>50</v>
      </c>
      <c r="U74" s="39">
        <f t="shared" si="35"/>
        <v>0</v>
      </c>
      <c r="V74" s="39">
        <f t="shared" si="35"/>
        <v>0</v>
      </c>
      <c r="W74" s="39">
        <f t="shared" si="35"/>
        <v>4.877083234889603</v>
      </c>
      <c r="X74" s="39">
        <f t="shared" si="35"/>
        <v>10.958798867352986</v>
      </c>
      <c r="Y74" s="40">
        <f t="shared" si="35"/>
        <v>28.715949207018284</v>
      </c>
    </row>
    <row r="75" spans="1:25" ht="12.75">
      <c r="A75" s="13" t="s">
        <v>112</v>
      </c>
      <c r="B75" s="39">
        <f>IF(B36=0,0,B62*100/B36)</f>
        <v>4.8942901458710475</v>
      </c>
      <c r="C75" s="39">
        <f aca="true" t="shared" si="36" ref="C75:Y75">IF(C36=0,0,C62*100/C36)</f>
        <v>12.285732443988499</v>
      </c>
      <c r="D75" s="39">
        <f t="shared" si="36"/>
        <v>9.293752803729204</v>
      </c>
      <c r="E75" s="39">
        <f t="shared" si="36"/>
        <v>5.998857921858557</v>
      </c>
      <c r="F75" s="39">
        <f t="shared" si="36"/>
        <v>11.236162902467123</v>
      </c>
      <c r="G75" s="39">
        <f t="shared" si="36"/>
        <v>0</v>
      </c>
      <c r="H75" s="39">
        <f t="shared" si="36"/>
        <v>26.969368960993577</v>
      </c>
      <c r="I75" s="39">
        <f t="shared" si="36"/>
        <v>10.91596716324492</v>
      </c>
      <c r="J75" s="39">
        <f t="shared" si="36"/>
        <v>15.359800696285413</v>
      </c>
      <c r="K75" s="39">
        <f t="shared" si="36"/>
        <v>20.12754303893977</v>
      </c>
      <c r="L75" s="39">
        <f t="shared" si="36"/>
        <v>5.437384184634503</v>
      </c>
      <c r="M75" s="39">
        <f t="shared" si="36"/>
        <v>3.773489975094966</v>
      </c>
      <c r="N75" s="39">
        <f t="shared" si="36"/>
        <v>13.100933385642197</v>
      </c>
      <c r="O75" s="39">
        <f t="shared" si="36"/>
        <v>25.58868079321044</v>
      </c>
      <c r="P75" s="39">
        <f t="shared" si="36"/>
        <v>12.08207502039869</v>
      </c>
      <c r="Q75" s="39">
        <f t="shared" si="36"/>
        <v>11.934818562043446</v>
      </c>
      <c r="R75" s="39">
        <f t="shared" si="36"/>
        <v>8.996412326222051</v>
      </c>
      <c r="S75" s="39">
        <f t="shared" si="36"/>
        <v>1.5265423859210159</v>
      </c>
      <c r="T75" s="39">
        <f t="shared" si="36"/>
        <v>50</v>
      </c>
      <c r="U75" s="39">
        <f t="shared" si="36"/>
        <v>6.43606117118119</v>
      </c>
      <c r="V75" s="39">
        <f t="shared" si="36"/>
        <v>11.644032264613136</v>
      </c>
      <c r="W75" s="39">
        <f t="shared" si="36"/>
        <v>8.855564968796827</v>
      </c>
      <c r="X75" s="39">
        <f t="shared" si="36"/>
        <v>22.07742498408587</v>
      </c>
      <c r="Y75" s="40">
        <f t="shared" si="36"/>
        <v>36.8828705411244</v>
      </c>
    </row>
    <row r="76" spans="1:25" ht="12.75">
      <c r="A76" s="13" t="s">
        <v>113</v>
      </c>
      <c r="B76" s="39">
        <f>IF(B36=0,0,B63*100/B36)</f>
        <v>0.19630740958807052</v>
      </c>
      <c r="C76" s="39">
        <f aca="true" t="shared" si="37" ref="C76:Y76">IF(C36=0,0,C63*100/C36)</f>
        <v>0</v>
      </c>
      <c r="D76" s="39">
        <f t="shared" si="37"/>
        <v>0</v>
      </c>
      <c r="E76" s="39">
        <f t="shared" si="37"/>
        <v>0</v>
      </c>
      <c r="F76" s="39">
        <f t="shared" si="37"/>
        <v>0</v>
      </c>
      <c r="G76" s="39">
        <f t="shared" si="37"/>
        <v>0</v>
      </c>
      <c r="H76" s="39">
        <f t="shared" si="37"/>
        <v>0</v>
      </c>
      <c r="I76" s="39">
        <f t="shared" si="37"/>
        <v>0</v>
      </c>
      <c r="J76" s="39">
        <f t="shared" si="37"/>
        <v>0</v>
      </c>
      <c r="K76" s="39">
        <f t="shared" si="37"/>
        <v>0</v>
      </c>
      <c r="L76" s="39">
        <f t="shared" si="37"/>
        <v>3.139216961748283</v>
      </c>
      <c r="M76" s="39">
        <f t="shared" si="37"/>
        <v>0</v>
      </c>
      <c r="N76" s="39">
        <f t="shared" si="37"/>
        <v>0</v>
      </c>
      <c r="O76" s="39">
        <f t="shared" si="37"/>
        <v>0</v>
      </c>
      <c r="P76" s="39">
        <f t="shared" si="37"/>
        <v>0</v>
      </c>
      <c r="Q76" s="39">
        <f t="shared" si="37"/>
        <v>20.253171859301546</v>
      </c>
      <c r="R76" s="39">
        <f t="shared" si="37"/>
        <v>0</v>
      </c>
      <c r="S76" s="39">
        <f t="shared" si="37"/>
        <v>0</v>
      </c>
      <c r="T76" s="39">
        <f t="shared" si="37"/>
        <v>0</v>
      </c>
      <c r="U76" s="39">
        <f t="shared" si="37"/>
        <v>0</v>
      </c>
      <c r="V76" s="39">
        <f t="shared" si="37"/>
        <v>3.2406041494674445</v>
      </c>
      <c r="W76" s="39">
        <f t="shared" si="37"/>
        <v>0</v>
      </c>
      <c r="X76" s="39">
        <f t="shared" si="37"/>
        <v>0</v>
      </c>
      <c r="Y76" s="40">
        <f t="shared" si="37"/>
        <v>0</v>
      </c>
    </row>
    <row r="77" spans="1:25" ht="12.75">
      <c r="A77" s="16" t="s">
        <v>122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4"/>
    </row>
    <row r="78" spans="1:25" ht="12.75">
      <c r="A78" s="30" t="s">
        <v>123</v>
      </c>
      <c r="B78" s="35">
        <v>10018262898</v>
      </c>
      <c r="C78" s="35">
        <v>626159000</v>
      </c>
      <c r="D78" s="35">
        <v>744742382</v>
      </c>
      <c r="E78" s="35">
        <v>343255000</v>
      </c>
      <c r="F78" s="35">
        <v>272020094</v>
      </c>
      <c r="G78" s="35">
        <v>20716156</v>
      </c>
      <c r="H78" s="35">
        <v>192283000</v>
      </c>
      <c r="I78" s="35">
        <v>365872790</v>
      </c>
      <c r="J78" s="35">
        <v>334101000</v>
      </c>
      <c r="K78" s="35">
        <v>5226430000</v>
      </c>
      <c r="L78" s="35">
        <v>1</v>
      </c>
      <c r="M78" s="35">
        <v>86553398</v>
      </c>
      <c r="N78" s="35">
        <v>2047487000</v>
      </c>
      <c r="O78" s="35">
        <v>1225998221</v>
      </c>
      <c r="P78" s="35">
        <v>1186506000</v>
      </c>
      <c r="Q78" s="35">
        <v>4101963244</v>
      </c>
      <c r="R78" s="35">
        <v>336025391</v>
      </c>
      <c r="S78" s="35">
        <v>296970945</v>
      </c>
      <c r="T78" s="35">
        <v>1312467</v>
      </c>
      <c r="U78" s="35">
        <v>971089000</v>
      </c>
      <c r="V78" s="35">
        <v>1509770768</v>
      </c>
      <c r="W78" s="35">
        <v>929643000</v>
      </c>
      <c r="X78" s="35">
        <v>290509000</v>
      </c>
      <c r="Y78" s="36">
        <v>21949113</v>
      </c>
    </row>
    <row r="79" spans="1:25" ht="12.75">
      <c r="A79" s="30" t="s">
        <v>124</v>
      </c>
      <c r="B79" s="35">
        <v>166607712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80301646</v>
      </c>
      <c r="R79" s="35">
        <v>0</v>
      </c>
      <c r="S79" s="35">
        <v>0</v>
      </c>
      <c r="T79" s="35">
        <v>0</v>
      </c>
      <c r="U79" s="35">
        <v>37778406</v>
      </c>
      <c r="V79" s="35">
        <v>38984766</v>
      </c>
      <c r="W79" s="35">
        <v>2416830</v>
      </c>
      <c r="X79" s="35">
        <v>0</v>
      </c>
      <c r="Y79" s="36">
        <v>0</v>
      </c>
    </row>
    <row r="80" spans="1:25" ht="12.75">
      <c r="A80" s="30" t="s">
        <v>125</v>
      </c>
      <c r="B80" s="35">
        <v>309899883</v>
      </c>
      <c r="C80" s="35">
        <v>14513361</v>
      </c>
      <c r="D80" s="35">
        <v>0</v>
      </c>
      <c r="E80" s="35">
        <v>7544190</v>
      </c>
      <c r="F80" s="35">
        <v>0</v>
      </c>
      <c r="G80" s="35">
        <v>1151000</v>
      </c>
      <c r="H80" s="35">
        <v>12111000</v>
      </c>
      <c r="I80" s="35">
        <v>0</v>
      </c>
      <c r="J80" s="35">
        <v>5782000</v>
      </c>
      <c r="K80" s="35">
        <v>158326</v>
      </c>
      <c r="L80" s="35">
        <v>0</v>
      </c>
      <c r="M80" s="35">
        <v>640045</v>
      </c>
      <c r="N80" s="35">
        <v>0</v>
      </c>
      <c r="O80" s="35">
        <v>28490891</v>
      </c>
      <c r="P80" s="35">
        <v>11680000</v>
      </c>
      <c r="Q80" s="35">
        <v>110383333</v>
      </c>
      <c r="R80" s="35">
        <v>10066000</v>
      </c>
      <c r="S80" s="35">
        <v>12226932</v>
      </c>
      <c r="T80" s="35">
        <v>600000</v>
      </c>
      <c r="U80" s="35">
        <v>660000</v>
      </c>
      <c r="V80" s="35">
        <v>20226000</v>
      </c>
      <c r="W80" s="35">
        <v>98468390</v>
      </c>
      <c r="X80" s="35">
        <v>13285190</v>
      </c>
      <c r="Y80" s="36">
        <v>1055000</v>
      </c>
    </row>
    <row r="81" spans="1:25" ht="12.75">
      <c r="A81" s="30" t="s">
        <v>126</v>
      </c>
      <c r="B81" s="31">
        <f>IF(B164=0,0,B79*100/B164)</f>
        <v>37.058267272911856</v>
      </c>
      <c r="C81" s="31">
        <f aca="true" t="shared" si="38" ref="C81:Y81">IF(C164=0,0,C79*100/C164)</f>
        <v>0</v>
      </c>
      <c r="D81" s="31">
        <f t="shared" si="38"/>
        <v>0</v>
      </c>
      <c r="E81" s="31">
        <f t="shared" si="38"/>
        <v>0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31">
        <f t="shared" si="38"/>
        <v>0</v>
      </c>
      <c r="L81" s="31">
        <f t="shared" si="38"/>
        <v>0</v>
      </c>
      <c r="M81" s="31">
        <f t="shared" si="38"/>
        <v>0</v>
      </c>
      <c r="N81" s="31">
        <f t="shared" si="38"/>
        <v>0</v>
      </c>
      <c r="O81" s="31">
        <f t="shared" si="38"/>
        <v>0</v>
      </c>
      <c r="P81" s="31">
        <f t="shared" si="38"/>
        <v>0</v>
      </c>
      <c r="Q81" s="31">
        <f t="shared" si="38"/>
        <v>22.94332742857143</v>
      </c>
      <c r="R81" s="31">
        <f t="shared" si="38"/>
        <v>0</v>
      </c>
      <c r="S81" s="31">
        <f t="shared" si="38"/>
        <v>0</v>
      </c>
      <c r="T81" s="31">
        <f t="shared" si="38"/>
        <v>0</v>
      </c>
      <c r="U81" s="31">
        <f t="shared" si="38"/>
        <v>130.75279825563285</v>
      </c>
      <c r="V81" s="31">
        <f t="shared" si="38"/>
        <v>1772.034818181818</v>
      </c>
      <c r="W81" s="31">
        <f t="shared" si="38"/>
        <v>5.176652575699679</v>
      </c>
      <c r="X81" s="31">
        <f t="shared" si="38"/>
        <v>0</v>
      </c>
      <c r="Y81" s="32">
        <f t="shared" si="38"/>
        <v>0</v>
      </c>
    </row>
    <row r="82" spans="1:25" ht="12.75">
      <c r="A82" s="30" t="s">
        <v>127</v>
      </c>
      <c r="B82" s="31">
        <f>IF(B78=0,0,B80*100/B78)</f>
        <v>3.093349477401586</v>
      </c>
      <c r="C82" s="31">
        <f aca="true" t="shared" si="39" ref="C82:Y82">IF(C78=0,0,C80*100/C78)</f>
        <v>2.317839558323046</v>
      </c>
      <c r="D82" s="31">
        <f t="shared" si="39"/>
        <v>0</v>
      </c>
      <c r="E82" s="31">
        <f t="shared" si="39"/>
        <v>2.1978383417575853</v>
      </c>
      <c r="F82" s="31">
        <f t="shared" si="39"/>
        <v>0</v>
      </c>
      <c r="G82" s="31">
        <f t="shared" si="39"/>
        <v>5.556050070292963</v>
      </c>
      <c r="H82" s="31">
        <f t="shared" si="39"/>
        <v>6.298528731089072</v>
      </c>
      <c r="I82" s="31">
        <f t="shared" si="39"/>
        <v>0</v>
      </c>
      <c r="J82" s="31">
        <f t="shared" si="39"/>
        <v>1.730614395048204</v>
      </c>
      <c r="K82" s="31">
        <f t="shared" si="39"/>
        <v>0.0030293335986514695</v>
      </c>
      <c r="L82" s="31">
        <f t="shared" si="39"/>
        <v>0</v>
      </c>
      <c r="M82" s="31">
        <f t="shared" si="39"/>
        <v>0.7394799219783376</v>
      </c>
      <c r="N82" s="31">
        <f t="shared" si="39"/>
        <v>0</v>
      </c>
      <c r="O82" s="31">
        <f t="shared" si="39"/>
        <v>2.323893339483076</v>
      </c>
      <c r="P82" s="31">
        <f t="shared" si="39"/>
        <v>0.9844029444436017</v>
      </c>
      <c r="Q82" s="31">
        <f t="shared" si="39"/>
        <v>2.690987862006303</v>
      </c>
      <c r="R82" s="31">
        <f t="shared" si="39"/>
        <v>2.995606959951428</v>
      </c>
      <c r="S82" s="31">
        <f t="shared" si="39"/>
        <v>4.117214901275948</v>
      </c>
      <c r="T82" s="31">
        <f t="shared" si="39"/>
        <v>45.715435130940435</v>
      </c>
      <c r="U82" s="31">
        <f t="shared" si="39"/>
        <v>0.067964934213033</v>
      </c>
      <c r="V82" s="31">
        <f t="shared" si="39"/>
        <v>1.3396735735447753</v>
      </c>
      <c r="W82" s="31">
        <f t="shared" si="39"/>
        <v>10.59206491093893</v>
      </c>
      <c r="X82" s="31">
        <f t="shared" si="39"/>
        <v>4.573073467603414</v>
      </c>
      <c r="Y82" s="32">
        <f t="shared" si="39"/>
        <v>4.806572365817243</v>
      </c>
    </row>
    <row r="83" spans="1:25" ht="12.75">
      <c r="A83" s="30" t="s">
        <v>128</v>
      </c>
      <c r="B83" s="31">
        <f>IF(B78=0,0,(B80+B79)*100/B78)</f>
        <v>4.75638940454565</v>
      </c>
      <c r="C83" s="31">
        <f aca="true" t="shared" si="40" ref="C83:Y83">IF(C78=0,0,(C80+C79)*100/C78)</f>
        <v>2.317839558323046</v>
      </c>
      <c r="D83" s="31">
        <f t="shared" si="40"/>
        <v>0</v>
      </c>
      <c r="E83" s="31">
        <f t="shared" si="40"/>
        <v>2.1978383417575853</v>
      </c>
      <c r="F83" s="31">
        <f t="shared" si="40"/>
        <v>0</v>
      </c>
      <c r="G83" s="31">
        <f t="shared" si="40"/>
        <v>5.556050070292963</v>
      </c>
      <c r="H83" s="31">
        <f t="shared" si="40"/>
        <v>6.298528731089072</v>
      </c>
      <c r="I83" s="31">
        <f t="shared" si="40"/>
        <v>0</v>
      </c>
      <c r="J83" s="31">
        <f t="shared" si="40"/>
        <v>1.730614395048204</v>
      </c>
      <c r="K83" s="31">
        <f t="shared" si="40"/>
        <v>0.0030293335986514695</v>
      </c>
      <c r="L83" s="31">
        <f t="shared" si="40"/>
        <v>0</v>
      </c>
      <c r="M83" s="31">
        <f t="shared" si="40"/>
        <v>0.7394799219783376</v>
      </c>
      <c r="N83" s="31">
        <f t="shared" si="40"/>
        <v>0</v>
      </c>
      <c r="O83" s="31">
        <f t="shared" si="40"/>
        <v>2.323893339483076</v>
      </c>
      <c r="P83" s="31">
        <f t="shared" si="40"/>
        <v>0.9844029444436017</v>
      </c>
      <c r="Q83" s="31">
        <f t="shared" si="40"/>
        <v>4.648627197694119</v>
      </c>
      <c r="R83" s="31">
        <f t="shared" si="40"/>
        <v>2.995606959951428</v>
      </c>
      <c r="S83" s="31">
        <f t="shared" si="40"/>
        <v>4.117214901275948</v>
      </c>
      <c r="T83" s="31">
        <f t="shared" si="40"/>
        <v>45.715435130940435</v>
      </c>
      <c r="U83" s="31">
        <f t="shared" si="40"/>
        <v>3.95827838643008</v>
      </c>
      <c r="V83" s="31">
        <f t="shared" si="40"/>
        <v>3.9218381528499697</v>
      </c>
      <c r="W83" s="31">
        <f t="shared" si="40"/>
        <v>10.852038900954453</v>
      </c>
      <c r="X83" s="31">
        <f t="shared" si="40"/>
        <v>4.573073467603414</v>
      </c>
      <c r="Y83" s="32">
        <f t="shared" si="40"/>
        <v>4.806572365817243</v>
      </c>
    </row>
    <row r="84" spans="1:25" ht="12.75">
      <c r="A84" s="30" t="s">
        <v>129</v>
      </c>
      <c r="B84" s="31">
        <f>IF(B78=0,0,B164*100/B78)</f>
        <v>4.487635417211428</v>
      </c>
      <c r="C84" s="31">
        <f aca="true" t="shared" si="41" ref="C84:Y84">IF(C78=0,0,C164*100/C78)</f>
        <v>1.0281733553298762</v>
      </c>
      <c r="D84" s="31">
        <f t="shared" si="41"/>
        <v>5.670713930176193</v>
      </c>
      <c r="E84" s="31">
        <f t="shared" si="41"/>
        <v>6.395245517181104</v>
      </c>
      <c r="F84" s="31">
        <f t="shared" si="41"/>
        <v>0.5514298513550253</v>
      </c>
      <c r="G84" s="31">
        <f t="shared" si="41"/>
        <v>18.66592431530251</v>
      </c>
      <c r="H84" s="31">
        <f t="shared" si="41"/>
        <v>1.0432539538076688</v>
      </c>
      <c r="I84" s="31">
        <f t="shared" si="41"/>
        <v>1.1897501314596257</v>
      </c>
      <c r="J84" s="31">
        <f t="shared" si="41"/>
        <v>0</v>
      </c>
      <c r="K84" s="31">
        <f t="shared" si="41"/>
        <v>0.4400709470900787</v>
      </c>
      <c r="L84" s="31">
        <f t="shared" si="41"/>
        <v>2265900000</v>
      </c>
      <c r="M84" s="31">
        <f t="shared" si="41"/>
        <v>6.963331468511496</v>
      </c>
      <c r="N84" s="31">
        <f t="shared" si="41"/>
        <v>8.083132347116246</v>
      </c>
      <c r="O84" s="31">
        <f t="shared" si="41"/>
        <v>3.3509836553017314</v>
      </c>
      <c r="P84" s="31">
        <f t="shared" si="41"/>
        <v>5.690320992898477</v>
      </c>
      <c r="Q84" s="31">
        <f t="shared" si="41"/>
        <v>8.532499663714685</v>
      </c>
      <c r="R84" s="31">
        <f t="shared" si="41"/>
        <v>0.7374442724776117</v>
      </c>
      <c r="S84" s="31">
        <f t="shared" si="41"/>
        <v>4.448280285466984</v>
      </c>
      <c r="T84" s="31">
        <f t="shared" si="41"/>
        <v>60.95391350792058</v>
      </c>
      <c r="U84" s="31">
        <f t="shared" si="41"/>
        <v>2.9753194609350944</v>
      </c>
      <c r="V84" s="31">
        <f t="shared" si="41"/>
        <v>0.14571748550373312</v>
      </c>
      <c r="W84" s="31">
        <f t="shared" si="41"/>
        <v>5.022048248628774</v>
      </c>
      <c r="X84" s="31">
        <f t="shared" si="41"/>
        <v>0.3937915864912963</v>
      </c>
      <c r="Y84" s="32">
        <f t="shared" si="41"/>
        <v>19.135169607992815</v>
      </c>
    </row>
    <row r="85" spans="1:25" ht="12.75">
      <c r="A85" s="16" t="s">
        <v>130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4"/>
    </row>
    <row r="86" spans="1:25" ht="12.75">
      <c r="A86" s="13" t="s">
        <v>131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6"/>
    </row>
    <row r="87" spans="1:25" ht="12.75">
      <c r="A87" s="27" t="s">
        <v>132</v>
      </c>
      <c r="B87" s="41">
        <v>-34.5</v>
      </c>
      <c r="C87" s="41">
        <v>0</v>
      </c>
      <c r="D87" s="41">
        <v>6</v>
      </c>
      <c r="E87" s="41">
        <v>10</v>
      </c>
      <c r="F87" s="41">
        <v>0</v>
      </c>
      <c r="G87" s="41">
        <v>0</v>
      </c>
      <c r="H87" s="41">
        <v>6</v>
      </c>
      <c r="I87" s="41">
        <v>0</v>
      </c>
      <c r="J87" s="41">
        <v>10</v>
      </c>
      <c r="K87" s="41">
        <v>8</v>
      </c>
      <c r="L87" s="41">
        <v>0</v>
      </c>
      <c r="M87" s="41">
        <v>0</v>
      </c>
      <c r="N87" s="41">
        <v>0</v>
      </c>
      <c r="O87" s="41">
        <v>7</v>
      </c>
      <c r="P87" s="41">
        <v>15</v>
      </c>
      <c r="Q87" s="41">
        <v>3</v>
      </c>
      <c r="R87" s="41">
        <v>0</v>
      </c>
      <c r="S87" s="41">
        <v>-30.6</v>
      </c>
      <c r="T87" s="41">
        <v>0</v>
      </c>
      <c r="U87" s="41">
        <v>0</v>
      </c>
      <c r="V87" s="41">
        <v>5.6</v>
      </c>
      <c r="W87" s="41">
        <v>11</v>
      </c>
      <c r="X87" s="41">
        <v>9.9</v>
      </c>
      <c r="Y87" s="42">
        <v>0</v>
      </c>
    </row>
    <row r="88" spans="1:25" ht="12.75">
      <c r="A88" s="30" t="s">
        <v>133</v>
      </c>
      <c r="B88" s="43">
        <v>0</v>
      </c>
      <c r="C88" s="43">
        <v>0</v>
      </c>
      <c r="D88" s="43">
        <v>0</v>
      </c>
      <c r="E88" s="43">
        <v>0</v>
      </c>
      <c r="F88" s="43">
        <v>0</v>
      </c>
      <c r="G88" s="43">
        <v>0</v>
      </c>
      <c r="H88" s="43">
        <v>8</v>
      </c>
      <c r="I88" s="43">
        <v>0</v>
      </c>
      <c r="J88" s="43">
        <v>0</v>
      </c>
      <c r="K88" s="43">
        <v>29.6</v>
      </c>
      <c r="L88" s="43">
        <v>0</v>
      </c>
      <c r="M88" s="43">
        <v>0</v>
      </c>
      <c r="N88" s="43">
        <v>0</v>
      </c>
      <c r="O88" s="43">
        <v>0</v>
      </c>
      <c r="P88" s="43">
        <v>7.5</v>
      </c>
      <c r="Q88" s="43">
        <v>3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4">
        <v>0</v>
      </c>
    </row>
    <row r="89" spans="1:25" ht="12.75">
      <c r="A89" s="30" t="s">
        <v>134</v>
      </c>
      <c r="B89" s="43">
        <v>8.2</v>
      </c>
      <c r="C89" s="4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8</v>
      </c>
      <c r="I89" s="43">
        <v>0</v>
      </c>
      <c r="J89" s="43">
        <v>7</v>
      </c>
      <c r="K89" s="43">
        <v>29.6</v>
      </c>
      <c r="L89" s="43">
        <v>0</v>
      </c>
      <c r="M89" s="43">
        <v>0</v>
      </c>
      <c r="N89" s="43">
        <v>0</v>
      </c>
      <c r="O89" s="43">
        <v>0</v>
      </c>
      <c r="P89" s="43">
        <v>7.5</v>
      </c>
      <c r="Q89" s="43">
        <v>3</v>
      </c>
      <c r="R89" s="43">
        <v>0</v>
      </c>
      <c r="S89" s="43">
        <v>6</v>
      </c>
      <c r="T89" s="43">
        <v>0</v>
      </c>
      <c r="U89" s="43">
        <v>0</v>
      </c>
      <c r="V89" s="43">
        <v>7</v>
      </c>
      <c r="W89" s="43">
        <v>6.2</v>
      </c>
      <c r="X89" s="43">
        <v>0</v>
      </c>
      <c r="Y89" s="44">
        <v>0</v>
      </c>
    </row>
    <row r="90" spans="1:25" ht="12.75">
      <c r="A90" s="30" t="s">
        <v>135</v>
      </c>
      <c r="B90" s="43">
        <v>0</v>
      </c>
      <c r="C90" s="43">
        <v>0</v>
      </c>
      <c r="D90" s="43">
        <v>0</v>
      </c>
      <c r="E90" s="43">
        <v>52.2</v>
      </c>
      <c r="F90" s="43">
        <v>0</v>
      </c>
      <c r="G90" s="43">
        <v>0</v>
      </c>
      <c r="H90" s="43">
        <v>6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14.9</v>
      </c>
      <c r="Q90" s="43">
        <v>0</v>
      </c>
      <c r="R90" s="43">
        <v>0</v>
      </c>
      <c r="S90" s="43">
        <v>7</v>
      </c>
      <c r="T90" s="43">
        <v>0</v>
      </c>
      <c r="U90" s="43">
        <v>0</v>
      </c>
      <c r="V90" s="43">
        <v>5.6</v>
      </c>
      <c r="W90" s="43">
        <v>0</v>
      </c>
      <c r="X90" s="43">
        <v>7</v>
      </c>
      <c r="Y90" s="44">
        <v>0</v>
      </c>
    </row>
    <row r="91" spans="1:25" ht="12.75">
      <c r="A91" s="30" t="s">
        <v>136</v>
      </c>
      <c r="B91" s="43">
        <v>8.1</v>
      </c>
      <c r="C91" s="43">
        <v>0</v>
      </c>
      <c r="D91" s="43">
        <v>10</v>
      </c>
      <c r="E91" s="43">
        <v>10</v>
      </c>
      <c r="F91" s="43">
        <v>0</v>
      </c>
      <c r="G91" s="43">
        <v>0</v>
      </c>
      <c r="H91" s="43">
        <v>6</v>
      </c>
      <c r="I91" s="43">
        <v>0</v>
      </c>
      <c r="J91" s="43">
        <v>5.7</v>
      </c>
      <c r="K91" s="43">
        <v>8</v>
      </c>
      <c r="L91" s="43">
        <v>0</v>
      </c>
      <c r="M91" s="43">
        <v>0</v>
      </c>
      <c r="N91" s="43">
        <v>20</v>
      </c>
      <c r="O91" s="43">
        <v>29.1</v>
      </c>
      <c r="P91" s="43">
        <v>15</v>
      </c>
      <c r="Q91" s="43">
        <v>3</v>
      </c>
      <c r="R91" s="43">
        <v>0</v>
      </c>
      <c r="S91" s="43">
        <v>7</v>
      </c>
      <c r="T91" s="43">
        <v>0</v>
      </c>
      <c r="U91" s="43">
        <v>0</v>
      </c>
      <c r="V91" s="43">
        <v>5.6</v>
      </c>
      <c r="W91" s="43">
        <v>8.5</v>
      </c>
      <c r="X91" s="43">
        <v>7</v>
      </c>
      <c r="Y91" s="44">
        <v>0</v>
      </c>
    </row>
    <row r="92" spans="1:25" ht="12.75">
      <c r="A92" s="30" t="s">
        <v>137</v>
      </c>
      <c r="B92" s="43">
        <v>-26.2</v>
      </c>
      <c r="C92" s="43">
        <v>0</v>
      </c>
      <c r="D92" s="43">
        <v>6</v>
      </c>
      <c r="E92" s="43">
        <v>8</v>
      </c>
      <c r="F92" s="43">
        <v>0</v>
      </c>
      <c r="G92" s="43">
        <v>0</v>
      </c>
      <c r="H92" s="43">
        <v>6</v>
      </c>
      <c r="I92" s="43">
        <v>0</v>
      </c>
      <c r="J92" s="43">
        <v>5.4</v>
      </c>
      <c r="K92" s="43">
        <v>8</v>
      </c>
      <c r="L92" s="43">
        <v>0</v>
      </c>
      <c r="M92" s="43">
        <v>0</v>
      </c>
      <c r="N92" s="43">
        <v>0</v>
      </c>
      <c r="O92" s="43">
        <v>7</v>
      </c>
      <c r="P92" s="43">
        <v>14.9</v>
      </c>
      <c r="Q92" s="43">
        <v>3</v>
      </c>
      <c r="R92" s="43">
        <v>0</v>
      </c>
      <c r="S92" s="43">
        <v>7.2</v>
      </c>
      <c r="T92" s="43">
        <v>0</v>
      </c>
      <c r="U92" s="43">
        <v>0</v>
      </c>
      <c r="V92" s="43">
        <v>5.6</v>
      </c>
      <c r="W92" s="43">
        <v>6</v>
      </c>
      <c r="X92" s="43">
        <v>6</v>
      </c>
      <c r="Y92" s="44">
        <v>0</v>
      </c>
    </row>
    <row r="93" spans="1:25" ht="12.75">
      <c r="A93" s="30" t="s">
        <v>138</v>
      </c>
      <c r="B93" s="43">
        <v>7</v>
      </c>
      <c r="C93" s="43">
        <v>0</v>
      </c>
      <c r="D93" s="43">
        <v>6</v>
      </c>
      <c r="E93" s="43">
        <v>7.8</v>
      </c>
      <c r="F93" s="43">
        <v>0</v>
      </c>
      <c r="G93" s="43">
        <v>0</v>
      </c>
      <c r="H93" s="43">
        <v>6</v>
      </c>
      <c r="I93" s="43">
        <v>0</v>
      </c>
      <c r="J93" s="43">
        <v>10</v>
      </c>
      <c r="K93" s="43">
        <v>8</v>
      </c>
      <c r="L93" s="43">
        <v>0</v>
      </c>
      <c r="M93" s="43">
        <v>0</v>
      </c>
      <c r="N93" s="43">
        <v>25</v>
      </c>
      <c r="O93" s="43">
        <v>7</v>
      </c>
      <c r="P93" s="43">
        <v>36.8</v>
      </c>
      <c r="Q93" s="43">
        <v>3</v>
      </c>
      <c r="R93" s="43">
        <v>0</v>
      </c>
      <c r="S93" s="43">
        <v>7.6</v>
      </c>
      <c r="T93" s="43">
        <v>0</v>
      </c>
      <c r="U93" s="43">
        <v>0</v>
      </c>
      <c r="V93" s="43">
        <v>5.6</v>
      </c>
      <c r="W93" s="43">
        <v>7</v>
      </c>
      <c r="X93" s="43">
        <v>6</v>
      </c>
      <c r="Y93" s="44">
        <v>0</v>
      </c>
    </row>
    <row r="94" spans="1:25" ht="12.75">
      <c r="A94" s="30" t="s">
        <v>113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25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4">
        <v>0</v>
      </c>
    </row>
    <row r="95" spans="1:25" ht="12.75">
      <c r="A95" s="13" t="s">
        <v>139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6"/>
    </row>
    <row r="96" spans="1:25" ht="12.75">
      <c r="A96" s="27" t="s">
        <v>132</v>
      </c>
      <c r="B96" s="45">
        <v>195.54</v>
      </c>
      <c r="C96" s="45">
        <v>0</v>
      </c>
      <c r="D96" s="45">
        <v>228.84</v>
      </c>
      <c r="E96" s="45">
        <v>389.32</v>
      </c>
      <c r="F96" s="45">
        <v>0</v>
      </c>
      <c r="G96" s="45">
        <v>0</v>
      </c>
      <c r="H96" s="45">
        <v>212</v>
      </c>
      <c r="I96" s="45">
        <v>0</v>
      </c>
      <c r="J96" s="45">
        <v>196.08</v>
      </c>
      <c r="K96" s="45">
        <v>252.18</v>
      </c>
      <c r="L96" s="45">
        <v>0</v>
      </c>
      <c r="M96" s="45">
        <v>0</v>
      </c>
      <c r="N96" s="45">
        <v>0</v>
      </c>
      <c r="O96" s="45">
        <v>16.72</v>
      </c>
      <c r="P96" s="45">
        <v>65.83</v>
      </c>
      <c r="Q96" s="45">
        <v>113856.2</v>
      </c>
      <c r="R96" s="45">
        <v>0</v>
      </c>
      <c r="S96" s="45">
        <v>164.69</v>
      </c>
      <c r="T96" s="45">
        <v>0</v>
      </c>
      <c r="U96" s="45">
        <v>0</v>
      </c>
      <c r="V96" s="45">
        <v>406.68</v>
      </c>
      <c r="W96" s="45">
        <v>300.21</v>
      </c>
      <c r="X96" s="45">
        <v>51.3</v>
      </c>
      <c r="Y96" s="46">
        <v>0</v>
      </c>
    </row>
    <row r="97" spans="1:25" ht="12.75">
      <c r="A97" s="30" t="s">
        <v>133</v>
      </c>
      <c r="B97" s="47">
        <v>0</v>
      </c>
      <c r="C97" s="47">
        <v>0</v>
      </c>
      <c r="D97" s="47">
        <v>0</v>
      </c>
      <c r="E97" s="47">
        <v>0</v>
      </c>
      <c r="F97" s="47">
        <v>0</v>
      </c>
      <c r="G97" s="47">
        <v>0</v>
      </c>
      <c r="H97" s="47">
        <v>68.66</v>
      </c>
      <c r="I97" s="47">
        <v>0</v>
      </c>
      <c r="J97" s="47">
        <v>0</v>
      </c>
      <c r="K97" s="47">
        <v>104.99</v>
      </c>
      <c r="L97" s="47">
        <v>0</v>
      </c>
      <c r="M97" s="47">
        <v>0</v>
      </c>
      <c r="N97" s="47">
        <v>0</v>
      </c>
      <c r="O97" s="47">
        <v>0</v>
      </c>
      <c r="P97" s="47">
        <v>148.38</v>
      </c>
      <c r="Q97" s="47">
        <v>144.42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8">
        <v>0</v>
      </c>
    </row>
    <row r="98" spans="1:25" ht="12.75">
      <c r="A98" s="30" t="s">
        <v>134</v>
      </c>
      <c r="B98" s="47">
        <v>503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612.47</v>
      </c>
      <c r="I98" s="47">
        <v>0</v>
      </c>
      <c r="J98" s="47">
        <v>421.11</v>
      </c>
      <c r="K98" s="47">
        <v>548.24</v>
      </c>
      <c r="L98" s="47">
        <v>0</v>
      </c>
      <c r="M98" s="47">
        <v>0</v>
      </c>
      <c r="N98" s="47">
        <v>0</v>
      </c>
      <c r="O98" s="47">
        <v>0</v>
      </c>
      <c r="P98" s="47">
        <v>480.33</v>
      </c>
      <c r="Q98" s="47">
        <v>192470.21</v>
      </c>
      <c r="R98" s="47">
        <v>0</v>
      </c>
      <c r="S98" s="47">
        <v>450.35</v>
      </c>
      <c r="T98" s="47">
        <v>0</v>
      </c>
      <c r="U98" s="47">
        <v>0</v>
      </c>
      <c r="V98" s="47">
        <v>477.86</v>
      </c>
      <c r="W98" s="47">
        <v>434.96</v>
      </c>
      <c r="X98" s="47">
        <v>0</v>
      </c>
      <c r="Y98" s="48">
        <v>0</v>
      </c>
    </row>
    <row r="99" spans="1:25" ht="12.75">
      <c r="A99" s="30" t="s">
        <v>135</v>
      </c>
      <c r="B99" s="47">
        <v>0</v>
      </c>
      <c r="C99" s="47">
        <v>0</v>
      </c>
      <c r="D99" s="47">
        <v>0</v>
      </c>
      <c r="E99" s="47">
        <v>30</v>
      </c>
      <c r="F99" s="47">
        <v>18.1</v>
      </c>
      <c r="G99" s="47">
        <v>0</v>
      </c>
      <c r="H99" s="47">
        <v>60.63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110.79</v>
      </c>
      <c r="Q99" s="47">
        <v>0</v>
      </c>
      <c r="R99" s="47">
        <v>0</v>
      </c>
      <c r="S99" s="47">
        <v>83.5</v>
      </c>
      <c r="T99" s="47">
        <v>0</v>
      </c>
      <c r="U99" s="47">
        <v>0</v>
      </c>
      <c r="V99" s="47">
        <v>35.79</v>
      </c>
      <c r="W99" s="47">
        <v>0</v>
      </c>
      <c r="X99" s="47">
        <v>26.45</v>
      </c>
      <c r="Y99" s="48">
        <v>0</v>
      </c>
    </row>
    <row r="100" spans="1:25" ht="12.75">
      <c r="A100" s="30" t="s">
        <v>136</v>
      </c>
      <c r="B100" s="47">
        <v>281.78</v>
      </c>
      <c r="C100" s="47">
        <v>0</v>
      </c>
      <c r="D100" s="47">
        <v>250.78</v>
      </c>
      <c r="E100" s="47">
        <v>184.69</v>
      </c>
      <c r="F100" s="47">
        <v>0</v>
      </c>
      <c r="G100" s="47">
        <v>0</v>
      </c>
      <c r="H100" s="47">
        <v>141.01</v>
      </c>
      <c r="I100" s="47">
        <v>0</v>
      </c>
      <c r="J100" s="47">
        <v>70.3</v>
      </c>
      <c r="K100" s="47">
        <v>341.7</v>
      </c>
      <c r="L100" s="47">
        <v>0</v>
      </c>
      <c r="M100" s="47">
        <v>0</v>
      </c>
      <c r="N100" s="47">
        <v>73.82</v>
      </c>
      <c r="O100" s="47">
        <v>157.26</v>
      </c>
      <c r="P100" s="47">
        <v>237.22</v>
      </c>
      <c r="Q100" s="47">
        <v>165523.34</v>
      </c>
      <c r="R100" s="47">
        <v>0</v>
      </c>
      <c r="S100" s="47">
        <v>112.93</v>
      </c>
      <c r="T100" s="47">
        <v>0</v>
      </c>
      <c r="U100" s="47">
        <v>0</v>
      </c>
      <c r="V100" s="47">
        <v>176.14</v>
      </c>
      <c r="W100" s="47">
        <v>254.79</v>
      </c>
      <c r="X100" s="47">
        <v>148.77</v>
      </c>
      <c r="Y100" s="48">
        <v>0</v>
      </c>
    </row>
    <row r="101" spans="1:25" ht="12.75">
      <c r="A101" s="30" t="s">
        <v>137</v>
      </c>
      <c r="B101" s="47">
        <v>93.71</v>
      </c>
      <c r="C101" s="47">
        <v>0</v>
      </c>
      <c r="D101" s="47">
        <v>66.26</v>
      </c>
      <c r="E101" s="47">
        <v>81.6</v>
      </c>
      <c r="F101" s="47">
        <v>0</v>
      </c>
      <c r="G101" s="47">
        <v>0</v>
      </c>
      <c r="H101" s="47">
        <v>85.29</v>
      </c>
      <c r="I101" s="47">
        <v>0</v>
      </c>
      <c r="J101" s="47">
        <v>42.09</v>
      </c>
      <c r="K101" s="47">
        <v>92.56</v>
      </c>
      <c r="L101" s="47">
        <v>0</v>
      </c>
      <c r="M101" s="47">
        <v>0</v>
      </c>
      <c r="N101" s="47">
        <v>0</v>
      </c>
      <c r="O101" s="47">
        <v>89.96</v>
      </c>
      <c r="P101" s="47">
        <v>96.77</v>
      </c>
      <c r="Q101" s="47">
        <v>1896.21</v>
      </c>
      <c r="R101" s="47">
        <v>0</v>
      </c>
      <c r="S101" s="47">
        <v>134</v>
      </c>
      <c r="T101" s="47">
        <v>0</v>
      </c>
      <c r="U101" s="47">
        <v>0</v>
      </c>
      <c r="V101" s="47">
        <v>75.71</v>
      </c>
      <c r="W101" s="47">
        <v>72.93</v>
      </c>
      <c r="X101" s="47">
        <v>81.85</v>
      </c>
      <c r="Y101" s="48">
        <v>0</v>
      </c>
    </row>
    <row r="102" spans="1:25" ht="12.75">
      <c r="A102" s="30" t="s">
        <v>138</v>
      </c>
      <c r="B102" s="47">
        <v>74.9</v>
      </c>
      <c r="C102" s="47">
        <v>0</v>
      </c>
      <c r="D102" s="47">
        <v>48.18</v>
      </c>
      <c r="E102" s="47">
        <v>46.6</v>
      </c>
      <c r="F102" s="47">
        <v>0</v>
      </c>
      <c r="G102" s="47">
        <v>0</v>
      </c>
      <c r="H102" s="47">
        <v>53.77</v>
      </c>
      <c r="I102" s="47">
        <v>0</v>
      </c>
      <c r="J102" s="47">
        <v>29.15</v>
      </c>
      <c r="K102" s="47">
        <v>62.13</v>
      </c>
      <c r="L102" s="47">
        <v>0</v>
      </c>
      <c r="M102" s="47">
        <v>0</v>
      </c>
      <c r="N102" s="47">
        <v>61.7</v>
      </c>
      <c r="O102" s="47">
        <v>126.44</v>
      </c>
      <c r="P102" s="47">
        <v>115.2</v>
      </c>
      <c r="Q102" s="47">
        <v>1773.66</v>
      </c>
      <c r="R102" s="47">
        <v>0</v>
      </c>
      <c r="S102" s="47">
        <v>70</v>
      </c>
      <c r="T102" s="47">
        <v>0</v>
      </c>
      <c r="U102" s="47">
        <v>0</v>
      </c>
      <c r="V102" s="47">
        <v>71.86</v>
      </c>
      <c r="W102" s="47">
        <v>88.08</v>
      </c>
      <c r="X102" s="47">
        <v>75.56</v>
      </c>
      <c r="Y102" s="48">
        <v>0</v>
      </c>
    </row>
    <row r="103" spans="1:25" ht="12.75">
      <c r="A103" s="30" t="s">
        <v>113</v>
      </c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75.04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8">
        <v>0</v>
      </c>
    </row>
    <row r="104" spans="1:25" ht="12.75">
      <c r="A104" s="30" t="s">
        <v>140</v>
      </c>
      <c r="B104" s="47">
        <v>1148.93</v>
      </c>
      <c r="C104" s="47">
        <v>0</v>
      </c>
      <c r="D104" s="47">
        <v>594.06</v>
      </c>
      <c r="E104" s="47">
        <v>732.21</v>
      </c>
      <c r="F104" s="47">
        <v>18.1</v>
      </c>
      <c r="G104" s="47">
        <v>0</v>
      </c>
      <c r="H104" s="47">
        <v>1233.83</v>
      </c>
      <c r="I104" s="47">
        <v>0</v>
      </c>
      <c r="J104" s="47">
        <v>758.72</v>
      </c>
      <c r="K104" s="47">
        <v>1401.8</v>
      </c>
      <c r="L104" s="47">
        <v>0</v>
      </c>
      <c r="M104" s="47">
        <v>0</v>
      </c>
      <c r="N104" s="47">
        <v>210.56</v>
      </c>
      <c r="O104" s="47">
        <v>390.37</v>
      </c>
      <c r="P104" s="47">
        <v>1254.52</v>
      </c>
      <c r="Q104" s="47">
        <v>475664.03</v>
      </c>
      <c r="R104" s="47">
        <v>0</v>
      </c>
      <c r="S104" s="47">
        <v>1015.47</v>
      </c>
      <c r="T104" s="47">
        <v>0</v>
      </c>
      <c r="U104" s="47">
        <v>0</v>
      </c>
      <c r="V104" s="47">
        <v>1244.04</v>
      </c>
      <c r="W104" s="47">
        <v>1150.97</v>
      </c>
      <c r="X104" s="47">
        <v>383.93</v>
      </c>
      <c r="Y104" s="48">
        <v>0</v>
      </c>
    </row>
    <row r="105" spans="1:25" ht="12.75">
      <c r="A105" s="16" t="s">
        <v>141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4"/>
    </row>
    <row r="106" spans="1:25" ht="12.75">
      <c r="A106" s="30" t="s">
        <v>142</v>
      </c>
      <c r="B106" s="49">
        <v>173000</v>
      </c>
      <c r="C106" s="49">
        <v>510</v>
      </c>
      <c r="D106" s="49">
        <v>0</v>
      </c>
      <c r="E106" s="49">
        <v>11009</v>
      </c>
      <c r="F106" s="49">
        <v>11</v>
      </c>
      <c r="G106" s="49">
        <v>0</v>
      </c>
      <c r="H106" s="49">
        <v>8</v>
      </c>
      <c r="I106" s="49">
        <v>0</v>
      </c>
      <c r="J106" s="49">
        <v>11992</v>
      </c>
      <c r="K106" s="49">
        <v>131621</v>
      </c>
      <c r="L106" s="49">
        <v>0</v>
      </c>
      <c r="M106" s="49">
        <v>0</v>
      </c>
      <c r="N106" s="49">
        <v>26500</v>
      </c>
      <c r="O106" s="49">
        <v>31836</v>
      </c>
      <c r="P106" s="49">
        <v>19364</v>
      </c>
      <c r="Q106" s="49">
        <v>27672</v>
      </c>
      <c r="R106" s="49">
        <v>0</v>
      </c>
      <c r="S106" s="49">
        <v>13607</v>
      </c>
      <c r="T106" s="49">
        <v>0</v>
      </c>
      <c r="U106" s="49">
        <v>10000</v>
      </c>
      <c r="V106" s="49">
        <v>33702</v>
      </c>
      <c r="W106" s="49">
        <v>29000</v>
      </c>
      <c r="X106" s="49">
        <v>13000</v>
      </c>
      <c r="Y106" s="50">
        <v>0</v>
      </c>
    </row>
    <row r="107" spans="1:25" ht="12.75">
      <c r="A107" s="16" t="s">
        <v>143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4"/>
    </row>
    <row r="108" spans="1:25" ht="12.75">
      <c r="A108" s="27" t="s">
        <v>144</v>
      </c>
      <c r="B108" s="51">
        <v>10</v>
      </c>
      <c r="C108" s="51">
        <v>6</v>
      </c>
      <c r="D108" s="51">
        <v>0</v>
      </c>
      <c r="E108" s="51">
        <v>6</v>
      </c>
      <c r="F108" s="51">
        <v>0</v>
      </c>
      <c r="G108" s="51">
        <v>0</v>
      </c>
      <c r="H108" s="51">
        <v>10</v>
      </c>
      <c r="I108" s="51">
        <v>0</v>
      </c>
      <c r="J108" s="51">
        <v>6</v>
      </c>
      <c r="K108" s="51">
        <v>6</v>
      </c>
      <c r="L108" s="51">
        <v>0</v>
      </c>
      <c r="M108" s="51">
        <v>0</v>
      </c>
      <c r="N108" s="51">
        <v>6</v>
      </c>
      <c r="O108" s="51">
        <v>6</v>
      </c>
      <c r="P108" s="51">
        <v>0</v>
      </c>
      <c r="Q108" s="51">
        <v>0</v>
      </c>
      <c r="R108" s="51">
        <v>6</v>
      </c>
      <c r="S108" s="51">
        <v>6</v>
      </c>
      <c r="T108" s="51">
        <v>0</v>
      </c>
      <c r="U108" s="51">
        <v>0</v>
      </c>
      <c r="V108" s="51">
        <v>0</v>
      </c>
      <c r="W108" s="51">
        <v>10</v>
      </c>
      <c r="X108" s="51">
        <v>6000</v>
      </c>
      <c r="Y108" s="52">
        <v>0</v>
      </c>
    </row>
    <row r="109" spans="1:25" ht="12.75">
      <c r="A109" s="30" t="s">
        <v>145</v>
      </c>
      <c r="B109" s="49">
        <v>50</v>
      </c>
      <c r="C109" s="49">
        <v>50</v>
      </c>
      <c r="D109" s="49">
        <v>0</v>
      </c>
      <c r="E109" s="49">
        <v>50</v>
      </c>
      <c r="F109" s="49">
        <v>0</v>
      </c>
      <c r="G109" s="49">
        <v>0</v>
      </c>
      <c r="H109" s="49">
        <v>53</v>
      </c>
      <c r="I109" s="49">
        <v>0</v>
      </c>
      <c r="J109" s="49">
        <v>50</v>
      </c>
      <c r="K109" s="49">
        <v>50</v>
      </c>
      <c r="L109" s="49">
        <v>0</v>
      </c>
      <c r="M109" s="49">
        <v>0</v>
      </c>
      <c r="N109" s="49">
        <v>50</v>
      </c>
      <c r="O109" s="49">
        <v>50</v>
      </c>
      <c r="P109" s="49">
        <v>0</v>
      </c>
      <c r="Q109" s="49">
        <v>0</v>
      </c>
      <c r="R109" s="49">
        <v>50</v>
      </c>
      <c r="S109" s="49">
        <v>50</v>
      </c>
      <c r="T109" s="49">
        <v>0</v>
      </c>
      <c r="U109" s="49">
        <v>0</v>
      </c>
      <c r="V109" s="49">
        <v>0</v>
      </c>
      <c r="W109" s="49">
        <v>50</v>
      </c>
      <c r="X109" s="49">
        <v>0</v>
      </c>
      <c r="Y109" s="50">
        <v>0</v>
      </c>
    </row>
    <row r="110" spans="1:25" ht="25.5">
      <c r="A110" s="13" t="s">
        <v>146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6"/>
    </row>
    <row r="111" spans="1:25" ht="12.75">
      <c r="A111" s="27" t="s">
        <v>147</v>
      </c>
      <c r="B111" s="51">
        <v>40000</v>
      </c>
      <c r="C111" s="51">
        <v>10</v>
      </c>
      <c r="D111" s="51">
        <v>0</v>
      </c>
      <c r="E111" s="51">
        <v>1200</v>
      </c>
      <c r="F111" s="51">
        <v>7</v>
      </c>
      <c r="G111" s="51">
        <v>0</v>
      </c>
      <c r="H111" s="51">
        <v>4615</v>
      </c>
      <c r="I111" s="51">
        <v>0</v>
      </c>
      <c r="J111" s="51">
        <v>11992</v>
      </c>
      <c r="K111" s="51">
        <v>23849</v>
      </c>
      <c r="L111" s="51">
        <v>0</v>
      </c>
      <c r="M111" s="51">
        <v>0</v>
      </c>
      <c r="N111" s="51">
        <v>27000</v>
      </c>
      <c r="O111" s="51">
        <v>31836</v>
      </c>
      <c r="P111" s="51">
        <v>0</v>
      </c>
      <c r="Q111" s="51">
        <v>13860</v>
      </c>
      <c r="R111" s="51">
        <v>36825</v>
      </c>
      <c r="S111" s="51">
        <v>14000</v>
      </c>
      <c r="T111" s="51">
        <v>0</v>
      </c>
      <c r="U111" s="51">
        <v>33000</v>
      </c>
      <c r="V111" s="51">
        <v>0</v>
      </c>
      <c r="W111" s="51">
        <v>24937</v>
      </c>
      <c r="X111" s="51">
        <v>0</v>
      </c>
      <c r="Y111" s="52">
        <v>0</v>
      </c>
    </row>
    <row r="112" spans="1:25" ht="12.75">
      <c r="A112" s="30" t="s">
        <v>148</v>
      </c>
      <c r="B112" s="49">
        <v>40000</v>
      </c>
      <c r="C112" s="49">
        <v>6</v>
      </c>
      <c r="D112" s="49">
        <v>0</v>
      </c>
      <c r="E112" s="49">
        <v>1200</v>
      </c>
      <c r="F112" s="49">
        <v>7</v>
      </c>
      <c r="G112" s="49">
        <v>0</v>
      </c>
      <c r="H112" s="49">
        <v>4615</v>
      </c>
      <c r="I112" s="49">
        <v>0</v>
      </c>
      <c r="J112" s="49">
        <v>3700</v>
      </c>
      <c r="K112" s="49">
        <v>23849</v>
      </c>
      <c r="L112" s="49">
        <v>0</v>
      </c>
      <c r="M112" s="49">
        <v>0</v>
      </c>
      <c r="N112" s="49">
        <v>8000</v>
      </c>
      <c r="O112" s="49">
        <v>7000</v>
      </c>
      <c r="P112" s="49">
        <v>0</v>
      </c>
      <c r="Q112" s="49">
        <v>6300</v>
      </c>
      <c r="R112" s="49">
        <v>0</v>
      </c>
      <c r="S112" s="49">
        <v>5119</v>
      </c>
      <c r="T112" s="49">
        <v>0</v>
      </c>
      <c r="U112" s="49">
        <v>13000</v>
      </c>
      <c r="V112" s="49">
        <v>0</v>
      </c>
      <c r="W112" s="49">
        <v>29460</v>
      </c>
      <c r="X112" s="49">
        <v>0</v>
      </c>
      <c r="Y112" s="50">
        <v>0</v>
      </c>
    </row>
    <row r="113" spans="1:25" ht="25.5">
      <c r="A113" s="30" t="s">
        <v>149</v>
      </c>
      <c r="B113" s="49">
        <v>40000</v>
      </c>
      <c r="C113" s="49">
        <v>10</v>
      </c>
      <c r="D113" s="49">
        <v>0</v>
      </c>
      <c r="E113" s="49">
        <v>1200</v>
      </c>
      <c r="F113" s="49">
        <v>7</v>
      </c>
      <c r="G113" s="49">
        <v>0</v>
      </c>
      <c r="H113" s="49">
        <v>4615</v>
      </c>
      <c r="I113" s="49">
        <v>0</v>
      </c>
      <c r="J113" s="49">
        <v>11992</v>
      </c>
      <c r="K113" s="49">
        <v>23849</v>
      </c>
      <c r="L113" s="49">
        <v>0</v>
      </c>
      <c r="M113" s="49">
        <v>0</v>
      </c>
      <c r="N113" s="49">
        <v>27000</v>
      </c>
      <c r="O113" s="49">
        <v>7000</v>
      </c>
      <c r="P113" s="49">
        <v>0</v>
      </c>
      <c r="Q113" s="49">
        <v>103279</v>
      </c>
      <c r="R113" s="49">
        <v>1498</v>
      </c>
      <c r="S113" s="49">
        <v>5119</v>
      </c>
      <c r="T113" s="49">
        <v>0</v>
      </c>
      <c r="U113" s="49">
        <v>13000</v>
      </c>
      <c r="V113" s="49">
        <v>0</v>
      </c>
      <c r="W113" s="49">
        <v>26400</v>
      </c>
      <c r="X113" s="49">
        <v>0</v>
      </c>
      <c r="Y113" s="50">
        <v>0</v>
      </c>
    </row>
    <row r="114" spans="1:25" ht="12.75">
      <c r="A114" s="30" t="s">
        <v>150</v>
      </c>
      <c r="B114" s="49">
        <v>40000</v>
      </c>
      <c r="C114" s="49">
        <v>10</v>
      </c>
      <c r="D114" s="49">
        <v>0</v>
      </c>
      <c r="E114" s="49">
        <v>1200</v>
      </c>
      <c r="F114" s="49">
        <v>7</v>
      </c>
      <c r="G114" s="49">
        <v>0</v>
      </c>
      <c r="H114" s="49">
        <v>4615</v>
      </c>
      <c r="I114" s="49">
        <v>0</v>
      </c>
      <c r="J114" s="49">
        <v>3700</v>
      </c>
      <c r="K114" s="49">
        <v>23849</v>
      </c>
      <c r="L114" s="49">
        <v>0</v>
      </c>
      <c r="M114" s="49">
        <v>0</v>
      </c>
      <c r="N114" s="49">
        <v>8000</v>
      </c>
      <c r="O114" s="49">
        <v>7000</v>
      </c>
      <c r="P114" s="49">
        <v>0</v>
      </c>
      <c r="Q114" s="49">
        <v>6300</v>
      </c>
      <c r="R114" s="49">
        <v>0</v>
      </c>
      <c r="S114" s="49">
        <v>5119</v>
      </c>
      <c r="T114" s="49">
        <v>0</v>
      </c>
      <c r="U114" s="49">
        <v>13000</v>
      </c>
      <c r="V114" s="49">
        <v>0</v>
      </c>
      <c r="W114" s="49">
        <v>11940</v>
      </c>
      <c r="X114" s="49">
        <v>0</v>
      </c>
      <c r="Y114" s="50">
        <v>0</v>
      </c>
    </row>
    <row r="115" spans="1:25" ht="12.75">
      <c r="A115" s="13" t="s">
        <v>151</v>
      </c>
      <c r="B115" s="53">
        <v>144070340</v>
      </c>
      <c r="C115" s="53">
        <v>3404040</v>
      </c>
      <c r="D115" s="53">
        <v>0</v>
      </c>
      <c r="E115" s="53">
        <v>5107460</v>
      </c>
      <c r="F115" s="53">
        <v>22908000</v>
      </c>
      <c r="G115" s="53">
        <v>0</v>
      </c>
      <c r="H115" s="53">
        <v>10069000</v>
      </c>
      <c r="I115" s="53">
        <v>0</v>
      </c>
      <c r="J115" s="53">
        <v>1109153</v>
      </c>
      <c r="K115" s="53">
        <v>0</v>
      </c>
      <c r="L115" s="53">
        <v>22589691</v>
      </c>
      <c r="M115" s="53">
        <v>0</v>
      </c>
      <c r="N115" s="53">
        <v>18744000</v>
      </c>
      <c r="O115" s="53">
        <v>27863639</v>
      </c>
      <c r="P115" s="53">
        <v>13371735</v>
      </c>
      <c r="Q115" s="53">
        <v>5752356</v>
      </c>
      <c r="R115" s="53">
        <v>303583</v>
      </c>
      <c r="S115" s="53">
        <v>18556347</v>
      </c>
      <c r="T115" s="53">
        <v>0</v>
      </c>
      <c r="U115" s="53">
        <v>0</v>
      </c>
      <c r="V115" s="53">
        <v>0</v>
      </c>
      <c r="W115" s="53">
        <v>90017118</v>
      </c>
      <c r="X115" s="53">
        <v>28000</v>
      </c>
      <c r="Y115" s="54">
        <v>0</v>
      </c>
    </row>
    <row r="116" spans="1:25" ht="12.75">
      <c r="A116" s="27" t="s">
        <v>147</v>
      </c>
      <c r="B116" s="33">
        <v>58417913</v>
      </c>
      <c r="C116" s="33">
        <v>2446327</v>
      </c>
      <c r="D116" s="33">
        <v>0</v>
      </c>
      <c r="E116" s="33">
        <v>1185890</v>
      </c>
      <c r="F116" s="33">
        <v>5727000</v>
      </c>
      <c r="G116" s="33">
        <v>0</v>
      </c>
      <c r="H116" s="33">
        <v>4228000</v>
      </c>
      <c r="I116" s="33">
        <v>0</v>
      </c>
      <c r="J116" s="33">
        <v>266222</v>
      </c>
      <c r="K116" s="33">
        <v>0</v>
      </c>
      <c r="L116" s="33">
        <v>5478425</v>
      </c>
      <c r="M116" s="33">
        <v>0</v>
      </c>
      <c r="N116" s="33">
        <v>5054000</v>
      </c>
      <c r="O116" s="33">
        <v>6735337</v>
      </c>
      <c r="P116" s="33">
        <v>2332638</v>
      </c>
      <c r="Q116" s="33">
        <v>570835</v>
      </c>
      <c r="R116" s="33">
        <v>121583</v>
      </c>
      <c r="S116" s="33">
        <v>7983360</v>
      </c>
      <c r="T116" s="33">
        <v>0</v>
      </c>
      <c r="U116" s="33">
        <v>0</v>
      </c>
      <c r="V116" s="33">
        <v>0</v>
      </c>
      <c r="W116" s="33">
        <v>19723669</v>
      </c>
      <c r="X116" s="33">
        <v>7000</v>
      </c>
      <c r="Y116" s="34">
        <v>0</v>
      </c>
    </row>
    <row r="117" spans="1:25" ht="12.75">
      <c r="A117" s="30" t="s">
        <v>148</v>
      </c>
      <c r="B117" s="35">
        <v>50877107</v>
      </c>
      <c r="C117" s="35">
        <v>388825</v>
      </c>
      <c r="D117" s="35">
        <v>0</v>
      </c>
      <c r="E117" s="35">
        <v>1472020</v>
      </c>
      <c r="F117" s="35">
        <v>5727000</v>
      </c>
      <c r="G117" s="35">
        <v>0</v>
      </c>
      <c r="H117" s="35">
        <v>3255000</v>
      </c>
      <c r="I117" s="35">
        <v>0</v>
      </c>
      <c r="J117" s="35">
        <v>141563</v>
      </c>
      <c r="K117" s="35">
        <v>0</v>
      </c>
      <c r="L117" s="35">
        <v>5149831</v>
      </c>
      <c r="M117" s="35">
        <v>0</v>
      </c>
      <c r="N117" s="35">
        <v>5405000</v>
      </c>
      <c r="O117" s="35">
        <v>7657440</v>
      </c>
      <c r="P117" s="35">
        <v>2085237</v>
      </c>
      <c r="Q117" s="35">
        <v>385681</v>
      </c>
      <c r="R117" s="35">
        <v>44500</v>
      </c>
      <c r="S117" s="35">
        <v>3243398</v>
      </c>
      <c r="T117" s="35">
        <v>0</v>
      </c>
      <c r="U117" s="35">
        <v>0</v>
      </c>
      <c r="V117" s="35">
        <v>0</v>
      </c>
      <c r="W117" s="35">
        <v>32134000</v>
      </c>
      <c r="X117" s="35">
        <v>7000</v>
      </c>
      <c r="Y117" s="36">
        <v>0</v>
      </c>
    </row>
    <row r="118" spans="1:25" ht="25.5">
      <c r="A118" s="30" t="s">
        <v>149</v>
      </c>
      <c r="B118" s="35">
        <v>17467000</v>
      </c>
      <c r="C118" s="35">
        <v>180063</v>
      </c>
      <c r="D118" s="35">
        <v>0</v>
      </c>
      <c r="E118" s="35">
        <v>1372550</v>
      </c>
      <c r="F118" s="35">
        <v>0</v>
      </c>
      <c r="G118" s="35">
        <v>0</v>
      </c>
      <c r="H118" s="35">
        <v>2492000</v>
      </c>
      <c r="I118" s="35">
        <v>0</v>
      </c>
      <c r="J118" s="35">
        <v>603078</v>
      </c>
      <c r="K118" s="35">
        <v>0</v>
      </c>
      <c r="L118" s="35">
        <v>4445980</v>
      </c>
      <c r="M118" s="35">
        <v>0</v>
      </c>
      <c r="N118" s="35">
        <v>2880000</v>
      </c>
      <c r="O118" s="35">
        <v>2697022</v>
      </c>
      <c r="P118" s="35">
        <v>4233449</v>
      </c>
      <c r="Q118" s="35">
        <v>4410000</v>
      </c>
      <c r="R118" s="35">
        <v>111000</v>
      </c>
      <c r="S118" s="35">
        <v>2948544</v>
      </c>
      <c r="T118" s="35">
        <v>0</v>
      </c>
      <c r="U118" s="35">
        <v>0</v>
      </c>
      <c r="V118" s="35">
        <v>0</v>
      </c>
      <c r="W118" s="35">
        <v>21859200</v>
      </c>
      <c r="X118" s="35">
        <v>7000</v>
      </c>
      <c r="Y118" s="36">
        <v>0</v>
      </c>
    </row>
    <row r="119" spans="1:25" ht="12.75">
      <c r="A119" s="30" t="s">
        <v>150</v>
      </c>
      <c r="B119" s="35">
        <v>17308320</v>
      </c>
      <c r="C119" s="35">
        <v>388825</v>
      </c>
      <c r="D119" s="35">
        <v>0</v>
      </c>
      <c r="E119" s="35">
        <v>1077000</v>
      </c>
      <c r="F119" s="35">
        <v>5727000</v>
      </c>
      <c r="G119" s="35">
        <v>0</v>
      </c>
      <c r="H119" s="35">
        <v>0</v>
      </c>
      <c r="I119" s="35">
        <v>0</v>
      </c>
      <c r="J119" s="35">
        <v>98291</v>
      </c>
      <c r="K119" s="35">
        <v>0</v>
      </c>
      <c r="L119" s="35">
        <v>7515456</v>
      </c>
      <c r="M119" s="35">
        <v>0</v>
      </c>
      <c r="N119" s="35">
        <v>5405000</v>
      </c>
      <c r="O119" s="35">
        <v>10773840</v>
      </c>
      <c r="P119" s="35">
        <v>4720411</v>
      </c>
      <c r="Q119" s="35">
        <v>385840</v>
      </c>
      <c r="R119" s="35">
        <v>26500</v>
      </c>
      <c r="S119" s="35">
        <v>4381045</v>
      </c>
      <c r="T119" s="35">
        <v>0</v>
      </c>
      <c r="U119" s="35">
        <v>0</v>
      </c>
      <c r="V119" s="35">
        <v>0</v>
      </c>
      <c r="W119" s="35">
        <v>16300249</v>
      </c>
      <c r="X119" s="35">
        <v>7000</v>
      </c>
      <c r="Y119" s="36">
        <v>0</v>
      </c>
    </row>
    <row r="120" spans="1:25" ht="12.75">
      <c r="A120" s="13" t="s">
        <v>152</v>
      </c>
      <c r="B120" s="55">
        <f>SUM(B121:B124)</f>
        <v>3601.7585000000004</v>
      </c>
      <c r="C120" s="55">
        <f aca="true" t="shared" si="42" ref="C120:Y120">SUM(C121:C124)</f>
        <v>366325.6666666667</v>
      </c>
      <c r="D120" s="55">
        <f t="shared" si="42"/>
        <v>0</v>
      </c>
      <c r="E120" s="55">
        <f t="shared" si="42"/>
        <v>4256.216666666667</v>
      </c>
      <c r="F120" s="55">
        <f t="shared" si="42"/>
        <v>2454428.5714285714</v>
      </c>
      <c r="G120" s="55">
        <f t="shared" si="42"/>
        <v>0</v>
      </c>
      <c r="H120" s="55">
        <f t="shared" si="42"/>
        <v>2161.430119176598</v>
      </c>
      <c r="I120" s="55">
        <f t="shared" si="42"/>
        <v>0</v>
      </c>
      <c r="J120" s="55">
        <f t="shared" si="42"/>
        <v>137.31539873429134</v>
      </c>
      <c r="K120" s="55">
        <f t="shared" si="42"/>
        <v>0</v>
      </c>
      <c r="L120" s="55">
        <f t="shared" si="42"/>
        <v>0</v>
      </c>
      <c r="M120" s="55">
        <f t="shared" si="42"/>
        <v>0</v>
      </c>
      <c r="N120" s="55">
        <f t="shared" si="42"/>
        <v>1645.1018518518517</v>
      </c>
      <c r="O120" s="55">
        <f t="shared" si="42"/>
        <v>3229.8924015579846</v>
      </c>
      <c r="P120" s="55">
        <f t="shared" si="42"/>
        <v>0</v>
      </c>
      <c r="Q120" s="55">
        <f t="shared" si="42"/>
        <v>206.34930845204784</v>
      </c>
      <c r="R120" s="55">
        <f t="shared" si="42"/>
        <v>77.40044130349858</v>
      </c>
      <c r="S120" s="55">
        <f t="shared" si="42"/>
        <v>2635.6799296737645</v>
      </c>
      <c r="T120" s="55">
        <f t="shared" si="42"/>
        <v>0</v>
      </c>
      <c r="U120" s="55">
        <f t="shared" si="42"/>
        <v>0</v>
      </c>
      <c r="V120" s="55">
        <f t="shared" si="42"/>
        <v>0</v>
      </c>
      <c r="W120" s="55">
        <f t="shared" si="42"/>
        <v>4074.8870537570087</v>
      </c>
      <c r="X120" s="55">
        <f t="shared" si="42"/>
        <v>0</v>
      </c>
      <c r="Y120" s="56">
        <f t="shared" si="42"/>
        <v>0</v>
      </c>
    </row>
    <row r="121" spans="1:25" ht="12.75">
      <c r="A121" s="27" t="s">
        <v>147</v>
      </c>
      <c r="B121" s="57">
        <f>IF(B111=0,0,B116/B111)</f>
        <v>1460.447825</v>
      </c>
      <c r="C121" s="57">
        <f aca="true" t="shared" si="43" ref="C121:Y124">IF(C111=0,0,C116/C111)</f>
        <v>244632.7</v>
      </c>
      <c r="D121" s="57">
        <f t="shared" si="43"/>
        <v>0</v>
      </c>
      <c r="E121" s="57">
        <f t="shared" si="43"/>
        <v>988.2416666666667</v>
      </c>
      <c r="F121" s="57">
        <f t="shared" si="43"/>
        <v>818142.8571428572</v>
      </c>
      <c r="G121" s="57">
        <f t="shared" si="43"/>
        <v>0</v>
      </c>
      <c r="H121" s="57">
        <f t="shared" si="43"/>
        <v>916.1430119176598</v>
      </c>
      <c r="I121" s="57">
        <f t="shared" si="43"/>
        <v>0</v>
      </c>
      <c r="J121" s="57">
        <f t="shared" si="43"/>
        <v>22.19996664442962</v>
      </c>
      <c r="K121" s="57">
        <f t="shared" si="43"/>
        <v>0</v>
      </c>
      <c r="L121" s="57">
        <f t="shared" si="43"/>
        <v>0</v>
      </c>
      <c r="M121" s="57">
        <f t="shared" si="43"/>
        <v>0</v>
      </c>
      <c r="N121" s="57">
        <f t="shared" si="43"/>
        <v>187.1851851851852</v>
      </c>
      <c r="O121" s="57">
        <f t="shared" si="43"/>
        <v>211.56354441512752</v>
      </c>
      <c r="P121" s="57">
        <f t="shared" si="43"/>
        <v>0</v>
      </c>
      <c r="Q121" s="57">
        <f t="shared" si="43"/>
        <v>41.18578643578643</v>
      </c>
      <c r="R121" s="57">
        <f t="shared" si="43"/>
        <v>3.301642905634759</v>
      </c>
      <c r="S121" s="57">
        <f t="shared" si="43"/>
        <v>570.24</v>
      </c>
      <c r="T121" s="57">
        <f t="shared" si="43"/>
        <v>0</v>
      </c>
      <c r="U121" s="57">
        <f t="shared" si="43"/>
        <v>0</v>
      </c>
      <c r="V121" s="57">
        <f t="shared" si="43"/>
        <v>0</v>
      </c>
      <c r="W121" s="57">
        <f t="shared" si="43"/>
        <v>790.9399286201227</v>
      </c>
      <c r="X121" s="57">
        <f t="shared" si="43"/>
        <v>0</v>
      </c>
      <c r="Y121" s="58">
        <f t="shared" si="43"/>
        <v>0</v>
      </c>
    </row>
    <row r="122" spans="1:25" ht="12.75">
      <c r="A122" s="30" t="s">
        <v>148</v>
      </c>
      <c r="B122" s="59">
        <f>IF(B112=0,0,B117/B112)</f>
        <v>1271.927675</v>
      </c>
      <c r="C122" s="59">
        <f t="shared" si="43"/>
        <v>64804.166666666664</v>
      </c>
      <c r="D122" s="59">
        <f t="shared" si="43"/>
        <v>0</v>
      </c>
      <c r="E122" s="59">
        <f t="shared" si="43"/>
        <v>1226.6833333333334</v>
      </c>
      <c r="F122" s="59">
        <f t="shared" si="43"/>
        <v>818142.8571428572</v>
      </c>
      <c r="G122" s="59">
        <f t="shared" si="43"/>
        <v>0</v>
      </c>
      <c r="H122" s="59">
        <f t="shared" si="43"/>
        <v>705.3087757313109</v>
      </c>
      <c r="I122" s="59">
        <f t="shared" si="43"/>
        <v>0</v>
      </c>
      <c r="J122" s="59">
        <f t="shared" si="43"/>
        <v>38.26027027027027</v>
      </c>
      <c r="K122" s="59">
        <f t="shared" si="43"/>
        <v>0</v>
      </c>
      <c r="L122" s="59">
        <f t="shared" si="43"/>
        <v>0</v>
      </c>
      <c r="M122" s="59">
        <f t="shared" si="43"/>
        <v>0</v>
      </c>
      <c r="N122" s="59">
        <f t="shared" si="43"/>
        <v>675.625</v>
      </c>
      <c r="O122" s="59">
        <f t="shared" si="43"/>
        <v>1093.92</v>
      </c>
      <c r="P122" s="59">
        <f t="shared" si="43"/>
        <v>0</v>
      </c>
      <c r="Q122" s="59">
        <f t="shared" si="43"/>
        <v>61.21920634920635</v>
      </c>
      <c r="R122" s="59">
        <f t="shared" si="43"/>
        <v>0</v>
      </c>
      <c r="S122" s="59">
        <f t="shared" si="43"/>
        <v>633.5999218597382</v>
      </c>
      <c r="T122" s="59">
        <f t="shared" si="43"/>
        <v>0</v>
      </c>
      <c r="U122" s="59">
        <f t="shared" si="43"/>
        <v>0</v>
      </c>
      <c r="V122" s="59">
        <f t="shared" si="43"/>
        <v>0</v>
      </c>
      <c r="W122" s="59">
        <f t="shared" si="43"/>
        <v>1090.767141887305</v>
      </c>
      <c r="X122" s="59">
        <f t="shared" si="43"/>
        <v>0</v>
      </c>
      <c r="Y122" s="60">
        <f t="shared" si="43"/>
        <v>0</v>
      </c>
    </row>
    <row r="123" spans="1:25" ht="25.5">
      <c r="A123" s="30" t="s">
        <v>149</v>
      </c>
      <c r="B123" s="59">
        <f>IF(B113=0,0,B118/B113)</f>
        <v>436.675</v>
      </c>
      <c r="C123" s="59">
        <f t="shared" si="43"/>
        <v>18006.3</v>
      </c>
      <c r="D123" s="59">
        <f t="shared" si="43"/>
        <v>0</v>
      </c>
      <c r="E123" s="59">
        <f t="shared" si="43"/>
        <v>1143.7916666666667</v>
      </c>
      <c r="F123" s="59">
        <f t="shared" si="43"/>
        <v>0</v>
      </c>
      <c r="G123" s="59">
        <f t="shared" si="43"/>
        <v>0</v>
      </c>
      <c r="H123" s="59">
        <f t="shared" si="43"/>
        <v>539.9783315276273</v>
      </c>
      <c r="I123" s="59">
        <f t="shared" si="43"/>
        <v>0</v>
      </c>
      <c r="J123" s="59">
        <f t="shared" si="43"/>
        <v>50.29002668445631</v>
      </c>
      <c r="K123" s="59">
        <f t="shared" si="43"/>
        <v>0</v>
      </c>
      <c r="L123" s="59">
        <f t="shared" si="43"/>
        <v>0</v>
      </c>
      <c r="M123" s="59">
        <f t="shared" si="43"/>
        <v>0</v>
      </c>
      <c r="N123" s="59">
        <f t="shared" si="43"/>
        <v>106.66666666666667</v>
      </c>
      <c r="O123" s="59">
        <f t="shared" si="43"/>
        <v>385.2888571428571</v>
      </c>
      <c r="P123" s="59">
        <f t="shared" si="43"/>
        <v>0</v>
      </c>
      <c r="Q123" s="59">
        <f t="shared" si="43"/>
        <v>42.6998712226106</v>
      </c>
      <c r="R123" s="59">
        <f t="shared" si="43"/>
        <v>74.09879839786382</v>
      </c>
      <c r="S123" s="59">
        <f t="shared" si="43"/>
        <v>576</v>
      </c>
      <c r="T123" s="59">
        <f t="shared" si="43"/>
        <v>0</v>
      </c>
      <c r="U123" s="59">
        <f t="shared" si="43"/>
        <v>0</v>
      </c>
      <c r="V123" s="59">
        <f t="shared" si="43"/>
        <v>0</v>
      </c>
      <c r="W123" s="59">
        <f t="shared" si="43"/>
        <v>828</v>
      </c>
      <c r="X123" s="59">
        <f t="shared" si="43"/>
        <v>0</v>
      </c>
      <c r="Y123" s="60">
        <f t="shared" si="43"/>
        <v>0</v>
      </c>
    </row>
    <row r="124" spans="1:25" ht="12.75">
      <c r="A124" s="30" t="s">
        <v>150</v>
      </c>
      <c r="B124" s="59">
        <f>IF(B114=0,0,B119/B114)</f>
        <v>432.708</v>
      </c>
      <c r="C124" s="59">
        <f t="shared" si="43"/>
        <v>38882.5</v>
      </c>
      <c r="D124" s="59">
        <f t="shared" si="43"/>
        <v>0</v>
      </c>
      <c r="E124" s="59">
        <f t="shared" si="43"/>
        <v>897.5</v>
      </c>
      <c r="F124" s="59">
        <f t="shared" si="43"/>
        <v>818142.8571428572</v>
      </c>
      <c r="G124" s="59">
        <f t="shared" si="43"/>
        <v>0</v>
      </c>
      <c r="H124" s="59">
        <f t="shared" si="43"/>
        <v>0</v>
      </c>
      <c r="I124" s="59">
        <f t="shared" si="43"/>
        <v>0</v>
      </c>
      <c r="J124" s="59">
        <f t="shared" si="43"/>
        <v>26.565135135135137</v>
      </c>
      <c r="K124" s="59">
        <f t="shared" si="43"/>
        <v>0</v>
      </c>
      <c r="L124" s="59">
        <f t="shared" si="43"/>
        <v>0</v>
      </c>
      <c r="M124" s="59">
        <f t="shared" si="43"/>
        <v>0</v>
      </c>
      <c r="N124" s="59">
        <f t="shared" si="43"/>
        <v>675.625</v>
      </c>
      <c r="O124" s="59">
        <f t="shared" si="43"/>
        <v>1539.12</v>
      </c>
      <c r="P124" s="59">
        <f t="shared" si="43"/>
        <v>0</v>
      </c>
      <c r="Q124" s="59">
        <f t="shared" si="43"/>
        <v>61.24444444444445</v>
      </c>
      <c r="R124" s="59">
        <f t="shared" si="43"/>
        <v>0</v>
      </c>
      <c r="S124" s="59">
        <f t="shared" si="43"/>
        <v>855.8400078140262</v>
      </c>
      <c r="T124" s="59">
        <f t="shared" si="43"/>
        <v>0</v>
      </c>
      <c r="U124" s="59">
        <f t="shared" si="43"/>
        <v>0</v>
      </c>
      <c r="V124" s="59">
        <f t="shared" si="43"/>
        <v>0</v>
      </c>
      <c r="W124" s="59">
        <f t="shared" si="43"/>
        <v>1365.1799832495813</v>
      </c>
      <c r="X124" s="59">
        <f t="shared" si="43"/>
        <v>0</v>
      </c>
      <c r="Y124" s="60">
        <f t="shared" si="43"/>
        <v>0</v>
      </c>
    </row>
    <row r="125" spans="1:25" ht="25.5">
      <c r="A125" s="13" t="s">
        <v>153</v>
      </c>
      <c r="B125" s="61">
        <f>+B120*B111</f>
        <v>144070340</v>
      </c>
      <c r="C125" s="61">
        <f aca="true" t="shared" si="44" ref="C125:Y125">+C120*C111</f>
        <v>3663256.666666667</v>
      </c>
      <c r="D125" s="61">
        <f t="shared" si="44"/>
        <v>0</v>
      </c>
      <c r="E125" s="61">
        <f t="shared" si="44"/>
        <v>5107460.000000001</v>
      </c>
      <c r="F125" s="61">
        <f t="shared" si="44"/>
        <v>17181000</v>
      </c>
      <c r="G125" s="61">
        <f t="shared" si="44"/>
        <v>0</v>
      </c>
      <c r="H125" s="61">
        <f t="shared" si="44"/>
        <v>9975000</v>
      </c>
      <c r="I125" s="61">
        <f t="shared" si="44"/>
        <v>0</v>
      </c>
      <c r="J125" s="61">
        <f t="shared" si="44"/>
        <v>1646686.2616216217</v>
      </c>
      <c r="K125" s="61">
        <f t="shared" si="44"/>
        <v>0</v>
      </c>
      <c r="L125" s="61">
        <f t="shared" si="44"/>
        <v>0</v>
      </c>
      <c r="M125" s="61">
        <f t="shared" si="44"/>
        <v>0</v>
      </c>
      <c r="N125" s="61">
        <f t="shared" si="44"/>
        <v>44417750</v>
      </c>
      <c r="O125" s="61">
        <f t="shared" si="44"/>
        <v>102826854.49599999</v>
      </c>
      <c r="P125" s="61">
        <f t="shared" si="44"/>
        <v>0</v>
      </c>
      <c r="Q125" s="61">
        <f t="shared" si="44"/>
        <v>2860001.415145383</v>
      </c>
      <c r="R125" s="61">
        <f t="shared" si="44"/>
        <v>2850271.251001335</v>
      </c>
      <c r="S125" s="61">
        <f t="shared" si="44"/>
        <v>36899519.0154327</v>
      </c>
      <c r="T125" s="61">
        <f t="shared" si="44"/>
        <v>0</v>
      </c>
      <c r="U125" s="61">
        <f t="shared" si="44"/>
        <v>0</v>
      </c>
      <c r="V125" s="61">
        <f t="shared" si="44"/>
        <v>0</v>
      </c>
      <c r="W125" s="61">
        <f t="shared" si="44"/>
        <v>101615458.45953853</v>
      </c>
      <c r="X125" s="61">
        <f t="shared" si="44"/>
        <v>0</v>
      </c>
      <c r="Y125" s="62">
        <f t="shared" si="44"/>
        <v>0</v>
      </c>
    </row>
    <row r="126" spans="1:25" ht="25.5">
      <c r="A126" s="16" t="s">
        <v>154</v>
      </c>
      <c r="B126" s="63">
        <v>144070340</v>
      </c>
      <c r="C126" s="63">
        <v>35832011</v>
      </c>
      <c r="D126" s="63">
        <v>0</v>
      </c>
      <c r="E126" s="63">
        <v>5107460</v>
      </c>
      <c r="F126" s="63">
        <v>0</v>
      </c>
      <c r="G126" s="63">
        <v>0</v>
      </c>
      <c r="H126" s="63">
        <v>11213000</v>
      </c>
      <c r="I126" s="63">
        <v>0</v>
      </c>
      <c r="J126" s="63">
        <v>13309840</v>
      </c>
      <c r="K126" s="63">
        <v>0</v>
      </c>
      <c r="L126" s="63">
        <v>0</v>
      </c>
      <c r="M126" s="63">
        <v>0</v>
      </c>
      <c r="N126" s="63">
        <v>18744000</v>
      </c>
      <c r="O126" s="63">
        <v>6735337</v>
      </c>
      <c r="P126" s="63">
        <v>0</v>
      </c>
      <c r="Q126" s="63">
        <v>58200000</v>
      </c>
      <c r="R126" s="63">
        <v>3200000</v>
      </c>
      <c r="S126" s="63">
        <v>14108400</v>
      </c>
      <c r="T126" s="63">
        <v>0</v>
      </c>
      <c r="U126" s="63">
        <v>0</v>
      </c>
      <c r="V126" s="63">
        <v>0</v>
      </c>
      <c r="W126" s="63">
        <v>76465190</v>
      </c>
      <c r="X126" s="63">
        <v>15154000</v>
      </c>
      <c r="Y126" s="64">
        <v>0</v>
      </c>
    </row>
    <row r="127" spans="1:25" ht="12.75">
      <c r="A127" s="27" t="s">
        <v>155</v>
      </c>
      <c r="B127" s="33">
        <v>605072000</v>
      </c>
      <c r="C127" s="33">
        <v>50434000</v>
      </c>
      <c r="D127" s="33">
        <v>85634000</v>
      </c>
      <c r="E127" s="33">
        <v>51873000</v>
      </c>
      <c r="F127" s="33">
        <v>38200000</v>
      </c>
      <c r="G127" s="33">
        <v>25535000</v>
      </c>
      <c r="H127" s="33">
        <v>82581000</v>
      </c>
      <c r="I127" s="33">
        <v>43518000</v>
      </c>
      <c r="J127" s="33">
        <v>61909000</v>
      </c>
      <c r="K127" s="33">
        <v>424920000</v>
      </c>
      <c r="L127" s="33">
        <v>130670000</v>
      </c>
      <c r="M127" s="33">
        <v>100936000</v>
      </c>
      <c r="N127" s="33">
        <v>165019000</v>
      </c>
      <c r="O127" s="33">
        <v>129734000</v>
      </c>
      <c r="P127" s="33">
        <v>78119000</v>
      </c>
      <c r="Q127" s="33">
        <v>361770000</v>
      </c>
      <c r="R127" s="33">
        <v>56906000</v>
      </c>
      <c r="S127" s="33">
        <v>67071000</v>
      </c>
      <c r="T127" s="33">
        <v>81281000</v>
      </c>
      <c r="U127" s="33">
        <v>164486000</v>
      </c>
      <c r="V127" s="33">
        <v>156191000</v>
      </c>
      <c r="W127" s="33">
        <v>101698000</v>
      </c>
      <c r="X127" s="33">
        <v>75544000</v>
      </c>
      <c r="Y127" s="34">
        <v>134501000</v>
      </c>
    </row>
    <row r="128" spans="1:25" ht="12.75">
      <c r="A128" s="65" t="s">
        <v>156</v>
      </c>
      <c r="B128" s="66" t="str">
        <f>IF(B11&gt;0,"Funded","Unfunded")</f>
        <v>Unfunded</v>
      </c>
      <c r="C128" s="66" t="str">
        <f aca="true" t="shared" si="45" ref="C128:Y128">IF(C11&gt;0,"Funded","Unfunded")</f>
        <v>Funded</v>
      </c>
      <c r="D128" s="66" t="str">
        <f t="shared" si="45"/>
        <v>Unfunded</v>
      </c>
      <c r="E128" s="66" t="str">
        <f t="shared" si="45"/>
        <v>Funded</v>
      </c>
      <c r="F128" s="66" t="str">
        <f t="shared" si="45"/>
        <v>Unfunded</v>
      </c>
      <c r="G128" s="66" t="str">
        <f t="shared" si="45"/>
        <v>Funded</v>
      </c>
      <c r="H128" s="66" t="str">
        <f t="shared" si="45"/>
        <v>Unfunded</v>
      </c>
      <c r="I128" s="66" t="str">
        <f t="shared" si="45"/>
        <v>Funded</v>
      </c>
      <c r="J128" s="66" t="str">
        <f t="shared" si="45"/>
        <v>Funded</v>
      </c>
      <c r="K128" s="66" t="str">
        <f t="shared" si="45"/>
        <v>Unfunded</v>
      </c>
      <c r="L128" s="66" t="str">
        <f t="shared" si="45"/>
        <v>Unfunded</v>
      </c>
      <c r="M128" s="66" t="str">
        <f t="shared" si="45"/>
        <v>Funded</v>
      </c>
      <c r="N128" s="66" t="str">
        <f t="shared" si="45"/>
        <v>Unfunded</v>
      </c>
      <c r="O128" s="66" t="str">
        <f t="shared" si="45"/>
        <v>Funded</v>
      </c>
      <c r="P128" s="66" t="str">
        <f t="shared" si="45"/>
        <v>Funded</v>
      </c>
      <c r="Q128" s="66" t="str">
        <f t="shared" si="45"/>
        <v>Funded</v>
      </c>
      <c r="R128" s="66" t="str">
        <f t="shared" si="45"/>
        <v>Funded</v>
      </c>
      <c r="S128" s="66" t="str">
        <f t="shared" si="45"/>
        <v>Funded</v>
      </c>
      <c r="T128" s="66" t="str">
        <f t="shared" si="45"/>
        <v>Funded</v>
      </c>
      <c r="U128" s="66" t="str">
        <f t="shared" si="45"/>
        <v>Unfunded</v>
      </c>
      <c r="V128" s="66" t="str">
        <f t="shared" si="45"/>
        <v>Funded</v>
      </c>
      <c r="W128" s="66" t="str">
        <f t="shared" si="45"/>
        <v>Unfunded</v>
      </c>
      <c r="X128" s="66" t="str">
        <f t="shared" si="45"/>
        <v>Funded</v>
      </c>
      <c r="Y128" s="67" t="str">
        <f t="shared" si="45"/>
        <v>Funded</v>
      </c>
    </row>
    <row r="129" spans="1:25" ht="12.75" hidden="1">
      <c r="A129" s="68" t="s">
        <v>157</v>
      </c>
      <c r="B129" s="35">
        <v>4249837177</v>
      </c>
      <c r="C129" s="35">
        <v>-150000</v>
      </c>
      <c r="D129" s="35">
        <v>116021980</v>
      </c>
      <c r="E129" s="35">
        <v>56071000</v>
      </c>
      <c r="F129" s="35">
        <v>37575000</v>
      </c>
      <c r="G129" s="35">
        <v>444504</v>
      </c>
      <c r="H129" s="35">
        <v>53589000</v>
      </c>
      <c r="I129" s="35">
        <v>21458976</v>
      </c>
      <c r="J129" s="35">
        <v>41221879</v>
      </c>
      <c r="K129" s="35">
        <v>877879101</v>
      </c>
      <c r="L129" s="35">
        <v>162364000</v>
      </c>
      <c r="M129" s="35">
        <v>480000</v>
      </c>
      <c r="N129" s="35">
        <v>127460479</v>
      </c>
      <c r="O129" s="35">
        <v>397084521</v>
      </c>
      <c r="P129" s="35">
        <v>113296463</v>
      </c>
      <c r="Q129" s="35">
        <v>644857000</v>
      </c>
      <c r="R129" s="35">
        <v>39805272</v>
      </c>
      <c r="S129" s="35">
        <v>114773997</v>
      </c>
      <c r="T129" s="35">
        <v>875250</v>
      </c>
      <c r="U129" s="35">
        <v>326576000</v>
      </c>
      <c r="V129" s="35">
        <v>187545444</v>
      </c>
      <c r="W129" s="35">
        <v>559616000</v>
      </c>
      <c r="X129" s="35">
        <v>73466386</v>
      </c>
      <c r="Y129" s="35">
        <v>326430</v>
      </c>
    </row>
    <row r="130" spans="1:25" ht="12.75" hidden="1">
      <c r="A130" s="68" t="s">
        <v>158</v>
      </c>
      <c r="B130" s="35">
        <v>3527399864</v>
      </c>
      <c r="C130" s="35">
        <v>51384820</v>
      </c>
      <c r="D130" s="35">
        <v>99373807</v>
      </c>
      <c r="E130" s="35">
        <v>51306510</v>
      </c>
      <c r="F130" s="35">
        <v>37904178</v>
      </c>
      <c r="G130" s="35">
        <v>340723</v>
      </c>
      <c r="H130" s="35">
        <v>81286000</v>
      </c>
      <c r="I130" s="35">
        <v>21459014</v>
      </c>
      <c r="J130" s="35">
        <v>39380924</v>
      </c>
      <c r="K130" s="35">
        <v>1147211291</v>
      </c>
      <c r="L130" s="35">
        <v>210995820</v>
      </c>
      <c r="M130" s="35">
        <v>0</v>
      </c>
      <c r="N130" s="35">
        <v>148513197</v>
      </c>
      <c r="O130" s="35">
        <v>382890000</v>
      </c>
      <c r="P130" s="35">
        <v>110530000</v>
      </c>
      <c r="Q130" s="35">
        <v>695143000</v>
      </c>
      <c r="R130" s="35">
        <v>39717725</v>
      </c>
      <c r="S130" s="35">
        <v>115190880</v>
      </c>
      <c r="T130" s="35">
        <v>0</v>
      </c>
      <c r="U130" s="35">
        <v>407359000</v>
      </c>
      <c r="V130" s="35">
        <v>285272555</v>
      </c>
      <c r="W130" s="35">
        <v>572139450</v>
      </c>
      <c r="X130" s="35">
        <v>49640649</v>
      </c>
      <c r="Y130" s="35">
        <v>0</v>
      </c>
    </row>
    <row r="131" spans="1:25" ht="12.75" hidden="1">
      <c r="A131" s="68" t="s">
        <v>159</v>
      </c>
      <c r="B131" s="35">
        <v>1146801454</v>
      </c>
      <c r="C131" s="35">
        <v>1874180</v>
      </c>
      <c r="D131" s="35">
        <v>16646220</v>
      </c>
      <c r="E131" s="35">
        <v>9514500</v>
      </c>
      <c r="F131" s="35">
        <v>7892305</v>
      </c>
      <c r="G131" s="35">
        <v>114532</v>
      </c>
      <c r="H131" s="35">
        <v>21144000</v>
      </c>
      <c r="I131" s="35">
        <v>613802</v>
      </c>
      <c r="J131" s="35">
        <v>1741000</v>
      </c>
      <c r="K131" s="35">
        <v>113135076</v>
      </c>
      <c r="L131" s="35">
        <v>16008440</v>
      </c>
      <c r="M131" s="35">
        <v>563976</v>
      </c>
      <c r="N131" s="35">
        <v>49993687</v>
      </c>
      <c r="O131" s="35">
        <v>38530000</v>
      </c>
      <c r="P131" s="35">
        <v>6011000</v>
      </c>
      <c r="Q131" s="35">
        <v>443740000</v>
      </c>
      <c r="R131" s="35">
        <v>6112000</v>
      </c>
      <c r="S131" s="35">
        <v>17710144</v>
      </c>
      <c r="T131" s="35">
        <v>875000</v>
      </c>
      <c r="U131" s="35">
        <v>14141000</v>
      </c>
      <c r="V131" s="35">
        <v>12512875</v>
      </c>
      <c r="W131" s="35">
        <v>51816830</v>
      </c>
      <c r="X131" s="35">
        <v>26515637</v>
      </c>
      <c r="Y131" s="35">
        <v>326430</v>
      </c>
    </row>
    <row r="132" spans="1:25" ht="12.75" hidden="1">
      <c r="A132" s="68" t="s">
        <v>160</v>
      </c>
      <c r="B132" s="35">
        <v>652772837</v>
      </c>
      <c r="C132" s="35">
        <v>22477000</v>
      </c>
      <c r="D132" s="35">
        <v>3791620</v>
      </c>
      <c r="E132" s="35">
        <v>-4626000</v>
      </c>
      <c r="F132" s="35">
        <v>-12190650</v>
      </c>
      <c r="G132" s="35">
        <v>5000000</v>
      </c>
      <c r="H132" s="35">
        <v>2854000</v>
      </c>
      <c r="I132" s="35">
        <v>7474339</v>
      </c>
      <c r="J132" s="35">
        <v>9716000</v>
      </c>
      <c r="K132" s="35">
        <v>102345000</v>
      </c>
      <c r="L132" s="35">
        <v>0</v>
      </c>
      <c r="M132" s="35">
        <v>18000000</v>
      </c>
      <c r="N132" s="35">
        <v>40174000</v>
      </c>
      <c r="O132" s="35">
        <v>685154608</v>
      </c>
      <c r="P132" s="35">
        <v>47923000</v>
      </c>
      <c r="Q132" s="35">
        <v>14824683</v>
      </c>
      <c r="R132" s="35">
        <v>2800319</v>
      </c>
      <c r="S132" s="35">
        <v>681000</v>
      </c>
      <c r="T132" s="35">
        <v>36005608</v>
      </c>
      <c r="U132" s="35">
        <v>3878000</v>
      </c>
      <c r="V132" s="35">
        <v>41850000</v>
      </c>
      <c r="W132" s="35">
        <v>-2019000</v>
      </c>
      <c r="X132" s="35">
        <v>15276761</v>
      </c>
      <c r="Y132" s="35">
        <v>118807086</v>
      </c>
    </row>
    <row r="133" spans="1:25" ht="12.75" hidden="1">
      <c r="A133" s="68" t="s">
        <v>161</v>
      </c>
      <c r="B133" s="35">
        <v>1028267894</v>
      </c>
      <c r="C133" s="35">
        <v>14096000</v>
      </c>
      <c r="D133" s="35">
        <v>104193683</v>
      </c>
      <c r="E133" s="35">
        <v>1983000</v>
      </c>
      <c r="F133" s="35">
        <v>27556000</v>
      </c>
      <c r="G133" s="35">
        <v>15076021</v>
      </c>
      <c r="H133" s="35">
        <v>62384000</v>
      </c>
      <c r="I133" s="35">
        <v>2100000</v>
      </c>
      <c r="J133" s="35">
        <v>12500000</v>
      </c>
      <c r="K133" s="35">
        <v>969171000</v>
      </c>
      <c r="L133" s="35">
        <v>0</v>
      </c>
      <c r="M133" s="35">
        <v>1847000</v>
      </c>
      <c r="N133" s="35">
        <v>77054000</v>
      </c>
      <c r="O133" s="35">
        <v>284000000</v>
      </c>
      <c r="P133" s="35">
        <v>35516000</v>
      </c>
      <c r="Q133" s="35">
        <v>58489820</v>
      </c>
      <c r="R133" s="35">
        <v>3916732</v>
      </c>
      <c r="S133" s="35">
        <v>108000</v>
      </c>
      <c r="T133" s="35">
        <v>5789689</v>
      </c>
      <c r="U133" s="35">
        <v>79200000</v>
      </c>
      <c r="V133" s="35">
        <v>202000000</v>
      </c>
      <c r="W133" s="35">
        <v>171400000</v>
      </c>
      <c r="X133" s="35">
        <v>15000000</v>
      </c>
      <c r="Y133" s="35">
        <v>13900015</v>
      </c>
    </row>
    <row r="134" spans="1:25" ht="12.75" hidden="1">
      <c r="A134" s="68" t="s">
        <v>162</v>
      </c>
      <c r="B134" s="35">
        <v>527952311</v>
      </c>
      <c r="C134" s="35">
        <v>4270000</v>
      </c>
      <c r="D134" s="35">
        <v>520746</v>
      </c>
      <c r="E134" s="35">
        <v>18207000</v>
      </c>
      <c r="F134" s="35">
        <v>37000000</v>
      </c>
      <c r="G134" s="35">
        <v>17193230</v>
      </c>
      <c r="H134" s="35">
        <v>4473000</v>
      </c>
      <c r="I134" s="35">
        <v>11369815</v>
      </c>
      <c r="J134" s="35">
        <v>4835000</v>
      </c>
      <c r="K134" s="35">
        <v>136934000</v>
      </c>
      <c r="L134" s="35">
        <v>0</v>
      </c>
      <c r="M134" s="35">
        <v>760301</v>
      </c>
      <c r="N134" s="35">
        <v>29594000</v>
      </c>
      <c r="O134" s="35">
        <v>64990794</v>
      </c>
      <c r="P134" s="35">
        <v>154328000</v>
      </c>
      <c r="Q134" s="35">
        <v>170287639</v>
      </c>
      <c r="R134" s="35">
        <v>11590157</v>
      </c>
      <c r="S134" s="35">
        <v>124509904</v>
      </c>
      <c r="T134" s="35">
        <v>0</v>
      </c>
      <c r="U134" s="35">
        <v>0</v>
      </c>
      <c r="V134" s="35">
        <v>310748945</v>
      </c>
      <c r="W134" s="35">
        <v>102497000</v>
      </c>
      <c r="X134" s="35">
        <v>21264000</v>
      </c>
      <c r="Y134" s="35">
        <v>0</v>
      </c>
    </row>
    <row r="135" spans="1:25" ht="12.75" hidden="1">
      <c r="A135" s="68" t="s">
        <v>163</v>
      </c>
      <c r="B135" s="35">
        <v>145212354</v>
      </c>
      <c r="C135" s="35">
        <v>13853000</v>
      </c>
      <c r="D135" s="35">
        <v>2722080</v>
      </c>
      <c r="E135" s="35">
        <v>1158000</v>
      </c>
      <c r="F135" s="35">
        <v>0</v>
      </c>
      <c r="G135" s="35">
        <v>1033318</v>
      </c>
      <c r="H135" s="35">
        <v>0</v>
      </c>
      <c r="I135" s="35">
        <v>1365000</v>
      </c>
      <c r="J135" s="35">
        <v>3500000</v>
      </c>
      <c r="K135" s="35">
        <v>6674000</v>
      </c>
      <c r="L135" s="35">
        <v>0</v>
      </c>
      <c r="M135" s="35">
        <v>760301</v>
      </c>
      <c r="N135" s="35">
        <v>0</v>
      </c>
      <c r="O135" s="35">
        <v>3500000</v>
      </c>
      <c r="P135" s="35">
        <v>0</v>
      </c>
      <c r="Q135" s="35">
        <v>21000000</v>
      </c>
      <c r="R135" s="35">
        <v>0</v>
      </c>
      <c r="S135" s="35">
        <v>108000</v>
      </c>
      <c r="T135" s="35">
        <v>875000</v>
      </c>
      <c r="U135" s="35">
        <v>55773000</v>
      </c>
      <c r="V135" s="35">
        <v>0</v>
      </c>
      <c r="W135" s="35">
        <v>14000000</v>
      </c>
      <c r="X135" s="35">
        <v>0</v>
      </c>
      <c r="Y135" s="35">
        <v>0</v>
      </c>
    </row>
    <row r="136" spans="1:25" ht="12.75" hidden="1">
      <c r="A136" s="68" t="s">
        <v>164</v>
      </c>
      <c r="B136" s="35">
        <v>2485926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6000</v>
      </c>
      <c r="O136" s="35">
        <v>0</v>
      </c>
      <c r="P136" s="35">
        <v>0</v>
      </c>
      <c r="Q136" s="35">
        <v>13177500</v>
      </c>
      <c r="R136" s="35">
        <v>0</v>
      </c>
      <c r="S136" s="35">
        <v>232000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</row>
    <row r="137" spans="1:25" ht="12.75" hidden="1">
      <c r="A137" s="68" t="s">
        <v>165</v>
      </c>
      <c r="B137" s="35">
        <v>677070405</v>
      </c>
      <c r="C137" s="35">
        <v>0</v>
      </c>
      <c r="D137" s="35">
        <v>0</v>
      </c>
      <c r="E137" s="35">
        <v>5366618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75108221</v>
      </c>
    </row>
    <row r="138" spans="1:25" ht="25.5" hidden="1">
      <c r="A138" s="68" t="s">
        <v>166</v>
      </c>
      <c r="B138" s="35">
        <v>3453789962</v>
      </c>
      <c r="C138" s="35">
        <v>63937000</v>
      </c>
      <c r="D138" s="35">
        <v>133360725</v>
      </c>
      <c r="E138" s="35">
        <v>74678440</v>
      </c>
      <c r="F138" s="35">
        <v>64415659</v>
      </c>
      <c r="G138" s="35">
        <v>38250108</v>
      </c>
      <c r="H138" s="35">
        <v>119869845</v>
      </c>
      <c r="I138" s="35">
        <v>55110494</v>
      </c>
      <c r="J138" s="35">
        <v>76830809</v>
      </c>
      <c r="K138" s="35">
        <v>1044834321</v>
      </c>
      <c r="L138" s="35">
        <v>248240145</v>
      </c>
      <c r="M138" s="35">
        <v>71872499</v>
      </c>
      <c r="N138" s="35">
        <v>218364180</v>
      </c>
      <c r="O138" s="35">
        <v>325728000</v>
      </c>
      <c r="P138" s="35">
        <v>103438000</v>
      </c>
      <c r="Q138" s="35">
        <v>852221820</v>
      </c>
      <c r="R138" s="35">
        <v>63623896</v>
      </c>
      <c r="S138" s="35">
        <v>101685719</v>
      </c>
      <c r="T138" s="35">
        <v>82240393</v>
      </c>
      <c r="U138" s="35">
        <v>387854000</v>
      </c>
      <c r="V138" s="35">
        <v>351323954</v>
      </c>
      <c r="W138" s="35">
        <v>574097760</v>
      </c>
      <c r="X138" s="35">
        <v>90919720</v>
      </c>
      <c r="Y138" s="35">
        <v>105112252</v>
      </c>
    </row>
    <row r="139" spans="1:25" ht="12.75" hidden="1">
      <c r="A139" s="68" t="s">
        <v>167</v>
      </c>
      <c r="B139" s="35">
        <v>260836651</v>
      </c>
      <c r="C139" s="35">
        <v>5296000</v>
      </c>
      <c r="D139" s="35">
        <v>0</v>
      </c>
      <c r="E139" s="35">
        <v>4747860</v>
      </c>
      <c r="F139" s="35">
        <v>5000000</v>
      </c>
      <c r="G139" s="35">
        <v>0</v>
      </c>
      <c r="H139" s="35">
        <v>29533000</v>
      </c>
      <c r="I139" s="35">
        <v>2977364</v>
      </c>
      <c r="J139" s="35">
        <v>2500500</v>
      </c>
      <c r="K139" s="35">
        <v>300694443</v>
      </c>
      <c r="L139" s="35">
        <v>52618000</v>
      </c>
      <c r="M139" s="35">
        <v>0</v>
      </c>
      <c r="N139" s="35">
        <v>53328239</v>
      </c>
      <c r="O139" s="35">
        <v>33392000</v>
      </c>
      <c r="P139" s="35">
        <v>2000000</v>
      </c>
      <c r="Q139" s="35">
        <v>55000000</v>
      </c>
      <c r="R139" s="35">
        <v>11454579</v>
      </c>
      <c r="S139" s="35">
        <v>18627543</v>
      </c>
      <c r="T139" s="35">
        <v>0</v>
      </c>
      <c r="U139" s="35">
        <v>41000000</v>
      </c>
      <c r="V139" s="35">
        <v>43197911</v>
      </c>
      <c r="W139" s="35">
        <v>48000000</v>
      </c>
      <c r="X139" s="35">
        <v>3150000</v>
      </c>
      <c r="Y139" s="35">
        <v>0</v>
      </c>
    </row>
    <row r="140" spans="1:25" ht="12.75" hidden="1">
      <c r="A140" s="68" t="s">
        <v>168</v>
      </c>
      <c r="B140" s="35">
        <v>1204263096</v>
      </c>
      <c r="C140" s="35">
        <v>36529000</v>
      </c>
      <c r="D140" s="35">
        <v>74746529</v>
      </c>
      <c r="E140" s="35">
        <v>32012700</v>
      </c>
      <c r="F140" s="35">
        <v>15437685</v>
      </c>
      <c r="G140" s="35">
        <v>20738904</v>
      </c>
      <c r="H140" s="35">
        <v>31714000</v>
      </c>
      <c r="I140" s="35">
        <v>8610436</v>
      </c>
      <c r="J140" s="35">
        <v>27790640</v>
      </c>
      <c r="K140" s="35">
        <v>140851937</v>
      </c>
      <c r="L140" s="35">
        <v>27547000</v>
      </c>
      <c r="M140" s="35">
        <v>26964700</v>
      </c>
      <c r="N140" s="35">
        <v>56572492</v>
      </c>
      <c r="O140" s="35">
        <v>136691000</v>
      </c>
      <c r="P140" s="35">
        <v>34024000</v>
      </c>
      <c r="Q140" s="35">
        <v>332671000</v>
      </c>
      <c r="R140" s="35">
        <v>30645099</v>
      </c>
      <c r="S140" s="35">
        <v>83585073</v>
      </c>
      <c r="T140" s="35">
        <v>24405439</v>
      </c>
      <c r="U140" s="35">
        <v>124685000</v>
      </c>
      <c r="V140" s="35">
        <v>61269911</v>
      </c>
      <c r="W140" s="35">
        <v>164153090</v>
      </c>
      <c r="X140" s="35">
        <v>58872198</v>
      </c>
      <c r="Y140" s="35">
        <v>86214234</v>
      </c>
    </row>
    <row r="141" spans="1:25" ht="12.75" hidden="1">
      <c r="A141" s="68" t="s">
        <v>169</v>
      </c>
      <c r="B141" s="35">
        <v>40</v>
      </c>
      <c r="C141" s="35">
        <v>40</v>
      </c>
      <c r="D141" s="35">
        <v>40</v>
      </c>
      <c r="E141" s="35">
        <v>40</v>
      </c>
      <c r="F141" s="35">
        <v>40</v>
      </c>
      <c r="G141" s="35">
        <v>40</v>
      </c>
      <c r="H141" s="35">
        <v>40</v>
      </c>
      <c r="I141" s="35">
        <v>40</v>
      </c>
      <c r="J141" s="35">
        <v>40</v>
      </c>
      <c r="K141" s="35">
        <v>40</v>
      </c>
      <c r="L141" s="35">
        <v>40</v>
      </c>
      <c r="M141" s="35">
        <v>40</v>
      </c>
      <c r="N141" s="35">
        <v>40</v>
      </c>
      <c r="O141" s="35">
        <v>40</v>
      </c>
      <c r="P141" s="35">
        <v>40</v>
      </c>
      <c r="Q141" s="35">
        <v>40</v>
      </c>
      <c r="R141" s="35">
        <v>40</v>
      </c>
      <c r="S141" s="35">
        <v>40</v>
      </c>
      <c r="T141" s="35">
        <v>40</v>
      </c>
      <c r="U141" s="35">
        <v>40</v>
      </c>
      <c r="V141" s="35">
        <v>40</v>
      </c>
      <c r="W141" s="35">
        <v>40</v>
      </c>
      <c r="X141" s="35">
        <v>40</v>
      </c>
      <c r="Y141" s="35">
        <v>40</v>
      </c>
    </row>
    <row r="142" spans="1:25" ht="12.75" hidden="1">
      <c r="A142" s="68" t="s">
        <v>170</v>
      </c>
      <c r="B142" s="35">
        <v>4374348503</v>
      </c>
      <c r="C142" s="35">
        <v>102259325</v>
      </c>
      <c r="D142" s="35">
        <v>193047835</v>
      </c>
      <c r="E142" s="35">
        <v>89807738</v>
      </c>
      <c r="F142" s="35">
        <v>81890607</v>
      </c>
      <c r="G142" s="35">
        <v>66546210</v>
      </c>
      <c r="H142" s="35">
        <v>161884548</v>
      </c>
      <c r="I142" s="35">
        <v>70884108</v>
      </c>
      <c r="J142" s="35">
        <v>105154182</v>
      </c>
      <c r="K142" s="35">
        <v>1617397184</v>
      </c>
      <c r="L142" s="35">
        <v>388791000</v>
      </c>
      <c r="M142" s="35">
        <v>102752260</v>
      </c>
      <c r="N142" s="35">
        <v>339822414</v>
      </c>
      <c r="O142" s="35">
        <v>512250000</v>
      </c>
      <c r="P142" s="35">
        <v>203633000</v>
      </c>
      <c r="Q142" s="35">
        <v>1153765952</v>
      </c>
      <c r="R142" s="35">
        <v>103613747</v>
      </c>
      <c r="S142" s="35">
        <v>178419593</v>
      </c>
      <c r="T142" s="35">
        <v>84491457</v>
      </c>
      <c r="U142" s="35">
        <v>520373000</v>
      </c>
      <c r="V142" s="35">
        <v>416552721</v>
      </c>
      <c r="W142" s="35">
        <v>682024130</v>
      </c>
      <c r="X142" s="35">
        <v>133086683</v>
      </c>
      <c r="Y142" s="35">
        <v>145209100</v>
      </c>
    </row>
    <row r="143" spans="1:25" ht="12.75" hidden="1">
      <c r="A143" s="68" t="s">
        <v>171</v>
      </c>
      <c r="B143" s="35">
        <v>568524212</v>
      </c>
      <c r="C143" s="35">
        <v>6739000</v>
      </c>
      <c r="D143" s="35">
        <v>16535000</v>
      </c>
      <c r="E143" s="35">
        <v>9268810</v>
      </c>
      <c r="F143" s="35">
        <v>4272000</v>
      </c>
      <c r="G143" s="35">
        <v>0</v>
      </c>
      <c r="H143" s="35">
        <v>10980000</v>
      </c>
      <c r="I143" s="35">
        <v>2871479</v>
      </c>
      <c r="J143" s="35">
        <v>3485000</v>
      </c>
      <c r="K143" s="35">
        <v>162236334</v>
      </c>
      <c r="L143" s="35">
        <v>18418132</v>
      </c>
      <c r="M143" s="35">
        <v>0</v>
      </c>
      <c r="N143" s="35">
        <v>26809042</v>
      </c>
      <c r="O143" s="35">
        <v>76950000</v>
      </c>
      <c r="P143" s="35">
        <v>18602000</v>
      </c>
      <c r="Q143" s="35">
        <v>204500000</v>
      </c>
      <c r="R143" s="35">
        <v>7004900</v>
      </c>
      <c r="S143" s="35">
        <v>15172600</v>
      </c>
      <c r="T143" s="35">
        <v>0</v>
      </c>
      <c r="U143" s="35">
        <v>50524000</v>
      </c>
      <c r="V143" s="35">
        <v>48489427</v>
      </c>
      <c r="W143" s="35">
        <v>93932380</v>
      </c>
      <c r="X143" s="35">
        <v>17437681</v>
      </c>
      <c r="Y143" s="35">
        <v>0</v>
      </c>
    </row>
    <row r="144" spans="1:25" ht="12.75" hidden="1">
      <c r="A144" s="68" t="s">
        <v>172</v>
      </c>
      <c r="B144" s="35">
        <v>493976301</v>
      </c>
      <c r="C144" s="35">
        <v>6381783</v>
      </c>
      <c r="D144" s="35">
        <v>16703078</v>
      </c>
      <c r="E144" s="35">
        <v>7325370</v>
      </c>
      <c r="F144" s="35">
        <v>5932725</v>
      </c>
      <c r="G144" s="35">
        <v>0</v>
      </c>
      <c r="H144" s="35">
        <v>10358915</v>
      </c>
      <c r="I144" s="35">
        <v>2871479</v>
      </c>
      <c r="J144" s="35">
        <v>5179000</v>
      </c>
      <c r="K144" s="35">
        <v>148379657</v>
      </c>
      <c r="L144" s="35">
        <v>17442000</v>
      </c>
      <c r="M144" s="35">
        <v>0</v>
      </c>
      <c r="N144" s="35">
        <v>24336857</v>
      </c>
      <c r="O144" s="35">
        <v>64649000</v>
      </c>
      <c r="P144" s="35">
        <v>13636000</v>
      </c>
      <c r="Q144" s="35">
        <v>204308908</v>
      </c>
      <c r="R144" s="35">
        <v>18507478</v>
      </c>
      <c r="S144" s="35">
        <v>11259593</v>
      </c>
      <c r="T144" s="35">
        <v>0</v>
      </c>
      <c r="U144" s="35">
        <v>39947000</v>
      </c>
      <c r="V144" s="35">
        <v>41149507</v>
      </c>
      <c r="W144" s="35">
        <v>90245380</v>
      </c>
      <c r="X144" s="35">
        <v>8280000</v>
      </c>
      <c r="Y144" s="35">
        <v>0</v>
      </c>
    </row>
    <row r="145" spans="1:25" ht="12.75" hidden="1">
      <c r="A145" s="68" t="s">
        <v>173</v>
      </c>
      <c r="B145" s="35">
        <v>2102656586</v>
      </c>
      <c r="C145" s="35">
        <v>22642000</v>
      </c>
      <c r="D145" s="35">
        <v>50583415</v>
      </c>
      <c r="E145" s="35">
        <v>20000000</v>
      </c>
      <c r="F145" s="35">
        <v>22840700</v>
      </c>
      <c r="G145" s="35">
        <v>0</v>
      </c>
      <c r="H145" s="35">
        <v>25527000</v>
      </c>
      <c r="I145" s="35">
        <v>11860064</v>
      </c>
      <c r="J145" s="35">
        <v>21702624</v>
      </c>
      <c r="K145" s="35">
        <v>619151000</v>
      </c>
      <c r="L145" s="35">
        <v>97838280</v>
      </c>
      <c r="M145" s="35">
        <v>0</v>
      </c>
      <c r="N145" s="35">
        <v>60322905</v>
      </c>
      <c r="O145" s="35">
        <v>165400000</v>
      </c>
      <c r="P145" s="35">
        <v>30008000</v>
      </c>
      <c r="Q145" s="35">
        <v>350000000</v>
      </c>
      <c r="R145" s="35">
        <v>7323000</v>
      </c>
      <c r="S145" s="35">
        <v>32581547</v>
      </c>
      <c r="T145" s="35">
        <v>0</v>
      </c>
      <c r="U145" s="35">
        <v>233226000</v>
      </c>
      <c r="V145" s="35">
        <v>133997408</v>
      </c>
      <c r="W145" s="35">
        <v>201404060</v>
      </c>
      <c r="X145" s="35">
        <v>0</v>
      </c>
      <c r="Y145" s="35">
        <v>0</v>
      </c>
    </row>
    <row r="146" spans="1:25" ht="12.75" hidden="1">
      <c r="A146" s="68" t="s">
        <v>174</v>
      </c>
      <c r="B146" s="35">
        <v>1690562734</v>
      </c>
      <c r="C146" s="35">
        <v>20452650</v>
      </c>
      <c r="D146" s="35">
        <v>44338107</v>
      </c>
      <c r="E146" s="35">
        <v>0</v>
      </c>
      <c r="F146" s="35">
        <v>19171016</v>
      </c>
      <c r="G146" s="35">
        <v>0</v>
      </c>
      <c r="H146" s="35">
        <v>24826287</v>
      </c>
      <c r="I146" s="35">
        <v>11860064</v>
      </c>
      <c r="J146" s="35">
        <v>17074400</v>
      </c>
      <c r="K146" s="35">
        <v>575954206</v>
      </c>
      <c r="L146" s="35">
        <v>60364000</v>
      </c>
      <c r="M146" s="35">
        <v>0</v>
      </c>
      <c r="N146" s="35">
        <v>55293550</v>
      </c>
      <c r="O146" s="35">
        <v>152738000</v>
      </c>
      <c r="P146" s="35">
        <v>30548000</v>
      </c>
      <c r="Q146" s="35">
        <v>366000000</v>
      </c>
      <c r="R146" s="35">
        <v>6626669</v>
      </c>
      <c r="S146" s="35">
        <v>31563437</v>
      </c>
      <c r="T146" s="35">
        <v>0</v>
      </c>
      <c r="U146" s="35">
        <v>214080000</v>
      </c>
      <c r="V146" s="35">
        <v>133490261</v>
      </c>
      <c r="W146" s="35">
        <v>205117180</v>
      </c>
      <c r="X146" s="35">
        <v>0</v>
      </c>
      <c r="Y146" s="35">
        <v>0</v>
      </c>
    </row>
    <row r="147" spans="1:25" ht="12.75" hidden="1">
      <c r="A147" s="68" t="s">
        <v>175</v>
      </c>
      <c r="B147" s="35">
        <v>589873037</v>
      </c>
      <c r="C147" s="35">
        <v>7695000</v>
      </c>
      <c r="D147" s="35">
        <v>14959002</v>
      </c>
      <c r="E147" s="35">
        <v>8521670</v>
      </c>
      <c r="F147" s="35">
        <v>4084210</v>
      </c>
      <c r="G147" s="35">
        <v>0</v>
      </c>
      <c r="H147" s="35">
        <v>24457000</v>
      </c>
      <c r="I147" s="35">
        <v>1191375</v>
      </c>
      <c r="J147" s="35">
        <v>5311600</v>
      </c>
      <c r="K147" s="35">
        <v>188507000</v>
      </c>
      <c r="L147" s="35">
        <v>47072256</v>
      </c>
      <c r="M147" s="35">
        <v>0</v>
      </c>
      <c r="N147" s="35">
        <v>27428857</v>
      </c>
      <c r="O147" s="35">
        <v>52652000</v>
      </c>
      <c r="P147" s="35">
        <v>29346000</v>
      </c>
      <c r="Q147" s="35">
        <v>49000000</v>
      </c>
      <c r="R147" s="35">
        <v>12005225</v>
      </c>
      <c r="S147" s="35">
        <v>32961312</v>
      </c>
      <c r="T147" s="35">
        <v>0</v>
      </c>
      <c r="U147" s="35">
        <v>82219000</v>
      </c>
      <c r="V147" s="35">
        <v>36437149</v>
      </c>
      <c r="W147" s="35">
        <v>186538800</v>
      </c>
      <c r="X147" s="35">
        <v>13854540</v>
      </c>
      <c r="Y147" s="35">
        <v>0</v>
      </c>
    </row>
    <row r="148" spans="1:25" ht="12.75" hidden="1">
      <c r="A148" s="68" t="s">
        <v>176</v>
      </c>
      <c r="B148" s="35">
        <v>543286244</v>
      </c>
      <c r="C148" s="35">
        <v>7905000</v>
      </c>
      <c r="D148" s="35">
        <v>9747161</v>
      </c>
      <c r="E148" s="35">
        <v>7099505</v>
      </c>
      <c r="F148" s="35">
        <v>3867623</v>
      </c>
      <c r="G148" s="35">
        <v>0</v>
      </c>
      <c r="H148" s="35">
        <v>12559627</v>
      </c>
      <c r="I148" s="35">
        <v>1191375</v>
      </c>
      <c r="J148" s="35">
        <v>4266000</v>
      </c>
      <c r="K148" s="35">
        <v>183016590</v>
      </c>
      <c r="L148" s="35">
        <v>105508000</v>
      </c>
      <c r="M148" s="35">
        <v>0</v>
      </c>
      <c r="N148" s="35">
        <v>22857381</v>
      </c>
      <c r="O148" s="35">
        <v>46867000</v>
      </c>
      <c r="P148" s="35">
        <v>30278000</v>
      </c>
      <c r="Q148" s="35">
        <v>45850000</v>
      </c>
      <c r="R148" s="35">
        <v>-1459000</v>
      </c>
      <c r="S148" s="35">
        <v>23418173</v>
      </c>
      <c r="T148" s="35">
        <v>0</v>
      </c>
      <c r="U148" s="35">
        <v>55150000</v>
      </c>
      <c r="V148" s="35">
        <v>17663000</v>
      </c>
      <c r="W148" s="35">
        <v>151716210</v>
      </c>
      <c r="X148" s="35">
        <v>14232872</v>
      </c>
      <c r="Y148" s="35">
        <v>0</v>
      </c>
    </row>
    <row r="149" spans="1:25" ht="12.75" hidden="1">
      <c r="A149" s="68" t="s">
        <v>177</v>
      </c>
      <c r="B149" s="35">
        <v>3501492313</v>
      </c>
      <c r="C149" s="35">
        <v>50960820</v>
      </c>
      <c r="D149" s="35">
        <v>99373807</v>
      </c>
      <c r="E149" s="35">
        <v>48837090</v>
      </c>
      <c r="F149" s="35">
        <v>37575403</v>
      </c>
      <c r="G149" s="35">
        <v>0</v>
      </c>
      <c r="H149" s="35">
        <v>81236000</v>
      </c>
      <c r="I149" s="35">
        <v>21208014</v>
      </c>
      <c r="J149" s="35">
        <v>38755724</v>
      </c>
      <c r="K149" s="35">
        <v>1140753875</v>
      </c>
      <c r="L149" s="35">
        <v>210945820</v>
      </c>
      <c r="M149" s="35">
        <v>0</v>
      </c>
      <c r="N149" s="35">
        <v>147760797</v>
      </c>
      <c r="O149" s="35">
        <v>378725000</v>
      </c>
      <c r="P149" s="35">
        <v>110030000</v>
      </c>
      <c r="Q149" s="35">
        <v>693893000</v>
      </c>
      <c r="R149" s="35">
        <v>37947125</v>
      </c>
      <c r="S149" s="35">
        <v>114126963</v>
      </c>
      <c r="T149" s="35">
        <v>0</v>
      </c>
      <c r="U149" s="35">
        <v>402082000</v>
      </c>
      <c r="V149" s="35">
        <v>283030589</v>
      </c>
      <c r="W149" s="35">
        <v>567728840</v>
      </c>
      <c r="X149" s="35">
        <v>49382169</v>
      </c>
      <c r="Y149" s="35">
        <v>0</v>
      </c>
    </row>
    <row r="150" spans="1:25" ht="12.75" hidden="1">
      <c r="A150" s="68" t="s">
        <v>178</v>
      </c>
      <c r="B150" s="35">
        <v>2894033497</v>
      </c>
      <c r="C150" s="35">
        <v>46787963</v>
      </c>
      <c r="D150" s="35">
        <v>85908161</v>
      </c>
      <c r="E150" s="35">
        <v>26249558</v>
      </c>
      <c r="F150" s="35">
        <v>35011604</v>
      </c>
      <c r="G150" s="35">
        <v>0</v>
      </c>
      <c r="H150" s="35">
        <v>66702554</v>
      </c>
      <c r="I150" s="35">
        <v>21208013</v>
      </c>
      <c r="J150" s="35">
        <v>33588700</v>
      </c>
      <c r="K150" s="35">
        <v>1069303095</v>
      </c>
      <c r="L150" s="35">
        <v>220870000</v>
      </c>
      <c r="M150" s="35">
        <v>0</v>
      </c>
      <c r="N150" s="35">
        <v>131357348</v>
      </c>
      <c r="O150" s="35">
        <v>340433000</v>
      </c>
      <c r="P150" s="35">
        <v>103168000</v>
      </c>
      <c r="Q150" s="35">
        <v>698192908</v>
      </c>
      <c r="R150" s="35">
        <v>34465147</v>
      </c>
      <c r="S150" s="35">
        <v>91436123</v>
      </c>
      <c r="T150" s="35">
        <v>0</v>
      </c>
      <c r="U150" s="35">
        <v>338033000</v>
      </c>
      <c r="V150" s="35">
        <v>239457457</v>
      </c>
      <c r="W150" s="35">
        <v>516708120</v>
      </c>
      <c r="X150" s="35">
        <v>43333383</v>
      </c>
      <c r="Y150" s="35">
        <v>0</v>
      </c>
    </row>
    <row r="151" spans="1:25" ht="12.75" hidden="1">
      <c r="A151" s="68" t="s">
        <v>179</v>
      </c>
      <c r="B151" s="35">
        <v>654372000</v>
      </c>
      <c r="C151" s="35">
        <v>53974000</v>
      </c>
      <c r="D151" s="35">
        <v>92086000</v>
      </c>
      <c r="E151" s="35">
        <v>59124860</v>
      </c>
      <c r="F151" s="35">
        <v>40740000</v>
      </c>
      <c r="G151" s="35">
        <v>59970999</v>
      </c>
      <c r="H151" s="35">
        <v>86121000</v>
      </c>
      <c r="I151" s="35">
        <v>48641000</v>
      </c>
      <c r="J151" s="35">
        <v>65448999</v>
      </c>
      <c r="K151" s="35">
        <v>427360000</v>
      </c>
      <c r="L151" s="35">
        <v>135210000</v>
      </c>
      <c r="M151" s="35">
        <v>104076000</v>
      </c>
      <c r="N151" s="35">
        <v>172834650</v>
      </c>
      <c r="O151" s="35">
        <v>133174000</v>
      </c>
      <c r="P151" s="35">
        <v>81559000</v>
      </c>
      <c r="Q151" s="35">
        <v>449210000</v>
      </c>
      <c r="R151" s="35">
        <v>61709850</v>
      </c>
      <c r="S151" s="35">
        <v>85637923</v>
      </c>
      <c r="T151" s="35">
        <v>84421000</v>
      </c>
      <c r="U151" s="35">
        <v>170462000</v>
      </c>
      <c r="V151" s="35">
        <v>159631523</v>
      </c>
      <c r="W151" s="35">
        <v>107886700</v>
      </c>
      <c r="X151" s="35">
        <v>78084000</v>
      </c>
      <c r="Y151" s="35">
        <v>137641000</v>
      </c>
    </row>
    <row r="152" spans="1:25" ht="12.75" hidden="1">
      <c r="A152" s="68" t="s">
        <v>180</v>
      </c>
      <c r="B152" s="35">
        <v>651134000</v>
      </c>
      <c r="C152" s="35">
        <v>53833000</v>
      </c>
      <c r="D152" s="35">
        <v>91846000</v>
      </c>
      <c r="E152" s="35">
        <v>53302000</v>
      </c>
      <c r="F152" s="35">
        <v>40368059</v>
      </c>
      <c r="G152" s="35">
        <v>65875443</v>
      </c>
      <c r="H152" s="35">
        <v>83332500</v>
      </c>
      <c r="I152" s="35">
        <v>48384900</v>
      </c>
      <c r="J152" s="35">
        <v>69316170</v>
      </c>
      <c r="K152" s="35">
        <v>434657000</v>
      </c>
      <c r="L152" s="35">
        <v>132811000</v>
      </c>
      <c r="M152" s="35">
        <v>100387000</v>
      </c>
      <c r="N152" s="35">
        <v>172658000</v>
      </c>
      <c r="O152" s="35">
        <v>131667000</v>
      </c>
      <c r="P152" s="35">
        <v>81223000</v>
      </c>
      <c r="Q152" s="35">
        <v>425760300</v>
      </c>
      <c r="R152" s="35">
        <v>60433000</v>
      </c>
      <c r="S152" s="35">
        <v>71395250</v>
      </c>
      <c r="T152" s="35">
        <v>80565001</v>
      </c>
      <c r="U152" s="35">
        <v>165544000</v>
      </c>
      <c r="V152" s="35">
        <v>157276000</v>
      </c>
      <c r="W152" s="35">
        <v>107206400</v>
      </c>
      <c r="X152" s="35">
        <v>77402000</v>
      </c>
      <c r="Y152" s="35">
        <v>134396000</v>
      </c>
    </row>
    <row r="153" spans="1:25" ht="12.75" hidden="1">
      <c r="A153" s="68" t="s">
        <v>181</v>
      </c>
      <c r="B153" s="35">
        <v>686387781</v>
      </c>
      <c r="C153" s="35">
        <v>42306000</v>
      </c>
      <c r="D153" s="35">
        <v>0</v>
      </c>
      <c r="E153" s="35">
        <v>41887000</v>
      </c>
      <c r="F153" s="35">
        <v>29336726</v>
      </c>
      <c r="G153" s="35">
        <v>0</v>
      </c>
      <c r="H153" s="35">
        <v>55271000</v>
      </c>
      <c r="I153" s="35">
        <v>57353901</v>
      </c>
      <c r="J153" s="35">
        <v>28809000</v>
      </c>
      <c r="K153" s="35">
        <v>192482000</v>
      </c>
      <c r="L153" s="35">
        <v>72565000</v>
      </c>
      <c r="M153" s="35">
        <v>0</v>
      </c>
      <c r="N153" s="35">
        <v>68887248</v>
      </c>
      <c r="O153" s="35">
        <v>72196000</v>
      </c>
      <c r="P153" s="35">
        <v>51297000</v>
      </c>
      <c r="Q153" s="35">
        <v>269133000</v>
      </c>
      <c r="R153" s="35">
        <v>0</v>
      </c>
      <c r="S153" s="35">
        <v>30007650</v>
      </c>
      <c r="T153" s="35">
        <v>0</v>
      </c>
      <c r="U153" s="35">
        <v>0</v>
      </c>
      <c r="V153" s="35">
        <v>67889000</v>
      </c>
      <c r="W153" s="35">
        <v>93697300</v>
      </c>
      <c r="X153" s="35">
        <v>25533000</v>
      </c>
      <c r="Y153" s="35">
        <v>0</v>
      </c>
    </row>
    <row r="154" spans="1:25" ht="12.75" hidden="1">
      <c r="A154" s="68" t="s">
        <v>182</v>
      </c>
      <c r="B154" s="35">
        <v>513967000</v>
      </c>
      <c r="C154" s="35">
        <v>0</v>
      </c>
      <c r="D154" s="35">
        <v>0</v>
      </c>
      <c r="E154" s="35">
        <v>34840000</v>
      </c>
      <c r="F154" s="35">
        <v>860150</v>
      </c>
      <c r="G154" s="35">
        <v>0</v>
      </c>
      <c r="H154" s="35">
        <v>0</v>
      </c>
      <c r="I154" s="35">
        <v>57575100</v>
      </c>
      <c r="J154" s="35">
        <v>30415000</v>
      </c>
      <c r="K154" s="35">
        <v>0</v>
      </c>
      <c r="L154" s="35">
        <v>65527000</v>
      </c>
      <c r="M154" s="35">
        <v>0</v>
      </c>
      <c r="N154" s="35">
        <v>0</v>
      </c>
      <c r="O154" s="35">
        <v>0</v>
      </c>
      <c r="P154" s="35">
        <v>0</v>
      </c>
      <c r="Q154" s="35">
        <v>273524000</v>
      </c>
      <c r="R154" s="35">
        <v>0</v>
      </c>
      <c r="S154" s="35">
        <v>35043749</v>
      </c>
      <c r="T154" s="35">
        <v>0</v>
      </c>
      <c r="U154" s="35">
        <v>0</v>
      </c>
      <c r="V154" s="35">
        <v>50441000</v>
      </c>
      <c r="W154" s="35">
        <v>59768060</v>
      </c>
      <c r="X154" s="35">
        <v>0</v>
      </c>
      <c r="Y154" s="35">
        <v>0</v>
      </c>
    </row>
    <row r="155" spans="1:25" ht="12.75" hidden="1">
      <c r="A155" s="68" t="s">
        <v>183</v>
      </c>
      <c r="B155" s="35">
        <v>4176314817</v>
      </c>
      <c r="C155" s="35">
        <v>101756000</v>
      </c>
      <c r="D155" s="35">
        <v>200354575</v>
      </c>
      <c r="E155" s="35">
        <v>124549018</v>
      </c>
      <c r="F155" s="35">
        <v>80813179</v>
      </c>
      <c r="G155" s="35">
        <v>59709199</v>
      </c>
      <c r="H155" s="35">
        <v>160893999</v>
      </c>
      <c r="I155" s="35">
        <v>70534248</v>
      </c>
      <c r="J155" s="35">
        <v>107653537</v>
      </c>
      <c r="K155" s="35">
        <v>1420427448</v>
      </c>
      <c r="L155" s="35">
        <v>413011000</v>
      </c>
      <c r="M155" s="35">
        <v>101874114</v>
      </c>
      <c r="N155" s="35">
        <v>339820072</v>
      </c>
      <c r="O155" s="35">
        <v>497749000</v>
      </c>
      <c r="P155" s="35">
        <v>192628157</v>
      </c>
      <c r="Q155" s="35">
        <v>1153147588</v>
      </c>
      <c r="R155" s="35">
        <v>103330613</v>
      </c>
      <c r="S155" s="35">
        <v>176040441</v>
      </c>
      <c r="T155" s="35">
        <v>84491457</v>
      </c>
      <c r="U155" s="35">
        <v>518761000</v>
      </c>
      <c r="V155" s="35">
        <v>424043557</v>
      </c>
      <c r="W155" s="35">
        <v>788015050</v>
      </c>
      <c r="X155" s="35">
        <v>123607612</v>
      </c>
      <c r="Y155" s="35">
        <v>162190917</v>
      </c>
    </row>
    <row r="156" spans="1:25" ht="12.75" hidden="1">
      <c r="A156" s="68" t="s">
        <v>184</v>
      </c>
      <c r="B156" s="35">
        <v>1191121690</v>
      </c>
      <c r="C156" s="35">
        <v>35971000</v>
      </c>
      <c r="D156" s="35">
        <v>76214325</v>
      </c>
      <c r="E156" s="35">
        <v>49015700</v>
      </c>
      <c r="F156" s="35">
        <v>27842382</v>
      </c>
      <c r="G156" s="35">
        <v>34410563</v>
      </c>
      <c r="H156" s="35">
        <v>67506000</v>
      </c>
      <c r="I156" s="35">
        <v>29885878</v>
      </c>
      <c r="J156" s="35">
        <v>43515587</v>
      </c>
      <c r="K156" s="35">
        <v>501811661</v>
      </c>
      <c r="L156" s="35">
        <v>102580000</v>
      </c>
      <c r="M156" s="35">
        <v>56466000</v>
      </c>
      <c r="N156" s="35">
        <v>123170428</v>
      </c>
      <c r="O156" s="35">
        <v>161408000</v>
      </c>
      <c r="P156" s="35">
        <v>53445000</v>
      </c>
      <c r="Q156" s="35">
        <v>323755820</v>
      </c>
      <c r="R156" s="35">
        <v>43155842</v>
      </c>
      <c r="S156" s="35">
        <v>65541078</v>
      </c>
      <c r="T156" s="35">
        <v>41576174</v>
      </c>
      <c r="U156" s="35">
        <v>178254000</v>
      </c>
      <c r="V156" s="35">
        <v>132068000</v>
      </c>
      <c r="W156" s="35">
        <v>188559540</v>
      </c>
      <c r="X156" s="35">
        <v>59673471</v>
      </c>
      <c r="Y156" s="35">
        <v>75606554</v>
      </c>
    </row>
    <row r="157" spans="1:25" ht="12.75" hidden="1">
      <c r="A157" s="68" t="s">
        <v>185</v>
      </c>
      <c r="B157" s="35">
        <v>954589118</v>
      </c>
      <c r="C157" s="35">
        <v>33257000</v>
      </c>
      <c r="D157" s="35">
        <v>69522598</v>
      </c>
      <c r="E157" s="35">
        <v>42203780</v>
      </c>
      <c r="F157" s="35">
        <v>26543233</v>
      </c>
      <c r="G157" s="35">
        <v>32006766</v>
      </c>
      <c r="H157" s="35">
        <v>51933651</v>
      </c>
      <c r="I157" s="35">
        <v>24319922</v>
      </c>
      <c r="J157" s="35">
        <v>36379000</v>
      </c>
      <c r="K157" s="35">
        <v>458293434</v>
      </c>
      <c r="L157" s="35">
        <v>72410000</v>
      </c>
      <c r="M157" s="35">
        <v>49514856</v>
      </c>
      <c r="N157" s="35">
        <v>94216616</v>
      </c>
      <c r="O157" s="35">
        <v>149975000</v>
      </c>
      <c r="P157" s="35">
        <v>57708999</v>
      </c>
      <c r="Q157" s="35">
        <v>275099999</v>
      </c>
      <c r="R157" s="35">
        <v>33978600</v>
      </c>
      <c r="S157" s="35">
        <v>50134840</v>
      </c>
      <c r="T157" s="35">
        <v>39042685</v>
      </c>
      <c r="U157" s="35">
        <v>170532000</v>
      </c>
      <c r="V157" s="35">
        <v>125700041</v>
      </c>
      <c r="W157" s="35">
        <v>182964110</v>
      </c>
      <c r="X157" s="35">
        <v>52627708</v>
      </c>
      <c r="Y157" s="35">
        <v>70694502</v>
      </c>
    </row>
    <row r="158" spans="1:25" ht="12.75" hidden="1">
      <c r="A158" s="68" t="s">
        <v>186</v>
      </c>
      <c r="B158" s="35">
        <v>52488339</v>
      </c>
      <c r="C158" s="35">
        <v>1695595</v>
      </c>
      <c r="D158" s="35">
        <v>1353261</v>
      </c>
      <c r="E158" s="35">
        <v>1239110</v>
      </c>
      <c r="F158" s="35">
        <v>1010000</v>
      </c>
      <c r="G158" s="35">
        <v>0</v>
      </c>
      <c r="H158" s="35">
        <v>2427878</v>
      </c>
      <c r="I158" s="35">
        <v>414678</v>
      </c>
      <c r="J158" s="35">
        <v>435000</v>
      </c>
      <c r="K158" s="35">
        <v>41064328</v>
      </c>
      <c r="L158" s="35">
        <v>6295000</v>
      </c>
      <c r="M158" s="35">
        <v>0</v>
      </c>
      <c r="N158" s="35">
        <v>1994928</v>
      </c>
      <c r="O158" s="35">
        <v>10069109</v>
      </c>
      <c r="P158" s="35">
        <v>2731850</v>
      </c>
      <c r="Q158" s="35">
        <v>11917660</v>
      </c>
      <c r="R158" s="35">
        <v>582656</v>
      </c>
      <c r="S158" s="35">
        <v>6265750</v>
      </c>
      <c r="T158" s="35">
        <v>0</v>
      </c>
      <c r="U158" s="35">
        <v>6733010</v>
      </c>
      <c r="V158" s="35">
        <v>6409223</v>
      </c>
      <c r="W158" s="35">
        <v>13176370</v>
      </c>
      <c r="X158" s="35">
        <v>646920</v>
      </c>
      <c r="Y158" s="35">
        <v>1262651</v>
      </c>
    </row>
    <row r="159" spans="1:25" ht="12.75" hidden="1">
      <c r="A159" s="68" t="s">
        <v>187</v>
      </c>
      <c r="B159" s="35">
        <v>1250000000</v>
      </c>
      <c r="C159" s="35">
        <v>18000000</v>
      </c>
      <c r="D159" s="35">
        <v>35883000</v>
      </c>
      <c r="E159" s="35">
        <v>16000000</v>
      </c>
      <c r="F159" s="35">
        <v>23300138</v>
      </c>
      <c r="G159" s="35">
        <v>0</v>
      </c>
      <c r="H159" s="35">
        <v>25253000</v>
      </c>
      <c r="I159" s="35">
        <v>13354611</v>
      </c>
      <c r="J159" s="35">
        <v>20000000</v>
      </c>
      <c r="K159" s="35">
        <v>281326595</v>
      </c>
      <c r="L159" s="35">
        <v>58320000</v>
      </c>
      <c r="M159" s="35">
        <v>0</v>
      </c>
      <c r="N159" s="35">
        <v>54000000</v>
      </c>
      <c r="O159" s="35">
        <v>0</v>
      </c>
      <c r="P159" s="35">
        <v>33730000</v>
      </c>
      <c r="Q159" s="35">
        <v>300000000</v>
      </c>
      <c r="R159" s="35">
        <v>12447782</v>
      </c>
      <c r="S159" s="35">
        <v>30026335</v>
      </c>
      <c r="T159" s="35">
        <v>0</v>
      </c>
      <c r="U159" s="35">
        <v>0</v>
      </c>
      <c r="V159" s="35">
        <v>140490980</v>
      </c>
      <c r="W159" s="35">
        <v>189118000</v>
      </c>
      <c r="X159" s="35">
        <v>5500000</v>
      </c>
      <c r="Y159" s="35">
        <v>0</v>
      </c>
    </row>
    <row r="160" spans="1:25" ht="12.75" hidden="1">
      <c r="A160" s="68" t="s">
        <v>188</v>
      </c>
      <c r="B160" s="35">
        <v>1149420213</v>
      </c>
      <c r="C160" s="35">
        <v>20400000</v>
      </c>
      <c r="D160" s="35">
        <v>32608843</v>
      </c>
      <c r="E160" s="35">
        <v>1680000</v>
      </c>
      <c r="F160" s="35">
        <v>14453639</v>
      </c>
      <c r="G160" s="35">
        <v>0</v>
      </c>
      <c r="H160" s="35">
        <v>27936387</v>
      </c>
      <c r="I160" s="35">
        <v>11766177</v>
      </c>
      <c r="J160" s="35">
        <v>18020260</v>
      </c>
      <c r="K160" s="35">
        <v>260487588</v>
      </c>
      <c r="L160" s="35">
        <v>82514000</v>
      </c>
      <c r="M160" s="35">
        <v>0</v>
      </c>
      <c r="N160" s="35">
        <v>49770513</v>
      </c>
      <c r="O160" s="35">
        <v>0</v>
      </c>
      <c r="P160" s="35">
        <v>23037000</v>
      </c>
      <c r="Q160" s="35">
        <v>300000000</v>
      </c>
      <c r="R160" s="35">
        <v>14327500</v>
      </c>
      <c r="S160" s="35">
        <v>27500000</v>
      </c>
      <c r="T160" s="35">
        <v>0</v>
      </c>
      <c r="U160" s="35">
        <v>0</v>
      </c>
      <c r="V160" s="35">
        <v>0</v>
      </c>
      <c r="W160" s="35">
        <v>154594090</v>
      </c>
      <c r="X160" s="35">
        <v>4560000</v>
      </c>
      <c r="Y160" s="35">
        <v>0</v>
      </c>
    </row>
    <row r="161" spans="1:25" ht="12.75" hidden="1">
      <c r="A161" s="68" t="s">
        <v>189</v>
      </c>
      <c r="B161" s="35">
        <v>352367015</v>
      </c>
      <c r="C161" s="35">
        <v>2701000</v>
      </c>
      <c r="D161" s="35">
        <v>16943000</v>
      </c>
      <c r="E161" s="35">
        <v>0</v>
      </c>
      <c r="F161" s="35">
        <v>8870400</v>
      </c>
      <c r="G161" s="35">
        <v>0</v>
      </c>
      <c r="H161" s="35">
        <v>2162750</v>
      </c>
      <c r="I161" s="35">
        <v>1288225</v>
      </c>
      <c r="J161" s="35">
        <v>1750000</v>
      </c>
      <c r="K161" s="35">
        <v>231448491</v>
      </c>
      <c r="L161" s="35">
        <v>33792000</v>
      </c>
      <c r="M161" s="35">
        <v>0</v>
      </c>
      <c r="N161" s="35">
        <v>0</v>
      </c>
      <c r="O161" s="35">
        <v>124059000</v>
      </c>
      <c r="P161" s="35">
        <v>100000</v>
      </c>
      <c r="Q161" s="35">
        <v>11466000</v>
      </c>
      <c r="R161" s="35">
        <v>731500</v>
      </c>
      <c r="S161" s="35">
        <v>1100000</v>
      </c>
      <c r="T161" s="35">
        <v>0</v>
      </c>
      <c r="U161" s="35">
        <v>0</v>
      </c>
      <c r="V161" s="35">
        <v>11665826</v>
      </c>
      <c r="W161" s="35">
        <v>108611750</v>
      </c>
      <c r="X161" s="35">
        <v>8000000</v>
      </c>
      <c r="Y161" s="35">
        <v>0</v>
      </c>
    </row>
    <row r="162" spans="1:25" ht="12.75" hidden="1">
      <c r="A162" s="68" t="s">
        <v>190</v>
      </c>
      <c r="B162" s="35">
        <v>329314971</v>
      </c>
      <c r="C162" s="35">
        <v>2100000</v>
      </c>
      <c r="D162" s="35">
        <v>15984123</v>
      </c>
      <c r="E162" s="35">
        <v>40000</v>
      </c>
      <c r="F162" s="35">
        <v>6000000</v>
      </c>
      <c r="G162" s="35">
        <v>0</v>
      </c>
      <c r="H162" s="35">
        <v>2800000</v>
      </c>
      <c r="I162" s="35">
        <v>1135000</v>
      </c>
      <c r="J162" s="35">
        <v>2035000</v>
      </c>
      <c r="K162" s="35">
        <v>214304158</v>
      </c>
      <c r="L162" s="35">
        <v>80425000</v>
      </c>
      <c r="M162" s="35">
        <v>0</v>
      </c>
      <c r="N162" s="35">
        <v>0</v>
      </c>
      <c r="O162" s="35">
        <v>0</v>
      </c>
      <c r="P162" s="35">
        <v>0</v>
      </c>
      <c r="Q162" s="35">
        <v>10920000</v>
      </c>
      <c r="R162" s="35">
        <v>451500</v>
      </c>
      <c r="S162" s="35">
        <v>850000</v>
      </c>
      <c r="T162" s="35">
        <v>0</v>
      </c>
      <c r="U162" s="35">
        <v>0</v>
      </c>
      <c r="V162" s="35">
        <v>0</v>
      </c>
      <c r="W162" s="35">
        <v>98518220</v>
      </c>
      <c r="X162" s="35">
        <v>6839250</v>
      </c>
      <c r="Y162" s="35">
        <v>0</v>
      </c>
    </row>
    <row r="163" spans="1:25" ht="12.75" hidden="1">
      <c r="A163" s="68" t="s">
        <v>191</v>
      </c>
      <c r="B163" s="35">
        <v>49886350</v>
      </c>
      <c r="C163" s="35">
        <v>3575000</v>
      </c>
      <c r="D163" s="35">
        <v>4320400</v>
      </c>
      <c r="E163" s="35">
        <v>2963160</v>
      </c>
      <c r="F163" s="35">
        <v>1817739</v>
      </c>
      <c r="G163" s="35">
        <v>3239545</v>
      </c>
      <c r="H163" s="35">
        <v>6285000</v>
      </c>
      <c r="I163" s="35">
        <v>2096597</v>
      </c>
      <c r="J163" s="35">
        <v>4858534</v>
      </c>
      <c r="K163" s="35">
        <v>22747574</v>
      </c>
      <c r="L163" s="35">
        <v>7498000</v>
      </c>
      <c r="M163" s="35">
        <v>8373642</v>
      </c>
      <c r="N163" s="35">
        <v>8943752</v>
      </c>
      <c r="O163" s="35">
        <v>12671000</v>
      </c>
      <c r="P163" s="35">
        <v>5385000</v>
      </c>
      <c r="Q163" s="35">
        <v>24000000</v>
      </c>
      <c r="R163" s="35">
        <v>4112372</v>
      </c>
      <c r="S163" s="35">
        <v>4226806</v>
      </c>
      <c r="T163" s="35">
        <v>8271994</v>
      </c>
      <c r="U163" s="35">
        <v>16036000</v>
      </c>
      <c r="V163" s="35">
        <v>9792728</v>
      </c>
      <c r="W163" s="35">
        <v>13174340</v>
      </c>
      <c r="X163" s="35">
        <v>4486566</v>
      </c>
      <c r="Y163" s="35">
        <v>6574770</v>
      </c>
    </row>
    <row r="164" spans="1:25" ht="12.75" hidden="1">
      <c r="A164" s="68" t="s">
        <v>192</v>
      </c>
      <c r="B164" s="35">
        <v>449583114</v>
      </c>
      <c r="C164" s="35">
        <v>6438000</v>
      </c>
      <c r="D164" s="35">
        <v>42232210</v>
      </c>
      <c r="E164" s="35">
        <v>21952000</v>
      </c>
      <c r="F164" s="35">
        <v>1500000</v>
      </c>
      <c r="G164" s="35">
        <v>3866862</v>
      </c>
      <c r="H164" s="35">
        <v>2006000</v>
      </c>
      <c r="I164" s="35">
        <v>4352972</v>
      </c>
      <c r="J164" s="35">
        <v>0</v>
      </c>
      <c r="K164" s="35">
        <v>23000000</v>
      </c>
      <c r="L164" s="35">
        <v>22659000</v>
      </c>
      <c r="M164" s="35">
        <v>6027000</v>
      </c>
      <c r="N164" s="35">
        <v>165501084</v>
      </c>
      <c r="O164" s="35">
        <v>41083000</v>
      </c>
      <c r="P164" s="35">
        <v>67516000</v>
      </c>
      <c r="Q164" s="35">
        <v>350000000</v>
      </c>
      <c r="R164" s="35">
        <v>2478000</v>
      </c>
      <c r="S164" s="35">
        <v>13210100</v>
      </c>
      <c r="T164" s="35">
        <v>800000</v>
      </c>
      <c r="U164" s="35">
        <v>28893000</v>
      </c>
      <c r="V164" s="35">
        <v>2200000</v>
      </c>
      <c r="W164" s="35">
        <v>46687120</v>
      </c>
      <c r="X164" s="35">
        <v>1144000</v>
      </c>
      <c r="Y164" s="35">
        <v>4200000</v>
      </c>
    </row>
    <row r="165" spans="1:25" ht="12.75" hidden="1">
      <c r="A165" s="68" t="s">
        <v>193</v>
      </c>
      <c r="B165" s="35">
        <v>288081176</v>
      </c>
      <c r="C165" s="35">
        <v>3622000</v>
      </c>
      <c r="D165" s="35">
        <v>0</v>
      </c>
      <c r="E165" s="35">
        <v>312490</v>
      </c>
      <c r="F165" s="35">
        <v>2530000</v>
      </c>
      <c r="G165" s="35">
        <v>600000</v>
      </c>
      <c r="H165" s="35">
        <v>0</v>
      </c>
      <c r="I165" s="35">
        <v>7335000</v>
      </c>
      <c r="J165" s="35">
        <v>0</v>
      </c>
      <c r="K165" s="35">
        <v>7500000</v>
      </c>
      <c r="L165" s="35">
        <v>18322145</v>
      </c>
      <c r="M165" s="35">
        <v>0</v>
      </c>
      <c r="N165" s="35">
        <v>14705000</v>
      </c>
      <c r="O165" s="35">
        <v>22856000</v>
      </c>
      <c r="P165" s="35">
        <v>9698000</v>
      </c>
      <c r="Q165" s="35">
        <v>105000000</v>
      </c>
      <c r="R165" s="35">
        <v>2350000</v>
      </c>
      <c r="S165" s="35">
        <v>0</v>
      </c>
      <c r="T165" s="35">
        <v>2832225</v>
      </c>
      <c r="U165" s="35">
        <v>11409000</v>
      </c>
      <c r="V165" s="35">
        <v>15880000</v>
      </c>
      <c r="W165" s="35">
        <v>19300010</v>
      </c>
      <c r="X165" s="35">
        <v>1400000</v>
      </c>
      <c r="Y165" s="35">
        <v>7480928</v>
      </c>
    </row>
    <row r="166" spans="1:25" ht="12.75" hidden="1">
      <c r="A166" s="68" t="s">
        <v>194</v>
      </c>
      <c r="B166" s="69">
        <v>195863027</v>
      </c>
      <c r="C166" s="69">
        <v>0</v>
      </c>
      <c r="D166" s="69">
        <v>0</v>
      </c>
      <c r="E166" s="69">
        <v>0</v>
      </c>
      <c r="F166" s="69">
        <v>0</v>
      </c>
      <c r="G166" s="69">
        <v>0</v>
      </c>
      <c r="H166" s="69">
        <v>0</v>
      </c>
      <c r="I166" s="69">
        <v>0</v>
      </c>
      <c r="J166" s="69">
        <v>0</v>
      </c>
      <c r="K166" s="69">
        <v>0</v>
      </c>
      <c r="L166" s="69">
        <v>0</v>
      </c>
      <c r="M166" s="69">
        <v>0</v>
      </c>
      <c r="N166" s="69">
        <v>36217439</v>
      </c>
      <c r="O166" s="69">
        <v>0</v>
      </c>
      <c r="P166" s="69">
        <v>0</v>
      </c>
      <c r="Q166" s="69">
        <v>0</v>
      </c>
      <c r="R166" s="69">
        <v>0</v>
      </c>
      <c r="S166" s="69">
        <v>0</v>
      </c>
      <c r="T166" s="69">
        <v>0</v>
      </c>
      <c r="U166" s="69">
        <v>0</v>
      </c>
      <c r="V166" s="69">
        <v>0</v>
      </c>
      <c r="W166" s="69">
        <v>0</v>
      </c>
      <c r="X166" s="69">
        <v>0</v>
      </c>
      <c r="Y166" s="69">
        <v>0</v>
      </c>
    </row>
    <row r="167" spans="1:25" ht="12.75" hidden="1">
      <c r="A167" s="68" t="s">
        <v>195</v>
      </c>
      <c r="B167" s="69">
        <v>154930877</v>
      </c>
      <c r="C167" s="69">
        <v>0</v>
      </c>
      <c r="D167" s="69">
        <v>0</v>
      </c>
      <c r="E167" s="69">
        <v>0</v>
      </c>
      <c r="F167" s="69">
        <v>0</v>
      </c>
      <c r="G167" s="69">
        <v>0</v>
      </c>
      <c r="H167" s="69">
        <v>0</v>
      </c>
      <c r="I167" s="69">
        <v>0</v>
      </c>
      <c r="J167" s="69">
        <v>0</v>
      </c>
      <c r="K167" s="69">
        <v>0</v>
      </c>
      <c r="L167" s="69">
        <v>0</v>
      </c>
      <c r="M167" s="69">
        <v>0</v>
      </c>
      <c r="N167" s="69">
        <v>0</v>
      </c>
      <c r="O167" s="69">
        <v>0</v>
      </c>
      <c r="P167" s="69">
        <v>0</v>
      </c>
      <c r="Q167" s="69">
        <v>0</v>
      </c>
      <c r="R167" s="69">
        <v>0</v>
      </c>
      <c r="S167" s="69">
        <v>0</v>
      </c>
      <c r="T167" s="69">
        <v>0</v>
      </c>
      <c r="U167" s="69">
        <v>0</v>
      </c>
      <c r="V167" s="69">
        <v>0</v>
      </c>
      <c r="W167" s="69">
        <v>0</v>
      </c>
      <c r="X167" s="69">
        <v>0</v>
      </c>
      <c r="Y167" s="69">
        <v>0</v>
      </c>
    </row>
  </sheetData>
  <sheetProtection/>
  <mergeCells count="1">
    <mergeCell ref="A1:Y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2013-10-10T14:24:53Z</dcterms:created>
  <dcterms:modified xsi:type="dcterms:W3CDTF">2013-10-10T14:25:16Z</dcterms:modified>
  <cp:category/>
  <cp:version/>
  <cp:contentType/>
  <cp:contentStatus/>
</cp:coreProperties>
</file>