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55" windowHeight="10800" activeTab="0"/>
  </bookViews>
  <sheets>
    <sheet name="GT" sheetId="1" r:id="rId1"/>
  </sheets>
  <definedNames/>
  <calcPr fullCalcOnLoad="1"/>
</workbook>
</file>

<file path=xl/sharedStrings.xml><?xml version="1.0" encoding="utf-8"?>
<sst xmlns="http://schemas.openxmlformats.org/spreadsheetml/2006/main" count="200" uniqueCount="172">
  <si>
    <t xml:space="preserve">Summarised Outcome: Municipal Budget and Benchmarking Engagement - 2013/14 Budget vs Original Budget 2012/13 </t>
  </si>
  <si>
    <t>EKU</t>
  </si>
  <si>
    <t>JHB</t>
  </si>
  <si>
    <t>TSH</t>
  </si>
  <si>
    <t>GT421</t>
  </si>
  <si>
    <t>GT422</t>
  </si>
  <si>
    <t>GT423</t>
  </si>
  <si>
    <t>DC42</t>
  </si>
  <si>
    <t>GT481</t>
  </si>
  <si>
    <t>GT482</t>
  </si>
  <si>
    <t>GT483</t>
  </si>
  <si>
    <t>GT484</t>
  </si>
  <si>
    <t>DC48</t>
  </si>
  <si>
    <t>Ekurhuleni</t>
  </si>
  <si>
    <t>City Of</t>
  </si>
  <si>
    <t>Emfuleni</t>
  </si>
  <si>
    <t>Midvaal</t>
  </si>
  <si>
    <t>Lesedi</t>
  </si>
  <si>
    <t>Sedibeng</t>
  </si>
  <si>
    <t>Mogale</t>
  </si>
  <si>
    <t>Randfontein</t>
  </si>
  <si>
    <t>Westonaria</t>
  </si>
  <si>
    <t>Merafong</t>
  </si>
  <si>
    <t>West</t>
  </si>
  <si>
    <t>Metro (H)</t>
  </si>
  <si>
    <t>Johannes-burg (H)</t>
  </si>
  <si>
    <t>Tshwane (H)</t>
  </si>
  <si>
    <t>(H)</t>
  </si>
  <si>
    <t>(M)</t>
  </si>
  <si>
    <t>City (H)</t>
  </si>
  <si>
    <t>Rand (M)</t>
  </si>
  <si>
    <t>R thousands</t>
  </si>
  <si>
    <t>Total Operating Revenue</t>
  </si>
  <si>
    <t>Total Operating Expenditure</t>
  </si>
  <si>
    <t>Operating Performance Surplus / (Deficit)</t>
  </si>
  <si>
    <t>Cash and Cash Equivalents at the Year End</t>
  </si>
  <si>
    <t>Net Increase / (Decrease) in Cash held for the Year</t>
  </si>
  <si>
    <t>Cash Backing / Surplus (Deficit) Reconciliation</t>
  </si>
  <si>
    <t>Cash Coverage Ratio</t>
  </si>
  <si>
    <t>STATEMENT OF OPERATING PERFORMANCE</t>
  </si>
  <si>
    <t>Revenue</t>
  </si>
  <si>
    <t>% Increase in Total Operating Revenue</t>
  </si>
  <si>
    <t>% Increase in Property Rates Revenue</t>
  </si>
  <si>
    <t>% Increase in Electricity Revenue</t>
  </si>
  <si>
    <t>% Increase in Water Revenue</t>
  </si>
  <si>
    <t>% Increase in Property Rates &amp; Service Charges</t>
  </si>
  <si>
    <t>% Increase in Operating Grant Revenue</t>
  </si>
  <si>
    <t>% Increase in Capital Grant Revenue</t>
  </si>
  <si>
    <t>Collection Rate Including Other Revenue</t>
  </si>
  <si>
    <t>Expenditure</t>
  </si>
  <si>
    <t>% Increase in Total Operating Expenditure</t>
  </si>
  <si>
    <t>% Increase in Employee Costs</t>
  </si>
  <si>
    <t>% Overtime measured against Employee Related Costs</t>
  </si>
  <si>
    <t>% Increase in Electricity Bulk Purchases</t>
  </si>
  <si>
    <t>% Increase in Water Bulk Purchases</t>
  </si>
  <si>
    <t>Remuneration % of Oper Exp (excl debt impairm and deprec)</t>
  </si>
  <si>
    <t>Contracted Services % of Oper Exp (excl debt impairm and deprec)</t>
  </si>
  <si>
    <t>Debt Impairment % of Billable Revenue</t>
  </si>
  <si>
    <t>% Electricity Distribution Losses</t>
  </si>
  <si>
    <t>% Water Distribution Losses</t>
  </si>
  <si>
    <t>INFRASTRUCTURE DEVELOPMENT &amp; ASSET MANAGEMENT</t>
  </si>
  <si>
    <t>Capital Funding</t>
  </si>
  <si>
    <t>Total Capital Budget</t>
  </si>
  <si>
    <t>Internally Funded and Other</t>
  </si>
  <si>
    <t>Grant Funding and Other</t>
  </si>
  <si>
    <t>Internally Generated Funds % of Non Grant Funding</t>
  </si>
  <si>
    <t>Borrowing % of Non Grant Funding</t>
  </si>
  <si>
    <t>Grant Funding % of Total Funding</t>
  </si>
  <si>
    <t>Borrowing</t>
  </si>
  <si>
    <t>Total Borrowing Liability</t>
  </si>
  <si>
    <t>Borrowing for the Financial Year</t>
  </si>
  <si>
    <t>Cost of Borrowing for the Financial Year</t>
  </si>
  <si>
    <t>Total Cost of Debt as a % of Total Borrowing Liability</t>
  </si>
  <si>
    <t>Financing Cost % of Asset Base</t>
  </si>
  <si>
    <t>Capital Charges % of Operating Expenditure</t>
  </si>
  <si>
    <t>Borrowing % of Total Assets</t>
  </si>
  <si>
    <t>Capital Programme</t>
  </si>
  <si>
    <t>Capital Appropriations</t>
  </si>
  <si>
    <t>Trading Services</t>
  </si>
  <si>
    <t>Total Appropriation - Electricity Infrastructure</t>
  </si>
  <si>
    <t>Total Appropriation - Water Infrastructure</t>
  </si>
  <si>
    <t>Total Appropriation - Waste Water Management</t>
  </si>
  <si>
    <t>Total Appropriation - Waste Management</t>
  </si>
  <si>
    <t>Economic and Environmental</t>
  </si>
  <si>
    <t>Total Appropriation - Planning and Development</t>
  </si>
  <si>
    <t>Total Appropriation - Road Transport</t>
  </si>
  <si>
    <t>Total Appropriation - Environmental Protection</t>
  </si>
  <si>
    <t>Governance and Administration</t>
  </si>
  <si>
    <t>Community and Public Safety</t>
  </si>
  <si>
    <t>Other</t>
  </si>
  <si>
    <t>% Capital Appropriations measured against Total Capital</t>
  </si>
  <si>
    <t>% of Capital Budget - Electricity Infrastructure</t>
  </si>
  <si>
    <t>% of Capital Budget - Water Infrastructure</t>
  </si>
  <si>
    <t>% of Capital Budget - Waste Water Management</t>
  </si>
  <si>
    <t>% of Capital Budget - Waste Management</t>
  </si>
  <si>
    <t>% of Capital Budget - Planning and Development</t>
  </si>
  <si>
    <t>% of Capital Budget - Road Transport</t>
  </si>
  <si>
    <t>% of Capital Budget - Environmental Protection</t>
  </si>
  <si>
    <t>Asset Management</t>
  </si>
  <si>
    <t>Total Value of PPE</t>
  </si>
  <si>
    <t>Capital Asset Renewal</t>
  </si>
  <si>
    <t>Operational Repairs &amp; Maintenance</t>
  </si>
  <si>
    <t>Asset Renewal % of Depreciation</t>
  </si>
  <si>
    <t>R&amp;M % of PPE</t>
  </si>
  <si>
    <t>Asset Renewal and R&amp;M as a % of PPE</t>
  </si>
  <si>
    <t>Depreciation as % of Asset Base</t>
  </si>
  <si>
    <t>AVERAGE HOUSEHOLD BILLS</t>
  </si>
  <si>
    <t>Percentage Increases</t>
  </si>
  <si>
    <t>Property rates</t>
  </si>
  <si>
    <t>Electricity: Basic levy</t>
  </si>
  <si>
    <t>Electricity: Consumption</t>
  </si>
  <si>
    <t>Water: Basic levy</t>
  </si>
  <si>
    <t>Water: Consumption</t>
  </si>
  <si>
    <t>Sanitation</t>
  </si>
  <si>
    <t>Refuse removal</t>
  </si>
  <si>
    <t>Monthly Bill (Rand/cent)</t>
  </si>
  <si>
    <t>Total Monthly Bill (excluding VAT)</t>
  </si>
  <si>
    <t>SOCIAL PACKAGE</t>
  </si>
  <si>
    <t>Total Number of Households</t>
  </si>
  <si>
    <t>Highest level of free service provided</t>
  </si>
  <si>
    <t>Water (kilolitres per household per month)</t>
  </si>
  <si>
    <t>Electricity (kwh per household per month)</t>
  </si>
  <si>
    <t>Number of Households receiving Free Basic Services</t>
  </si>
  <si>
    <t>Water (6 kilolitres per household per month)</t>
  </si>
  <si>
    <t>Sanitation (free minimum level service)</t>
  </si>
  <si>
    <t>Electricity/Other energy (50kwh per household per month)</t>
  </si>
  <si>
    <t>Refuse(removed at least once a week)</t>
  </si>
  <si>
    <t>Cost of Free Basic Services provided</t>
  </si>
  <si>
    <t>Average Cost per Household Per Annum</t>
  </si>
  <si>
    <t>Cost of Free Basic Services Provided to "Registered Indigent"</t>
  </si>
  <si>
    <t>Revenue cost of free services provided (excl property rates and other)</t>
  </si>
  <si>
    <t>Local Government Equitable Share</t>
  </si>
  <si>
    <t>MTREF Funded / Unfunded</t>
  </si>
  <si>
    <t>Cash Receipts and Ratepayers</t>
  </si>
  <si>
    <t>Total Billable Revenue</t>
  </si>
  <si>
    <t>Other Revenue</t>
  </si>
  <si>
    <t>BS 1800 2200 -2700 1400 (A6_6_7_30_16)</t>
  </si>
  <si>
    <t>BS 2600 and 2610 (A6_32)</t>
  </si>
  <si>
    <t>BS 2000 (A6_8)</t>
  </si>
  <si>
    <t>BS 2010 (A6_9)</t>
  </si>
  <si>
    <t>BS 1500 (A6_15)</t>
  </si>
  <si>
    <t>A8 lines 11 tot 17 (excl 14)</t>
  </si>
  <si>
    <t>OSA 3000 TO 3400 AND 3900 TO 4300 (excl 4110)</t>
  </si>
  <si>
    <t>Debt Impairment</t>
  </si>
  <si>
    <t>OSA 4110 3600 4400 4550</t>
  </si>
  <si>
    <t>SA8 line 42</t>
  </si>
  <si>
    <t>Total Operating Revenue 2012/13</t>
  </si>
  <si>
    <t>Property Rates Revenue</t>
  </si>
  <si>
    <t>Property Rates Revenue 2012/13</t>
  </si>
  <si>
    <t>Electricity Revenue</t>
  </si>
  <si>
    <t>Electricity Revenue 2012/13</t>
  </si>
  <si>
    <t>Water Revenue</t>
  </si>
  <si>
    <t>Water Revenue 2012/13</t>
  </si>
  <si>
    <t>Property Rates &amp; Service Charges</t>
  </si>
  <si>
    <t>Property Rates &amp; Service Charges 2012/13</t>
  </si>
  <si>
    <t>Operating Grant Revenue</t>
  </si>
  <si>
    <t>Operating Grant Revenue 2012/13</t>
  </si>
  <si>
    <t>Capital Grant Revenue</t>
  </si>
  <si>
    <t>Capital Grant Revenue 2012/13</t>
  </si>
  <si>
    <t>Total Operating Expenditure 2012/13</t>
  </si>
  <si>
    <t>Employee Costs</t>
  </si>
  <si>
    <t>Employee Costs 2012/13</t>
  </si>
  <si>
    <t>Overtime Costs</t>
  </si>
  <si>
    <t>Electricity Bulk Purchases</t>
  </si>
  <si>
    <t>Electricity Bulk Purchases 2012/13</t>
  </si>
  <si>
    <t>Water Bulk Purchases</t>
  </si>
  <si>
    <t>Water Bulk Purchases 2012/13</t>
  </si>
  <si>
    <t>Remuneration</t>
  </si>
  <si>
    <t>Depreciation</t>
  </si>
  <si>
    <t>Contracted Services</t>
  </si>
  <si>
    <t>Cost of Electricity Distribution Losses</t>
  </si>
  <si>
    <t>Cost of Water Distribution Losses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</si>
</sst>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,_);_(* \(#,##0,\);_(* &quot;- &quot;?_);_(@_)"/>
    <numFmt numFmtId="165" formatCode="#,###.0_);\(#,###.0\);.0_)"/>
    <numFmt numFmtId="166" formatCode="#,###.0\%_);\(#,###.0\%\);.0\%_)"/>
    <numFmt numFmtId="167" formatCode="#,###.00_);\(#,###.00\);.00_)"/>
    <numFmt numFmtId="168" formatCode="##,##0_);\(##,##0\);0_)"/>
    <numFmt numFmtId="169" formatCode="_(* #,##0,_);_(* \(#,##0,\);_(* &quot;&quot;\-\ &quot;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1" fillId="0" borderId="0" xfId="0" applyFont="1" applyAlignment="1">
      <alignment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13" xfId="0" applyFont="1" applyBorder="1" applyAlignment="1">
      <alignment/>
    </xf>
    <xf numFmtId="0" fontId="42" fillId="0" borderId="14" xfId="0" applyFont="1" applyBorder="1" applyAlignment="1">
      <alignment wrapText="1"/>
    </xf>
    <xf numFmtId="0" fontId="42" fillId="0" borderId="15" xfId="0" applyFont="1" applyBorder="1" applyAlignment="1">
      <alignment wrapText="1"/>
    </xf>
    <xf numFmtId="0" fontId="19" fillId="0" borderId="0" xfId="0" applyFont="1" applyAlignment="1">
      <alignment/>
    </xf>
    <xf numFmtId="0" fontId="42" fillId="0" borderId="14" xfId="0" applyFont="1" applyBorder="1" applyAlignment="1">
      <alignment vertical="top" wrapText="1"/>
    </xf>
    <xf numFmtId="0" fontId="42" fillId="0" borderId="15" xfId="0" applyFont="1" applyBorder="1" applyAlignment="1">
      <alignment vertical="top" wrapText="1"/>
    </xf>
    <xf numFmtId="0" fontId="42" fillId="0" borderId="13" xfId="0" applyFont="1" applyBorder="1" applyAlignment="1">
      <alignment wrapText="1"/>
    </xf>
    <xf numFmtId="0" fontId="42" fillId="0" borderId="14" xfId="0" applyFont="1" applyBorder="1" applyAlignment="1">
      <alignment horizontal="right" vertical="top" wrapText="1"/>
    </xf>
    <xf numFmtId="0" fontId="42" fillId="0" borderId="15" xfId="0" applyFont="1" applyBorder="1" applyAlignment="1">
      <alignment horizontal="right" vertical="top" wrapText="1"/>
    </xf>
    <xf numFmtId="0" fontId="42" fillId="0" borderId="16" xfId="0" applyFont="1" applyBorder="1" applyAlignment="1">
      <alignment wrapText="1"/>
    </xf>
    <xf numFmtId="164" fontId="42" fillId="0" borderId="17" xfId="0" applyNumberFormat="1" applyFont="1" applyBorder="1" applyAlignment="1">
      <alignment horizontal="right" wrapText="1"/>
    </xf>
    <xf numFmtId="164" fontId="42" fillId="0" borderId="18" xfId="0" applyNumberFormat="1" applyFont="1" applyBorder="1" applyAlignment="1">
      <alignment horizontal="right" wrapText="1"/>
    </xf>
    <xf numFmtId="164" fontId="42" fillId="0" borderId="14" xfId="0" applyNumberFormat="1" applyFont="1" applyBorder="1" applyAlignment="1">
      <alignment horizontal="right" wrapText="1"/>
    </xf>
    <xf numFmtId="164" fontId="42" fillId="0" borderId="15" xfId="0" applyNumberFormat="1" applyFont="1" applyBorder="1" applyAlignment="1">
      <alignment horizontal="right" wrapText="1"/>
    </xf>
    <xf numFmtId="165" fontId="21" fillId="0" borderId="14" xfId="0" applyNumberFormat="1" applyFont="1" applyBorder="1" applyAlignment="1">
      <alignment horizontal="right" wrapText="1"/>
    </xf>
    <xf numFmtId="165" fontId="21" fillId="0" borderId="15" xfId="0" applyNumberFormat="1" applyFont="1" applyBorder="1" applyAlignment="1">
      <alignment horizontal="right"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43" fillId="0" borderId="16" xfId="0" applyFont="1" applyBorder="1" applyAlignment="1">
      <alignment wrapText="1"/>
    </xf>
    <xf numFmtId="166" fontId="23" fillId="0" borderId="17" xfId="0" applyNumberFormat="1" applyFont="1" applyBorder="1" applyAlignment="1">
      <alignment horizontal="right" wrapText="1"/>
    </xf>
    <xf numFmtId="166" fontId="23" fillId="0" borderId="18" xfId="0" applyNumberFormat="1" applyFont="1" applyBorder="1" applyAlignment="1">
      <alignment horizontal="right" wrapText="1"/>
    </xf>
    <xf numFmtId="0" fontId="43" fillId="0" borderId="13" xfId="0" applyFont="1" applyBorder="1" applyAlignment="1">
      <alignment wrapText="1"/>
    </xf>
    <xf numFmtId="166" fontId="23" fillId="0" borderId="14" xfId="0" applyNumberFormat="1" applyFont="1" applyBorder="1" applyAlignment="1">
      <alignment horizontal="right" wrapText="1"/>
    </xf>
    <xf numFmtId="166" fontId="23" fillId="0" borderId="15" xfId="0" applyNumberFormat="1" applyFont="1" applyBorder="1" applyAlignment="1">
      <alignment horizontal="right" wrapText="1"/>
    </xf>
    <xf numFmtId="164" fontId="43" fillId="0" borderId="17" xfId="0" applyNumberFormat="1" applyFont="1" applyBorder="1" applyAlignment="1">
      <alignment horizontal="right" wrapText="1"/>
    </xf>
    <xf numFmtId="164" fontId="43" fillId="0" borderId="18" xfId="0" applyNumberFormat="1" applyFont="1" applyBorder="1" applyAlignment="1">
      <alignment horizontal="right" wrapText="1"/>
    </xf>
    <xf numFmtId="164" fontId="43" fillId="0" borderId="14" xfId="0" applyNumberFormat="1" applyFont="1" applyBorder="1" applyAlignment="1">
      <alignment horizontal="right" wrapText="1"/>
    </xf>
    <xf numFmtId="164" fontId="43" fillId="0" borderId="15" xfId="0" applyNumberFormat="1" applyFont="1" applyBorder="1" applyAlignment="1">
      <alignment horizontal="right" wrapText="1"/>
    </xf>
    <xf numFmtId="166" fontId="21" fillId="0" borderId="17" xfId="0" applyNumberFormat="1" applyFont="1" applyBorder="1" applyAlignment="1">
      <alignment horizontal="right" wrapText="1"/>
    </xf>
    <xf numFmtId="166" fontId="21" fillId="0" borderId="18" xfId="0" applyNumberFormat="1" applyFont="1" applyBorder="1" applyAlignment="1">
      <alignment horizontal="right" wrapText="1"/>
    </xf>
    <xf numFmtId="166" fontId="21" fillId="0" borderId="14" xfId="0" applyNumberFormat="1" applyFont="1" applyBorder="1" applyAlignment="1">
      <alignment horizontal="right" wrapText="1"/>
    </xf>
    <xf numFmtId="166" fontId="21" fillId="0" borderId="15" xfId="0" applyNumberFormat="1" applyFont="1" applyBorder="1" applyAlignment="1">
      <alignment horizontal="right" wrapText="1"/>
    </xf>
    <xf numFmtId="166" fontId="43" fillId="0" borderId="17" xfId="0" applyNumberFormat="1" applyFont="1" applyBorder="1" applyAlignment="1">
      <alignment horizontal="right" wrapText="1"/>
    </xf>
    <xf numFmtId="166" fontId="43" fillId="0" borderId="18" xfId="0" applyNumberFormat="1" applyFont="1" applyBorder="1" applyAlignment="1">
      <alignment horizontal="right" wrapText="1"/>
    </xf>
    <xf numFmtId="166" fontId="43" fillId="0" borderId="14" xfId="0" applyNumberFormat="1" applyFont="1" applyBorder="1" applyAlignment="1">
      <alignment horizontal="right" wrapText="1"/>
    </xf>
    <xf numFmtId="166" fontId="43" fillId="0" borderId="15" xfId="0" applyNumberFormat="1" applyFont="1" applyBorder="1" applyAlignment="1">
      <alignment horizontal="right" wrapText="1"/>
    </xf>
    <xf numFmtId="167" fontId="43" fillId="0" borderId="17" xfId="0" applyNumberFormat="1" applyFont="1" applyBorder="1" applyAlignment="1">
      <alignment horizontal="right" wrapText="1"/>
    </xf>
    <xf numFmtId="167" fontId="43" fillId="0" borderId="18" xfId="0" applyNumberFormat="1" applyFont="1" applyBorder="1" applyAlignment="1">
      <alignment horizontal="right" wrapText="1"/>
    </xf>
    <xf numFmtId="167" fontId="43" fillId="0" borderId="14" xfId="0" applyNumberFormat="1" applyFont="1" applyBorder="1" applyAlignment="1">
      <alignment horizontal="right" wrapText="1"/>
    </xf>
    <xf numFmtId="167" fontId="43" fillId="0" borderId="15" xfId="0" applyNumberFormat="1" applyFont="1" applyBorder="1" applyAlignment="1">
      <alignment horizontal="right" wrapText="1"/>
    </xf>
    <xf numFmtId="168" fontId="43" fillId="0" borderId="14" xfId="0" applyNumberFormat="1" applyFont="1" applyBorder="1" applyAlignment="1">
      <alignment horizontal="right" wrapText="1"/>
    </xf>
    <xf numFmtId="168" fontId="43" fillId="0" borderId="15" xfId="0" applyNumberFormat="1" applyFont="1" applyBorder="1" applyAlignment="1">
      <alignment horizontal="right" wrapText="1"/>
    </xf>
    <xf numFmtId="168" fontId="43" fillId="0" borderId="17" xfId="0" applyNumberFormat="1" applyFont="1" applyBorder="1" applyAlignment="1">
      <alignment horizontal="right" wrapText="1"/>
    </xf>
    <xf numFmtId="168" fontId="43" fillId="0" borderId="18" xfId="0" applyNumberFormat="1" applyFont="1" applyBorder="1" applyAlignment="1">
      <alignment horizontal="right" wrapText="1"/>
    </xf>
    <xf numFmtId="169" fontId="42" fillId="0" borderId="14" xfId="0" applyNumberFormat="1" applyFont="1" applyBorder="1" applyAlignment="1">
      <alignment horizontal="right" wrapText="1"/>
    </xf>
    <xf numFmtId="169" fontId="42" fillId="0" borderId="15" xfId="0" applyNumberFormat="1" applyFont="1" applyBorder="1" applyAlignment="1">
      <alignment horizontal="right" wrapText="1"/>
    </xf>
    <xf numFmtId="167" fontId="21" fillId="0" borderId="14" xfId="0" applyNumberFormat="1" applyFont="1" applyBorder="1" applyAlignment="1">
      <alignment horizontal="right" wrapText="1"/>
    </xf>
    <xf numFmtId="167" fontId="21" fillId="0" borderId="15" xfId="0" applyNumberFormat="1" applyFont="1" applyBorder="1" applyAlignment="1">
      <alignment horizontal="right" wrapText="1"/>
    </xf>
    <xf numFmtId="167" fontId="23" fillId="0" borderId="17" xfId="0" applyNumberFormat="1" applyFont="1" applyBorder="1" applyAlignment="1">
      <alignment horizontal="right" wrapText="1"/>
    </xf>
    <xf numFmtId="167" fontId="23" fillId="0" borderId="18" xfId="0" applyNumberFormat="1" applyFont="1" applyBorder="1" applyAlignment="1">
      <alignment horizontal="right" wrapText="1"/>
    </xf>
    <xf numFmtId="167" fontId="23" fillId="0" borderId="14" xfId="0" applyNumberFormat="1" applyFont="1" applyBorder="1" applyAlignment="1">
      <alignment horizontal="right" wrapText="1"/>
    </xf>
    <xf numFmtId="167" fontId="23" fillId="0" borderId="15" xfId="0" applyNumberFormat="1" applyFont="1" applyBorder="1" applyAlignment="1">
      <alignment horizontal="right" wrapText="1"/>
    </xf>
    <xf numFmtId="168" fontId="21" fillId="0" borderId="14" xfId="0" applyNumberFormat="1" applyFont="1" applyBorder="1" applyAlignment="1">
      <alignment horizontal="right" wrapText="1"/>
    </xf>
    <xf numFmtId="168" fontId="21" fillId="0" borderId="15" xfId="0" applyNumberFormat="1" applyFont="1" applyBorder="1" applyAlignment="1">
      <alignment horizontal="right" wrapText="1"/>
    </xf>
    <xf numFmtId="169" fontId="42" fillId="0" borderId="17" xfId="0" applyNumberFormat="1" applyFont="1" applyBorder="1" applyAlignment="1">
      <alignment horizontal="right" wrapText="1"/>
    </xf>
    <xf numFmtId="169" fontId="42" fillId="0" borderId="18" xfId="0" applyNumberFormat="1" applyFont="1" applyBorder="1" applyAlignment="1">
      <alignment horizontal="right" wrapText="1"/>
    </xf>
    <xf numFmtId="0" fontId="42" fillId="0" borderId="19" xfId="0" applyFont="1" applyBorder="1" applyAlignment="1">
      <alignment wrapText="1"/>
    </xf>
    <xf numFmtId="168" fontId="42" fillId="0" borderId="20" xfId="0" applyNumberFormat="1" applyFont="1" applyBorder="1" applyAlignment="1">
      <alignment horizontal="right" wrapText="1"/>
    </xf>
    <xf numFmtId="168" fontId="42" fillId="0" borderId="21" xfId="0" applyNumberFormat="1" applyFont="1" applyBorder="1" applyAlignment="1">
      <alignment horizontal="right" wrapText="1"/>
    </xf>
    <xf numFmtId="0" fontId="43" fillId="0" borderId="0" xfId="0" applyFont="1" applyAlignment="1">
      <alignment wrapText="1"/>
    </xf>
    <xf numFmtId="164" fontId="19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7"/>
  <sheetViews>
    <sheetView showGridLines="0" tabSelected="1" zoomScalePageLayoutView="0" workbookViewId="0" topLeftCell="A1">
      <selection activeCell="A2" sqref="A2:IV2"/>
    </sheetView>
  </sheetViews>
  <sheetFormatPr defaultColWidth="9.140625" defaultRowHeight="12.75"/>
  <cols>
    <col min="1" max="1" width="30.00390625" style="10" customWidth="1"/>
    <col min="2" max="2" width="9.7109375" style="10" customWidth="1"/>
    <col min="3" max="3" width="10.28125" style="10" customWidth="1"/>
    <col min="4" max="66" width="9.7109375" style="10" customWidth="1"/>
    <col min="67" max="16384" width="9.140625" style="10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6" customFormat="1" ht="12.75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5" t="s">
        <v>12</v>
      </c>
    </row>
    <row r="3" spans="1:13" ht="12.75">
      <c r="A3" s="7"/>
      <c r="B3" s="8" t="s">
        <v>13</v>
      </c>
      <c r="C3" s="8" t="s">
        <v>14</v>
      </c>
      <c r="D3" s="8" t="s">
        <v>14</v>
      </c>
      <c r="E3" s="8" t="s">
        <v>15</v>
      </c>
      <c r="F3" s="8" t="s">
        <v>16</v>
      </c>
      <c r="G3" s="8" t="s">
        <v>17</v>
      </c>
      <c r="H3" s="8" t="s">
        <v>18</v>
      </c>
      <c r="I3" s="8" t="s">
        <v>19</v>
      </c>
      <c r="J3" s="8" t="s">
        <v>20</v>
      </c>
      <c r="K3" s="8" t="s">
        <v>21</v>
      </c>
      <c r="L3" s="8" t="s">
        <v>22</v>
      </c>
      <c r="M3" s="9" t="s">
        <v>23</v>
      </c>
    </row>
    <row r="4" spans="1:13" ht="25.5">
      <c r="A4" s="7"/>
      <c r="B4" s="11" t="s">
        <v>24</v>
      </c>
      <c r="C4" s="11" t="s">
        <v>25</v>
      </c>
      <c r="D4" s="11" t="s">
        <v>26</v>
      </c>
      <c r="E4" s="11" t="s">
        <v>27</v>
      </c>
      <c r="F4" s="11" t="s">
        <v>28</v>
      </c>
      <c r="G4" s="11" t="s">
        <v>28</v>
      </c>
      <c r="H4" s="11" t="s">
        <v>28</v>
      </c>
      <c r="I4" s="11" t="s">
        <v>29</v>
      </c>
      <c r="J4" s="11" t="s">
        <v>27</v>
      </c>
      <c r="K4" s="11" t="s">
        <v>28</v>
      </c>
      <c r="L4" s="11" t="s">
        <v>29</v>
      </c>
      <c r="M4" s="12" t="s">
        <v>30</v>
      </c>
    </row>
    <row r="5" spans="1:13" ht="12.75">
      <c r="A5" s="13" t="s">
        <v>31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12.75">
      <c r="A6" s="16" t="s">
        <v>32</v>
      </c>
      <c r="B6" s="17">
        <v>24767642787</v>
      </c>
      <c r="C6" s="17">
        <v>36770044000</v>
      </c>
      <c r="D6" s="17">
        <v>22171995184</v>
      </c>
      <c r="E6" s="17">
        <v>4341393875</v>
      </c>
      <c r="F6" s="17">
        <v>659674000</v>
      </c>
      <c r="G6" s="17">
        <v>507320714</v>
      </c>
      <c r="H6" s="17">
        <v>350567331</v>
      </c>
      <c r="I6" s="17">
        <v>1858063642</v>
      </c>
      <c r="J6" s="17">
        <v>851104698</v>
      </c>
      <c r="K6" s="17">
        <v>458389001</v>
      </c>
      <c r="L6" s="17">
        <v>1245937196</v>
      </c>
      <c r="M6" s="18">
        <v>258988574</v>
      </c>
    </row>
    <row r="7" spans="1:13" ht="12.75">
      <c r="A7" s="13" t="s">
        <v>33</v>
      </c>
      <c r="B7" s="19">
        <v>24633936857</v>
      </c>
      <c r="C7" s="19">
        <v>33960928822</v>
      </c>
      <c r="D7" s="19">
        <v>22171995185</v>
      </c>
      <c r="E7" s="19">
        <v>4196422739</v>
      </c>
      <c r="F7" s="19">
        <v>743564000</v>
      </c>
      <c r="G7" s="19">
        <v>489035098</v>
      </c>
      <c r="H7" s="19">
        <v>350387554</v>
      </c>
      <c r="I7" s="19">
        <v>2101634023</v>
      </c>
      <c r="J7" s="19">
        <v>911527423</v>
      </c>
      <c r="K7" s="19">
        <v>447934073</v>
      </c>
      <c r="L7" s="19">
        <v>1489629304</v>
      </c>
      <c r="M7" s="20">
        <v>253628573</v>
      </c>
    </row>
    <row r="8" spans="1:13" ht="12.75">
      <c r="A8" s="13" t="s">
        <v>34</v>
      </c>
      <c r="B8" s="19">
        <f>+B6-B7</f>
        <v>133705930</v>
      </c>
      <c r="C8" s="19">
        <f aca="true" t="shared" si="0" ref="C8:M8">+C6-C7</f>
        <v>2809115178</v>
      </c>
      <c r="D8" s="19">
        <f t="shared" si="0"/>
        <v>-1</v>
      </c>
      <c r="E8" s="19">
        <f t="shared" si="0"/>
        <v>144971136</v>
      </c>
      <c r="F8" s="19">
        <f t="shared" si="0"/>
        <v>-83890000</v>
      </c>
      <c r="G8" s="19">
        <f t="shared" si="0"/>
        <v>18285616</v>
      </c>
      <c r="H8" s="19">
        <f t="shared" si="0"/>
        <v>179777</v>
      </c>
      <c r="I8" s="19">
        <f t="shared" si="0"/>
        <v>-243570381</v>
      </c>
      <c r="J8" s="19">
        <f t="shared" si="0"/>
        <v>-60422725</v>
      </c>
      <c r="K8" s="19">
        <f t="shared" si="0"/>
        <v>10454928</v>
      </c>
      <c r="L8" s="19">
        <f t="shared" si="0"/>
        <v>-243692108</v>
      </c>
      <c r="M8" s="20">
        <f t="shared" si="0"/>
        <v>5360001</v>
      </c>
    </row>
    <row r="9" spans="1:13" ht="12.75">
      <c r="A9" s="13" t="s">
        <v>35</v>
      </c>
      <c r="B9" s="19">
        <v>3637717194</v>
      </c>
      <c r="C9" s="19">
        <v>4296288787</v>
      </c>
      <c r="D9" s="19">
        <v>1690570946</v>
      </c>
      <c r="E9" s="19">
        <v>176892733</v>
      </c>
      <c r="F9" s="19">
        <v>22599000</v>
      </c>
      <c r="G9" s="19">
        <v>15428964</v>
      </c>
      <c r="H9" s="19">
        <v>33125382</v>
      </c>
      <c r="I9" s="19">
        <v>22723382</v>
      </c>
      <c r="J9" s="19">
        <v>3000908</v>
      </c>
      <c r="K9" s="19">
        <v>46436020</v>
      </c>
      <c r="L9" s="19">
        <v>434360815</v>
      </c>
      <c r="M9" s="20">
        <v>-60467508</v>
      </c>
    </row>
    <row r="10" spans="1:13" ht="25.5">
      <c r="A10" s="13" t="s">
        <v>36</v>
      </c>
      <c r="B10" s="19">
        <v>655333579</v>
      </c>
      <c r="C10" s="19">
        <v>543568983</v>
      </c>
      <c r="D10" s="19">
        <v>14196588</v>
      </c>
      <c r="E10" s="19">
        <v>176892732</v>
      </c>
      <c r="F10" s="19">
        <v>2245000</v>
      </c>
      <c r="G10" s="19">
        <v>12141936</v>
      </c>
      <c r="H10" s="19">
        <v>21967170</v>
      </c>
      <c r="I10" s="19">
        <v>-43931073</v>
      </c>
      <c r="J10" s="19">
        <v>2750906</v>
      </c>
      <c r="K10" s="19">
        <v>14371020</v>
      </c>
      <c r="L10" s="19">
        <v>301306426</v>
      </c>
      <c r="M10" s="20">
        <v>-17968508</v>
      </c>
    </row>
    <row r="11" spans="1:13" ht="25.5">
      <c r="A11" s="13" t="s">
        <v>37</v>
      </c>
      <c r="B11" s="19">
        <f>IF((B130+B131)=0,0,(B132-(B137-(((B134+B135+B136)*(B129/(B130+B131)))-B133))))</f>
        <v>1625539054.541411</v>
      </c>
      <c r="C11" s="19">
        <f aca="true" t="shared" si="1" ref="C11:M11">IF((C130+C131)=0,0,(C132-(C137-(((C134+C135+C136)*(C129/(C130+C131)))-C133))))</f>
        <v>2122818934.5344076</v>
      </c>
      <c r="D11" s="19">
        <f t="shared" si="1"/>
        <v>15495325.846973896</v>
      </c>
      <c r="E11" s="19">
        <f t="shared" si="1"/>
        <v>1702109371.2932749</v>
      </c>
      <c r="F11" s="19">
        <f t="shared" si="1"/>
        <v>32395085.606095538</v>
      </c>
      <c r="G11" s="19">
        <f t="shared" si="1"/>
        <v>31349194.36156173</v>
      </c>
      <c r="H11" s="19">
        <f t="shared" si="1"/>
        <v>12632255.573317833</v>
      </c>
      <c r="I11" s="19">
        <f t="shared" si="1"/>
        <v>21952714.823423922</v>
      </c>
      <c r="J11" s="19">
        <f t="shared" si="1"/>
        <v>-15334221.545125037</v>
      </c>
      <c r="K11" s="19">
        <f t="shared" si="1"/>
        <v>19391523.249879487</v>
      </c>
      <c r="L11" s="19">
        <f t="shared" si="1"/>
        <v>322137663.21124405</v>
      </c>
      <c r="M11" s="20">
        <f t="shared" si="1"/>
        <v>57013142.76325928</v>
      </c>
    </row>
    <row r="12" spans="1:13" ht="12.75">
      <c r="A12" s="13" t="s">
        <v>38</v>
      </c>
      <c r="B12" s="21">
        <f>IF(((B138+B139+(B140*B141/100))/12)=0,0,B9/((B138+B139+(B140*B141/100))/12))</f>
        <v>1.9783594384429615</v>
      </c>
      <c r="C12" s="21">
        <f aca="true" t="shared" si="2" ref="C12:M12">IF(((C138+C139+(C140*C141/100))/12)=0,0,C9/((C138+C139+(C140*C141/100))/12))</f>
        <v>1.7947993152393942</v>
      </c>
      <c r="D12" s="21">
        <f t="shared" si="2"/>
        <v>0.9911370425486417</v>
      </c>
      <c r="E12" s="21">
        <f t="shared" si="2"/>
        <v>0.5908001451341085</v>
      </c>
      <c r="F12" s="21">
        <f t="shared" si="2"/>
        <v>0.47497714912027295</v>
      </c>
      <c r="G12" s="21">
        <f t="shared" si="2"/>
        <v>0.459218792107416</v>
      </c>
      <c r="H12" s="21">
        <f t="shared" si="2"/>
        <v>1.3808601159458498</v>
      </c>
      <c r="I12" s="21">
        <f t="shared" si="2"/>
        <v>0.16228747992944778</v>
      </c>
      <c r="J12" s="21">
        <f t="shared" si="2"/>
        <v>0.05137414467055645</v>
      </c>
      <c r="K12" s="21">
        <f t="shared" si="2"/>
        <v>1.4142866782176613</v>
      </c>
      <c r="L12" s="21">
        <f t="shared" si="2"/>
        <v>4.729416600062405</v>
      </c>
      <c r="M12" s="22">
        <f t="shared" si="2"/>
        <v>-3.5589459461067428</v>
      </c>
    </row>
    <row r="13" spans="1:13" ht="25.5">
      <c r="A13" s="16" t="s">
        <v>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/>
    </row>
    <row r="14" spans="1:13" ht="12.75">
      <c r="A14" s="13" t="s">
        <v>40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6"/>
    </row>
    <row r="15" spans="1:13" ht="12.75">
      <c r="A15" s="27" t="s">
        <v>41</v>
      </c>
      <c r="B15" s="28">
        <f>IF(B142=0,0,(B6-B142)*100/B142)</f>
        <v>10.72717924860989</v>
      </c>
      <c r="C15" s="28">
        <f aca="true" t="shared" si="3" ref="C15:M15">IF(C142=0,0,(C6-C142)*100/C142)</f>
        <v>10.042551431513617</v>
      </c>
      <c r="D15" s="28">
        <f t="shared" si="3"/>
        <v>6.6215837914953</v>
      </c>
      <c r="E15" s="28">
        <f t="shared" si="3"/>
        <v>19.952156053263753</v>
      </c>
      <c r="F15" s="28">
        <f t="shared" si="3"/>
        <v>8.207593024470413</v>
      </c>
      <c r="G15" s="28">
        <f t="shared" si="3"/>
        <v>-0.6845658842876551</v>
      </c>
      <c r="H15" s="28">
        <f t="shared" si="3"/>
        <v>-7.581412268953156</v>
      </c>
      <c r="I15" s="28">
        <f t="shared" si="3"/>
        <v>5.413648140368826</v>
      </c>
      <c r="J15" s="28">
        <f t="shared" si="3"/>
        <v>7.0648309308722546</v>
      </c>
      <c r="K15" s="28">
        <f t="shared" si="3"/>
        <v>10.075883341738107</v>
      </c>
      <c r="L15" s="28">
        <f t="shared" si="3"/>
        <v>6.456352470012951</v>
      </c>
      <c r="M15" s="29">
        <f t="shared" si="3"/>
        <v>-1.11142904489281</v>
      </c>
    </row>
    <row r="16" spans="1:13" ht="12.75">
      <c r="A16" s="30" t="s">
        <v>42</v>
      </c>
      <c r="B16" s="31">
        <f>IF(B144=0,0,(B143-B144)*100/B144)</f>
        <v>16.447543770310407</v>
      </c>
      <c r="C16" s="31">
        <f aca="true" t="shared" si="4" ref="C16:M16">IF(C144=0,0,(C143-C144)*100/C144)</f>
        <v>8.841186655688569</v>
      </c>
      <c r="D16" s="31">
        <f t="shared" si="4"/>
        <v>19.431710318628106</v>
      </c>
      <c r="E16" s="31">
        <f t="shared" si="4"/>
        <v>18.39565203480234</v>
      </c>
      <c r="F16" s="31">
        <f t="shared" si="4"/>
        <v>9.517650004172578</v>
      </c>
      <c r="G16" s="31">
        <f t="shared" si="4"/>
        <v>28.63428203157279</v>
      </c>
      <c r="H16" s="31">
        <f t="shared" si="4"/>
        <v>0</v>
      </c>
      <c r="I16" s="31">
        <f t="shared" si="4"/>
        <v>-0.017657894062720468</v>
      </c>
      <c r="J16" s="31">
        <f t="shared" si="4"/>
        <v>6.000000398351185</v>
      </c>
      <c r="K16" s="31">
        <f t="shared" si="4"/>
        <v>5.99797165654911</v>
      </c>
      <c r="L16" s="31">
        <f t="shared" si="4"/>
        <v>10.915123497268452</v>
      </c>
      <c r="M16" s="32">
        <f t="shared" si="4"/>
        <v>0</v>
      </c>
    </row>
    <row r="17" spans="1:13" ht="12.75">
      <c r="A17" s="30" t="s">
        <v>43</v>
      </c>
      <c r="B17" s="31">
        <f>IF(B146=0,0,(B145-B146)*100/B146)</f>
        <v>9.085395066341983</v>
      </c>
      <c r="C17" s="31">
        <f aca="true" t="shared" si="5" ref="C17:M17">IF(C146=0,0,(C145-C146)*100/C146)</f>
        <v>5.08719069870895</v>
      </c>
      <c r="D17" s="31">
        <f t="shared" si="5"/>
        <v>-1.408096488349196</v>
      </c>
      <c r="E17" s="31">
        <f t="shared" si="5"/>
        <v>10.069890177151237</v>
      </c>
      <c r="F17" s="31">
        <f t="shared" si="5"/>
        <v>33.3643252174811</v>
      </c>
      <c r="G17" s="31">
        <f t="shared" si="5"/>
        <v>-13.122736975454949</v>
      </c>
      <c r="H17" s="31">
        <f t="shared" si="5"/>
        <v>0</v>
      </c>
      <c r="I17" s="31">
        <f t="shared" si="5"/>
        <v>5.158559288080065</v>
      </c>
      <c r="J17" s="31">
        <f t="shared" si="5"/>
        <v>7.767629448376024</v>
      </c>
      <c r="K17" s="31">
        <f t="shared" si="5"/>
        <v>7.994250186928712</v>
      </c>
      <c r="L17" s="31">
        <f t="shared" si="5"/>
        <v>7.63957919563107</v>
      </c>
      <c r="M17" s="32">
        <f t="shared" si="5"/>
        <v>0</v>
      </c>
    </row>
    <row r="18" spans="1:13" ht="12.75">
      <c r="A18" s="30" t="s">
        <v>44</v>
      </c>
      <c r="B18" s="31">
        <f>IF(B148=0,0,(B147-B148)*100/B148)</f>
        <v>6.6214832474308905</v>
      </c>
      <c r="C18" s="31">
        <f aca="true" t="shared" si="6" ref="C18:M18">IF(C148=0,0,(C147-C148)*100/C148)</f>
        <v>-30.23927299774769</v>
      </c>
      <c r="D18" s="31">
        <f t="shared" si="6"/>
        <v>15.754915082923347</v>
      </c>
      <c r="E18" s="31">
        <f t="shared" si="6"/>
        <v>8.797156978428651</v>
      </c>
      <c r="F18" s="31">
        <f t="shared" si="6"/>
        <v>12.974813424474334</v>
      </c>
      <c r="G18" s="31">
        <f t="shared" si="6"/>
        <v>4.041574096038619</v>
      </c>
      <c r="H18" s="31">
        <f t="shared" si="6"/>
        <v>0</v>
      </c>
      <c r="I18" s="31">
        <f t="shared" si="6"/>
        <v>10.476869701792198</v>
      </c>
      <c r="J18" s="31">
        <f t="shared" si="6"/>
        <v>9.820000380923359</v>
      </c>
      <c r="K18" s="31">
        <f t="shared" si="6"/>
        <v>10.00950140101542</v>
      </c>
      <c r="L18" s="31">
        <f t="shared" si="6"/>
        <v>-1.0049554404274041</v>
      </c>
      <c r="M18" s="32">
        <f t="shared" si="6"/>
        <v>0</v>
      </c>
    </row>
    <row r="19" spans="1:13" ht="25.5">
      <c r="A19" s="30" t="s">
        <v>45</v>
      </c>
      <c r="B19" s="31">
        <f>IF(B150=0,0,(B149-B150)*100/B150)</f>
        <v>10.247004627749986</v>
      </c>
      <c r="C19" s="31">
        <f aca="true" t="shared" si="7" ref="C19:M19">IF(C150=0,0,(C149-C150)*100/C150)</f>
        <v>6.828246207924114</v>
      </c>
      <c r="D19" s="31">
        <f t="shared" si="7"/>
        <v>7.00109210890556</v>
      </c>
      <c r="E19" s="31">
        <f t="shared" si="7"/>
        <v>7.366468298857748</v>
      </c>
      <c r="F19" s="31">
        <f t="shared" si="7"/>
        <v>20.827318779976903</v>
      </c>
      <c r="G19" s="31">
        <f t="shared" si="7"/>
        <v>-3.546586287189347</v>
      </c>
      <c r="H19" s="31">
        <f t="shared" si="7"/>
        <v>-100</v>
      </c>
      <c r="I19" s="31">
        <f t="shared" si="7"/>
        <v>6.182621468824342</v>
      </c>
      <c r="J19" s="31">
        <f t="shared" si="7"/>
        <v>7.781878851951813</v>
      </c>
      <c r="K19" s="31">
        <f t="shared" si="7"/>
        <v>8.533853163845373</v>
      </c>
      <c r="L19" s="31">
        <f t="shared" si="7"/>
        <v>6.004682090233528</v>
      </c>
      <c r="M19" s="32">
        <f t="shared" si="7"/>
        <v>-14.56066193002968</v>
      </c>
    </row>
    <row r="20" spans="1:13" ht="12.75">
      <c r="A20" s="30" t="s">
        <v>46</v>
      </c>
      <c r="B20" s="31">
        <f>IF(B152=0,0,(B151-B152)*100/B152)</f>
        <v>22.600773981927237</v>
      </c>
      <c r="C20" s="31">
        <f aca="true" t="shared" si="8" ref="C20:M20">IF(C152=0,0,(C151-C152)*100/C152)</f>
        <v>9.593769904810419</v>
      </c>
      <c r="D20" s="31">
        <f t="shared" si="8"/>
        <v>14.076170324624476</v>
      </c>
      <c r="E20" s="31">
        <f t="shared" si="8"/>
        <v>0</v>
      </c>
      <c r="F20" s="31">
        <f t="shared" si="8"/>
        <v>5.531057509474065</v>
      </c>
      <c r="G20" s="31">
        <f t="shared" si="8"/>
        <v>9.572942927188572</v>
      </c>
      <c r="H20" s="31">
        <f t="shared" si="8"/>
        <v>-11.783979581061459</v>
      </c>
      <c r="I20" s="31">
        <f t="shared" si="8"/>
        <v>3.2263083310901206</v>
      </c>
      <c r="J20" s="31">
        <f t="shared" si="8"/>
        <v>17.986353347880627</v>
      </c>
      <c r="K20" s="31">
        <f t="shared" si="8"/>
        <v>6.699447599394076</v>
      </c>
      <c r="L20" s="31">
        <f t="shared" si="8"/>
        <v>7.316410888295963</v>
      </c>
      <c r="M20" s="32">
        <f t="shared" si="8"/>
        <v>1.6067503982535842</v>
      </c>
    </row>
    <row r="21" spans="1:13" ht="12.75">
      <c r="A21" s="30" t="s">
        <v>47</v>
      </c>
      <c r="B21" s="31">
        <f>IF(B154=0,0,(B153-B154)*100/B154)</f>
        <v>19.75614562992689</v>
      </c>
      <c r="C21" s="31">
        <f aca="true" t="shared" si="9" ref="C21:M21">IF(C154=0,0,(C153-C154)*100/C154)</f>
        <v>-13.681786712479807</v>
      </c>
      <c r="D21" s="31">
        <f t="shared" si="9"/>
        <v>9.003233083411931</v>
      </c>
      <c r="E21" s="31">
        <f t="shared" si="9"/>
        <v>-79.90063368546949</v>
      </c>
      <c r="F21" s="31">
        <f t="shared" si="9"/>
        <v>78.21648242480607</v>
      </c>
      <c r="G21" s="31">
        <f t="shared" si="9"/>
        <v>51.33483316133471</v>
      </c>
      <c r="H21" s="31">
        <f t="shared" si="9"/>
        <v>0</v>
      </c>
      <c r="I21" s="31">
        <f t="shared" si="9"/>
        <v>-10.972436316338126</v>
      </c>
      <c r="J21" s="31">
        <f t="shared" si="9"/>
        <v>-100</v>
      </c>
      <c r="K21" s="31">
        <f t="shared" si="9"/>
        <v>13.686554990902817</v>
      </c>
      <c r="L21" s="31">
        <f t="shared" si="9"/>
        <v>-1.2141288353257367</v>
      </c>
      <c r="M21" s="32">
        <f t="shared" si="9"/>
        <v>0</v>
      </c>
    </row>
    <row r="22" spans="1:13" ht="12.75">
      <c r="A22" s="30" t="s">
        <v>48</v>
      </c>
      <c r="B22" s="31">
        <f>IF((B130+B131)=0,0,B129*100/(B130+B131))</f>
        <v>92.72895075643747</v>
      </c>
      <c r="C22" s="31">
        <f aca="true" t="shared" si="10" ref="C22:M22">IF((C130+C131)=0,0,C129*100/(C130+C131))</f>
        <v>93.57176381636467</v>
      </c>
      <c r="D22" s="31">
        <f t="shared" si="10"/>
        <v>94.67733355051651</v>
      </c>
      <c r="E22" s="31">
        <f t="shared" si="10"/>
        <v>85.82430683979094</v>
      </c>
      <c r="F22" s="31">
        <f t="shared" si="10"/>
        <v>92.87859309831478</v>
      </c>
      <c r="G22" s="31">
        <f t="shared" si="10"/>
        <v>79.7964476139505</v>
      </c>
      <c r="H22" s="31">
        <f t="shared" si="10"/>
        <v>100.00011723819013</v>
      </c>
      <c r="I22" s="31">
        <f t="shared" si="10"/>
        <v>111.63229215621207</v>
      </c>
      <c r="J22" s="31">
        <f t="shared" si="10"/>
        <v>67.66476044254416</v>
      </c>
      <c r="K22" s="31">
        <f t="shared" si="10"/>
        <v>103.15018711820437</v>
      </c>
      <c r="L22" s="31">
        <f t="shared" si="10"/>
        <v>89.62929700083268</v>
      </c>
      <c r="M22" s="32">
        <f t="shared" si="10"/>
        <v>100.00121521330674</v>
      </c>
    </row>
    <row r="23" spans="1:13" ht="12.75">
      <c r="A23" s="13" t="s">
        <v>49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</row>
    <row r="24" spans="1:13" ht="12.75">
      <c r="A24" s="27" t="s">
        <v>50</v>
      </c>
      <c r="B24" s="28">
        <f>IF(B155=0,0,(B7-B155)*100/B155)</f>
        <v>10.143263255014858</v>
      </c>
      <c r="C24" s="28">
        <f aca="true" t="shared" si="11" ref="C24:M24">IF(C155=0,0,(C7-C155)*100/C155)</f>
        <v>6.480340269768868</v>
      </c>
      <c r="D24" s="28">
        <f t="shared" si="11"/>
        <v>5.159009817200462</v>
      </c>
      <c r="E24" s="28">
        <f t="shared" si="11"/>
        <v>1.0463512090727451</v>
      </c>
      <c r="F24" s="28">
        <f t="shared" si="11"/>
        <v>9.420651391042574</v>
      </c>
      <c r="G24" s="28">
        <f t="shared" si="11"/>
        <v>-6.196373771798966</v>
      </c>
      <c r="H24" s="28">
        <f t="shared" si="11"/>
        <v>-4.669068668849127</v>
      </c>
      <c r="I24" s="28">
        <f t="shared" si="11"/>
        <v>11.357185270886001</v>
      </c>
      <c r="J24" s="28">
        <f t="shared" si="11"/>
        <v>6.184958442065188</v>
      </c>
      <c r="K24" s="28">
        <f t="shared" si="11"/>
        <v>7.946845945854761</v>
      </c>
      <c r="L24" s="28">
        <f t="shared" si="11"/>
        <v>24.320321909990742</v>
      </c>
      <c r="M24" s="29">
        <f t="shared" si="11"/>
        <v>-3.158016780488997</v>
      </c>
    </row>
    <row r="25" spans="1:13" ht="12.75">
      <c r="A25" s="30" t="s">
        <v>51</v>
      </c>
      <c r="B25" s="31">
        <f>IF(B157=0,0,(B156-B157)*100/B157)</f>
        <v>11.401963917527798</v>
      </c>
      <c r="C25" s="31">
        <f aca="true" t="shared" si="12" ref="C25:M25">IF(C157=0,0,(C156-C157)*100/C157)</f>
        <v>7.335832706109122</v>
      </c>
      <c r="D25" s="31">
        <f t="shared" si="12"/>
        <v>9.353815793443012</v>
      </c>
      <c r="E25" s="31">
        <f t="shared" si="12"/>
        <v>19.173334693631904</v>
      </c>
      <c r="F25" s="31">
        <f t="shared" si="12"/>
        <v>4.478972264990819</v>
      </c>
      <c r="G25" s="31">
        <f t="shared" si="12"/>
        <v>8.981166077750657</v>
      </c>
      <c r="H25" s="31">
        <f t="shared" si="12"/>
        <v>-19.26554769618913</v>
      </c>
      <c r="I25" s="31">
        <f t="shared" si="12"/>
        <v>11.259350354825413</v>
      </c>
      <c r="J25" s="31">
        <f t="shared" si="12"/>
        <v>6.18192478495902</v>
      </c>
      <c r="K25" s="31">
        <f t="shared" si="12"/>
        <v>13.172970943227536</v>
      </c>
      <c r="L25" s="31">
        <f t="shared" si="12"/>
        <v>12.558404663095402</v>
      </c>
      <c r="M25" s="32">
        <f t="shared" si="12"/>
        <v>4.476434915057806</v>
      </c>
    </row>
    <row r="26" spans="1:13" ht="25.5">
      <c r="A26" s="30" t="s">
        <v>52</v>
      </c>
      <c r="B26" s="31">
        <f>IF(B156=0,0,B158*100/B156)</f>
        <v>7.40168130425428</v>
      </c>
      <c r="C26" s="31">
        <f aca="true" t="shared" si="13" ref="C26:M26">IF(C156=0,0,C158*100/C156)</f>
        <v>3.4218221710980963</v>
      </c>
      <c r="D26" s="31">
        <f t="shared" si="13"/>
        <v>2.6718363328563615</v>
      </c>
      <c r="E26" s="31">
        <f t="shared" si="13"/>
        <v>5.228339014304803</v>
      </c>
      <c r="F26" s="31">
        <f t="shared" si="13"/>
        <v>4.308401475433318</v>
      </c>
      <c r="G26" s="31">
        <f t="shared" si="13"/>
        <v>2.6115802799890875</v>
      </c>
      <c r="H26" s="31">
        <f t="shared" si="13"/>
        <v>1.4875610528712933</v>
      </c>
      <c r="I26" s="31">
        <f t="shared" si="13"/>
        <v>0.36844418058382683</v>
      </c>
      <c r="J26" s="31">
        <f t="shared" si="13"/>
        <v>3.309716078745065</v>
      </c>
      <c r="K26" s="31">
        <f t="shared" si="13"/>
        <v>4.863965079685288</v>
      </c>
      <c r="L26" s="31">
        <f t="shared" si="13"/>
        <v>5.5309214035056256</v>
      </c>
      <c r="M26" s="32">
        <f t="shared" si="13"/>
        <v>9.826119129080457</v>
      </c>
    </row>
    <row r="27" spans="1:13" ht="12.75">
      <c r="A27" s="30" t="s">
        <v>53</v>
      </c>
      <c r="B27" s="31">
        <f>IF(B160=0,0,(B159-B160)*100/B160)</f>
        <v>7.172804191925008</v>
      </c>
      <c r="C27" s="31">
        <f aca="true" t="shared" si="14" ref="C27:M27">IF(C160=0,0,(C159-C160)*100/C160)</f>
        <v>2.6878282205864394</v>
      </c>
      <c r="D27" s="31">
        <f t="shared" si="14"/>
        <v>3.0791420449538967</v>
      </c>
      <c r="E27" s="31">
        <f t="shared" si="14"/>
        <v>3.281518498996925</v>
      </c>
      <c r="F27" s="31">
        <f t="shared" si="14"/>
        <v>6.012269938650307</v>
      </c>
      <c r="G27" s="31">
        <f t="shared" si="14"/>
        <v>-25.608726908866995</v>
      </c>
      <c r="H27" s="31">
        <f t="shared" si="14"/>
        <v>0</v>
      </c>
      <c r="I27" s="31">
        <f t="shared" si="14"/>
        <v>8.219800802283697</v>
      </c>
      <c r="J27" s="31">
        <f t="shared" si="14"/>
        <v>7.5000002031877555</v>
      </c>
      <c r="K27" s="31">
        <f t="shared" si="14"/>
        <v>8.000429548711594</v>
      </c>
      <c r="L27" s="31">
        <f t="shared" si="14"/>
        <v>8.00000004931474</v>
      </c>
      <c r="M27" s="32">
        <f t="shared" si="14"/>
        <v>0</v>
      </c>
    </row>
    <row r="28" spans="1:13" ht="12.75">
      <c r="A28" s="30" t="s">
        <v>54</v>
      </c>
      <c r="B28" s="31">
        <f>IF(B162=0,0,(B161-B162)*100/B162)</f>
        <v>9.616903499407918</v>
      </c>
      <c r="C28" s="31">
        <f aca="true" t="shared" si="15" ref="C28:M28">IF(C162=0,0,(C161-C162)*100/C162)</f>
        <v>-34.46259877005879</v>
      </c>
      <c r="D28" s="31">
        <f t="shared" si="15"/>
        <v>12.856105686040552</v>
      </c>
      <c r="E28" s="31">
        <f t="shared" si="15"/>
        <v>25.985700573862434</v>
      </c>
      <c r="F28" s="31">
        <f t="shared" si="15"/>
        <v>10</v>
      </c>
      <c r="G28" s="31">
        <f t="shared" si="15"/>
        <v>-12.365877027363796</v>
      </c>
      <c r="H28" s="31">
        <f t="shared" si="15"/>
        <v>0</v>
      </c>
      <c r="I28" s="31">
        <f t="shared" si="15"/>
        <v>15.925232043891349</v>
      </c>
      <c r="J28" s="31">
        <f t="shared" si="15"/>
        <v>9.820000004404909</v>
      </c>
      <c r="K28" s="31">
        <f t="shared" si="15"/>
        <v>7.999961478456827</v>
      </c>
      <c r="L28" s="31">
        <f t="shared" si="15"/>
        <v>6.525600559061593</v>
      </c>
      <c r="M28" s="32">
        <f t="shared" si="15"/>
        <v>0</v>
      </c>
    </row>
    <row r="29" spans="1:13" ht="25.5">
      <c r="A29" s="30" t="s">
        <v>55</v>
      </c>
      <c r="B29" s="31">
        <f>IF((B7-B139-B164)=0,0,B156*100/(B7-B139-B164))</f>
        <v>23.15098579834545</v>
      </c>
      <c r="C29" s="31">
        <f aca="true" t="shared" si="16" ref="C29:M29">IF((C7-C139-C164)=0,0,C156*100/(C7-C139-C164))</f>
        <v>27.037965574034608</v>
      </c>
      <c r="D29" s="31">
        <f t="shared" si="16"/>
        <v>30.281124737340956</v>
      </c>
      <c r="E29" s="31">
        <f t="shared" si="16"/>
        <v>23.45925998089772</v>
      </c>
      <c r="F29" s="31">
        <f t="shared" si="16"/>
        <v>27.589860278615333</v>
      </c>
      <c r="G29" s="31">
        <f t="shared" si="16"/>
        <v>28.49146671346097</v>
      </c>
      <c r="H29" s="31">
        <f t="shared" si="16"/>
        <v>59.77716087439647</v>
      </c>
      <c r="I29" s="31">
        <f t="shared" si="16"/>
        <v>28.620339154734488</v>
      </c>
      <c r="J29" s="31">
        <f t="shared" si="16"/>
        <v>29.614444033209494</v>
      </c>
      <c r="K29" s="31">
        <f t="shared" si="16"/>
        <v>30.217623303642956</v>
      </c>
      <c r="L29" s="31">
        <f t="shared" si="16"/>
        <v>24.487776262550625</v>
      </c>
      <c r="M29" s="32">
        <f t="shared" si="16"/>
        <v>65.04873448696843</v>
      </c>
    </row>
    <row r="30" spans="1:13" ht="25.5">
      <c r="A30" s="30" t="s">
        <v>56</v>
      </c>
      <c r="B30" s="31">
        <f>IF((B7-B139-B164)=0,0,B165*100/(B7-B139-B164))</f>
        <v>3.6547283258535415</v>
      </c>
      <c r="C30" s="31">
        <f aca="true" t="shared" si="17" ref="C30:M30">IF((C7-C139-C164)=0,0,C165*100/(C7-C139-C164))</f>
        <v>10.658603916583903</v>
      </c>
      <c r="D30" s="31">
        <f t="shared" si="17"/>
        <v>7.040272549881146</v>
      </c>
      <c r="E30" s="31">
        <f t="shared" si="17"/>
        <v>2.860522187693833</v>
      </c>
      <c r="F30" s="31">
        <f t="shared" si="17"/>
        <v>10.034128640946198</v>
      </c>
      <c r="G30" s="31">
        <f t="shared" si="17"/>
        <v>0.17060027844466755</v>
      </c>
      <c r="H30" s="31">
        <f t="shared" si="17"/>
        <v>12.093421182882357</v>
      </c>
      <c r="I30" s="31">
        <f t="shared" si="17"/>
        <v>11.938215855901662</v>
      </c>
      <c r="J30" s="31">
        <f t="shared" si="17"/>
        <v>3.590999551792914</v>
      </c>
      <c r="K30" s="31">
        <f t="shared" si="17"/>
        <v>3.107269269305987</v>
      </c>
      <c r="L30" s="31">
        <f t="shared" si="17"/>
        <v>5.310180624522538</v>
      </c>
      <c r="M30" s="32">
        <f t="shared" si="17"/>
        <v>0</v>
      </c>
    </row>
    <row r="31" spans="1:13" ht="12.75">
      <c r="A31" s="30" t="s">
        <v>57</v>
      </c>
      <c r="B31" s="31">
        <f>IF(B130=0,0,B139*100/B130)</f>
        <v>5.775267007852434</v>
      </c>
      <c r="C31" s="31">
        <f aca="true" t="shared" si="18" ref="C31:M31">IF(C130=0,0,C139*100/C130)</f>
        <v>5.1461935123497025</v>
      </c>
      <c r="D31" s="31">
        <f t="shared" si="18"/>
        <v>5.326365667992583</v>
      </c>
      <c r="E31" s="31">
        <f t="shared" si="18"/>
        <v>13.005574585658238</v>
      </c>
      <c r="F31" s="31">
        <f t="shared" si="18"/>
        <v>4.978613922038321</v>
      </c>
      <c r="G31" s="31">
        <f t="shared" si="18"/>
        <v>12.783770187131582</v>
      </c>
      <c r="H31" s="31">
        <f t="shared" si="18"/>
        <v>0</v>
      </c>
      <c r="I31" s="31">
        <f t="shared" si="18"/>
        <v>3.758109158651487</v>
      </c>
      <c r="J31" s="31">
        <f t="shared" si="18"/>
        <v>8.843558702462051</v>
      </c>
      <c r="K31" s="31">
        <f t="shared" si="18"/>
        <v>7.0201224191037666</v>
      </c>
      <c r="L31" s="31">
        <f t="shared" si="18"/>
        <v>11.643815081332306</v>
      </c>
      <c r="M31" s="32">
        <f t="shared" si="18"/>
        <v>0</v>
      </c>
    </row>
    <row r="32" spans="1:13" ht="12.75">
      <c r="A32" s="30" t="s">
        <v>58</v>
      </c>
      <c r="B32" s="31">
        <f>IF(B159=0,0,B166*100/B159)</f>
        <v>11.27180033196409</v>
      </c>
      <c r="C32" s="31">
        <v>0.2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2">
        <v>0</v>
      </c>
    </row>
    <row r="33" spans="1:13" ht="12.75">
      <c r="A33" s="30" t="s">
        <v>59</v>
      </c>
      <c r="B33" s="31">
        <f>IF(B161=0,0,B167*100/B161)</f>
        <v>29.714826533351648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2">
        <v>0</v>
      </c>
    </row>
    <row r="34" spans="1:13" ht="25.5">
      <c r="A34" s="16" t="s">
        <v>60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/>
    </row>
    <row r="35" spans="1:13" ht="12.75">
      <c r="A35" s="13" t="s">
        <v>61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6"/>
    </row>
    <row r="36" spans="1:13" ht="12.75">
      <c r="A36" s="27" t="s">
        <v>62</v>
      </c>
      <c r="B36" s="33">
        <v>2980932710</v>
      </c>
      <c r="C36" s="33">
        <v>7595073000</v>
      </c>
      <c r="D36" s="33">
        <v>4345256415</v>
      </c>
      <c r="E36" s="33">
        <v>326103788</v>
      </c>
      <c r="F36" s="33">
        <v>152467500</v>
      </c>
      <c r="G36" s="33">
        <v>62493371</v>
      </c>
      <c r="H36" s="33">
        <v>17702113</v>
      </c>
      <c r="I36" s="33">
        <v>220581836</v>
      </c>
      <c r="J36" s="33">
        <v>114851847</v>
      </c>
      <c r="K36" s="33">
        <v>84901000</v>
      </c>
      <c r="L36" s="33">
        <v>354952994</v>
      </c>
      <c r="M36" s="34">
        <v>5360000</v>
      </c>
    </row>
    <row r="37" spans="1:13" ht="12.75">
      <c r="A37" s="30" t="s">
        <v>63</v>
      </c>
      <c r="B37" s="35">
        <v>249405329</v>
      </c>
      <c r="C37" s="35">
        <v>3611699000</v>
      </c>
      <c r="D37" s="35">
        <v>648217446</v>
      </c>
      <c r="E37" s="35">
        <v>144971136</v>
      </c>
      <c r="F37" s="35">
        <v>22711000</v>
      </c>
      <c r="G37" s="35">
        <v>18500335</v>
      </c>
      <c r="H37" s="35">
        <v>17702113</v>
      </c>
      <c r="I37" s="35">
        <v>99132000</v>
      </c>
      <c r="J37" s="35">
        <v>52351017</v>
      </c>
      <c r="K37" s="35">
        <v>12419000</v>
      </c>
      <c r="L37" s="35">
        <v>48354504</v>
      </c>
      <c r="M37" s="36">
        <v>0</v>
      </c>
    </row>
    <row r="38" spans="1:13" ht="12.75">
      <c r="A38" s="30" t="s">
        <v>64</v>
      </c>
      <c r="B38" s="35">
        <v>1691438196</v>
      </c>
      <c r="C38" s="35">
        <v>2524743000</v>
      </c>
      <c r="D38" s="35">
        <v>2097038969</v>
      </c>
      <c r="E38" s="35">
        <v>181132652</v>
      </c>
      <c r="F38" s="35">
        <v>84316500</v>
      </c>
      <c r="G38" s="35">
        <v>43993036</v>
      </c>
      <c r="H38" s="35">
        <v>0</v>
      </c>
      <c r="I38" s="35">
        <v>106717962</v>
      </c>
      <c r="J38" s="35">
        <v>62500830</v>
      </c>
      <c r="K38" s="35">
        <v>72482000</v>
      </c>
      <c r="L38" s="35">
        <v>243692398</v>
      </c>
      <c r="M38" s="36">
        <v>5360000</v>
      </c>
    </row>
    <row r="39" spans="1:13" ht="25.5">
      <c r="A39" s="30" t="s">
        <v>65</v>
      </c>
      <c r="B39" s="31">
        <f>IF((B37+B44)=0,0,B37*100/(B37+B44))</f>
        <v>19.341325324940467</v>
      </c>
      <c r="C39" s="31">
        <f aca="true" t="shared" si="19" ref="C39:M39">IF((C37+C44)=0,0,C37*100/(C37+C44))</f>
        <v>71.23203026233007</v>
      </c>
      <c r="D39" s="31">
        <f t="shared" si="19"/>
        <v>28.8325067111858</v>
      </c>
      <c r="E39" s="31">
        <f t="shared" si="19"/>
        <v>100</v>
      </c>
      <c r="F39" s="31">
        <f t="shared" si="19"/>
        <v>33.32452935393464</v>
      </c>
      <c r="G39" s="31">
        <f t="shared" si="19"/>
        <v>100</v>
      </c>
      <c r="H39" s="31">
        <f t="shared" si="19"/>
        <v>100</v>
      </c>
      <c r="I39" s="31">
        <f t="shared" si="19"/>
        <v>87.06185422779485</v>
      </c>
      <c r="J39" s="31">
        <f t="shared" si="19"/>
        <v>100</v>
      </c>
      <c r="K39" s="31">
        <f t="shared" si="19"/>
        <v>100</v>
      </c>
      <c r="L39" s="31">
        <f t="shared" si="19"/>
        <v>43.46058329581481</v>
      </c>
      <c r="M39" s="32">
        <f t="shared" si="19"/>
        <v>0</v>
      </c>
    </row>
    <row r="40" spans="1:13" ht="12.75">
      <c r="A40" s="30" t="s">
        <v>66</v>
      </c>
      <c r="B40" s="31">
        <f>IF((B37+B44)=0,0,B44*100/(B37+B44))</f>
        <v>80.65867467505953</v>
      </c>
      <c r="C40" s="31">
        <f aca="true" t="shared" si="20" ref="C40:M40">IF((C37+C44)=0,0,C44*100/(C37+C44))</f>
        <v>28.767969737669933</v>
      </c>
      <c r="D40" s="31">
        <f t="shared" si="20"/>
        <v>71.1674932888142</v>
      </c>
      <c r="E40" s="31">
        <f t="shared" si="20"/>
        <v>0</v>
      </c>
      <c r="F40" s="31">
        <f t="shared" si="20"/>
        <v>66.67547064606535</v>
      </c>
      <c r="G40" s="31">
        <f t="shared" si="20"/>
        <v>0</v>
      </c>
      <c r="H40" s="31">
        <f t="shared" si="20"/>
        <v>0</v>
      </c>
      <c r="I40" s="31">
        <f t="shared" si="20"/>
        <v>12.93814577220515</v>
      </c>
      <c r="J40" s="31">
        <f t="shared" si="20"/>
        <v>0</v>
      </c>
      <c r="K40" s="31">
        <f t="shared" si="20"/>
        <v>0</v>
      </c>
      <c r="L40" s="31">
        <f t="shared" si="20"/>
        <v>56.53941670418519</v>
      </c>
      <c r="M40" s="32">
        <f t="shared" si="20"/>
        <v>0</v>
      </c>
    </row>
    <row r="41" spans="1:13" ht="12.75">
      <c r="A41" s="30" t="s">
        <v>67</v>
      </c>
      <c r="B41" s="31">
        <f>IF((B37+B44+B38)=0,0,B38*100/(B37+B44+B38))</f>
        <v>56.74191135968312</v>
      </c>
      <c r="C41" s="31">
        <f aca="true" t="shared" si="21" ref="C41:M41">IF((C37+C44+C38)=0,0,C38*100/(C37+C44+C38))</f>
        <v>33.241852974948365</v>
      </c>
      <c r="D41" s="31">
        <f t="shared" si="21"/>
        <v>48.26041937964667</v>
      </c>
      <c r="E41" s="31">
        <f t="shared" si="21"/>
        <v>55.54447959985058</v>
      </c>
      <c r="F41" s="31">
        <f t="shared" si="21"/>
        <v>55.30129371833342</v>
      </c>
      <c r="G41" s="31">
        <f t="shared" si="21"/>
        <v>70.39632411572101</v>
      </c>
      <c r="H41" s="31">
        <f t="shared" si="21"/>
        <v>0</v>
      </c>
      <c r="I41" s="31">
        <f t="shared" si="21"/>
        <v>48.38021295642856</v>
      </c>
      <c r="J41" s="31">
        <f t="shared" si="21"/>
        <v>54.4186546690886</v>
      </c>
      <c r="K41" s="31">
        <f t="shared" si="21"/>
        <v>85.37237488368805</v>
      </c>
      <c r="L41" s="31">
        <f t="shared" si="21"/>
        <v>68.65483658943302</v>
      </c>
      <c r="M41" s="32">
        <f t="shared" si="21"/>
        <v>100</v>
      </c>
    </row>
    <row r="42" spans="1:13" ht="12.75">
      <c r="A42" s="13" t="s">
        <v>68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6"/>
    </row>
    <row r="43" spans="1:13" ht="12.75">
      <c r="A43" s="27" t="s">
        <v>69</v>
      </c>
      <c r="B43" s="33">
        <v>5163596673</v>
      </c>
      <c r="C43" s="33">
        <v>12903733000</v>
      </c>
      <c r="D43" s="33">
        <v>8571722793</v>
      </c>
      <c r="E43" s="33">
        <v>79059388</v>
      </c>
      <c r="F43" s="33">
        <v>166205000</v>
      </c>
      <c r="G43" s="33">
        <v>67877824</v>
      </c>
      <c r="H43" s="33">
        <v>0</v>
      </c>
      <c r="I43" s="33">
        <v>356297332</v>
      </c>
      <c r="J43" s="33">
        <v>30226123</v>
      </c>
      <c r="K43" s="33">
        <v>42068000</v>
      </c>
      <c r="L43" s="33">
        <v>121051986</v>
      </c>
      <c r="M43" s="34">
        <v>5529000</v>
      </c>
    </row>
    <row r="44" spans="1:13" ht="12.75">
      <c r="A44" s="30" t="s">
        <v>70</v>
      </c>
      <c r="B44" s="35">
        <v>1040089185</v>
      </c>
      <c r="C44" s="35">
        <v>1458631000</v>
      </c>
      <c r="D44" s="35">
        <v>1600000000</v>
      </c>
      <c r="E44" s="35">
        <v>0</v>
      </c>
      <c r="F44" s="35">
        <v>45440000</v>
      </c>
      <c r="G44" s="35">
        <v>0</v>
      </c>
      <c r="H44" s="35">
        <v>0</v>
      </c>
      <c r="I44" s="35">
        <v>14731874</v>
      </c>
      <c r="J44" s="35">
        <v>0</v>
      </c>
      <c r="K44" s="35">
        <v>0</v>
      </c>
      <c r="L44" s="35">
        <v>62906092</v>
      </c>
      <c r="M44" s="36">
        <v>0</v>
      </c>
    </row>
    <row r="45" spans="1:13" ht="12.75">
      <c r="A45" s="30" t="s">
        <v>71</v>
      </c>
      <c r="B45" s="35">
        <v>1261328231</v>
      </c>
      <c r="C45" s="35">
        <v>1818221764</v>
      </c>
      <c r="D45" s="35">
        <v>1523322264</v>
      </c>
      <c r="E45" s="35">
        <v>161342570</v>
      </c>
      <c r="F45" s="35">
        <v>-13585068</v>
      </c>
      <c r="G45" s="35">
        <v>9071421</v>
      </c>
      <c r="H45" s="35">
        <v>0</v>
      </c>
      <c r="I45" s="35">
        <v>61432852</v>
      </c>
      <c r="J45" s="35">
        <v>12056740</v>
      </c>
      <c r="K45" s="35">
        <v>15808051</v>
      </c>
      <c r="L45" s="35">
        <v>26448441</v>
      </c>
      <c r="M45" s="36">
        <v>7392000</v>
      </c>
    </row>
    <row r="46" spans="1:13" ht="25.5">
      <c r="A46" s="30" t="s">
        <v>72</v>
      </c>
      <c r="B46" s="31">
        <f>IF(B43=0,0,B45*100/B43)</f>
        <v>24.427318996376616</v>
      </c>
      <c r="C46" s="31">
        <f aca="true" t="shared" si="22" ref="C46:M46">IF(C43=0,0,C45*100/C43)</f>
        <v>14.090664802193288</v>
      </c>
      <c r="D46" s="31">
        <f t="shared" si="22"/>
        <v>17.771483058738248</v>
      </c>
      <c r="E46" s="31">
        <f t="shared" si="22"/>
        <v>204.07768651080374</v>
      </c>
      <c r="F46" s="31">
        <f t="shared" si="22"/>
        <v>-8.173681898859842</v>
      </c>
      <c r="G46" s="31">
        <f t="shared" si="22"/>
        <v>13.364336782510883</v>
      </c>
      <c r="H46" s="31">
        <f t="shared" si="22"/>
        <v>0</v>
      </c>
      <c r="I46" s="31">
        <f t="shared" si="22"/>
        <v>17.24201852850248</v>
      </c>
      <c r="J46" s="31">
        <f t="shared" si="22"/>
        <v>39.88847660019117</v>
      </c>
      <c r="K46" s="31">
        <f t="shared" si="22"/>
        <v>37.57737710373681</v>
      </c>
      <c r="L46" s="31">
        <f t="shared" si="22"/>
        <v>21.84882865118793</v>
      </c>
      <c r="M46" s="32">
        <f t="shared" si="22"/>
        <v>133.6950623982637</v>
      </c>
    </row>
    <row r="47" spans="1:13" ht="12.75">
      <c r="A47" s="30" t="s">
        <v>73</v>
      </c>
      <c r="B47" s="31">
        <f>IF(B78=0,0,B45*100/B78)</f>
        <v>2.6088147069242327</v>
      </c>
      <c r="C47" s="31">
        <f aca="true" t="shared" si="23" ref="C47:M47">IF(C78=0,0,C45*100/C78)</f>
        <v>4.021080017495094</v>
      </c>
      <c r="D47" s="31">
        <f t="shared" si="23"/>
        <v>5.935712968223028</v>
      </c>
      <c r="E47" s="31">
        <f t="shared" si="23"/>
        <v>1.7044897693971164</v>
      </c>
      <c r="F47" s="31">
        <f t="shared" si="23"/>
        <v>-0.6440694937311989</v>
      </c>
      <c r="G47" s="31">
        <f t="shared" si="23"/>
        <v>1.64048494216926</v>
      </c>
      <c r="H47" s="31">
        <f t="shared" si="23"/>
        <v>0</v>
      </c>
      <c r="I47" s="31">
        <f t="shared" si="23"/>
        <v>1.1613304018006418</v>
      </c>
      <c r="J47" s="31">
        <f t="shared" si="23"/>
        <v>0.4673924339531998</v>
      </c>
      <c r="K47" s="31">
        <f t="shared" si="23"/>
        <v>1.1946012630630753</v>
      </c>
      <c r="L47" s="31">
        <f t="shared" si="23"/>
        <v>0.859135700767973</v>
      </c>
      <c r="M47" s="32">
        <f t="shared" si="23"/>
        <v>9.76150859678314</v>
      </c>
    </row>
    <row r="48" spans="1:13" ht="12.75">
      <c r="A48" s="30" t="s">
        <v>74</v>
      </c>
      <c r="B48" s="31">
        <f>IF(B7=0,0,B45*100/B7)</f>
        <v>5.120286855982502</v>
      </c>
      <c r="C48" s="31">
        <f aca="true" t="shared" si="24" ref="C48:M48">IF(C7=0,0,C45*100/C7)</f>
        <v>5.35386347508302</v>
      </c>
      <c r="D48" s="31">
        <f t="shared" si="24"/>
        <v>6.870478959108614</v>
      </c>
      <c r="E48" s="31">
        <f t="shared" si="24"/>
        <v>3.8447644585599505</v>
      </c>
      <c r="F48" s="31">
        <f t="shared" si="24"/>
        <v>-1.8270206734053827</v>
      </c>
      <c r="G48" s="31">
        <f t="shared" si="24"/>
        <v>1.8549631789414018</v>
      </c>
      <c r="H48" s="31">
        <f t="shared" si="24"/>
        <v>0</v>
      </c>
      <c r="I48" s="31">
        <f t="shared" si="24"/>
        <v>2.9230994230054868</v>
      </c>
      <c r="J48" s="31">
        <f t="shared" si="24"/>
        <v>1.3226963551265534</v>
      </c>
      <c r="K48" s="31">
        <f t="shared" si="24"/>
        <v>3.529102149815694</v>
      </c>
      <c r="L48" s="31">
        <f t="shared" si="24"/>
        <v>1.7755048809109626</v>
      </c>
      <c r="M48" s="32">
        <f t="shared" si="24"/>
        <v>2.9144981232063314</v>
      </c>
    </row>
    <row r="49" spans="1:13" ht="12.75">
      <c r="A49" s="30" t="s">
        <v>75</v>
      </c>
      <c r="B49" s="31">
        <f>IF(B78=0,0,B43*100/B78)</f>
        <v>10.679905999144673</v>
      </c>
      <c r="C49" s="31">
        <f aca="true" t="shared" si="25" ref="C49:M49">IF(C78=0,0,C43*100/C78)</f>
        <v>28.53719163675791</v>
      </c>
      <c r="D49" s="31">
        <f t="shared" si="25"/>
        <v>33.400211724617066</v>
      </c>
      <c r="E49" s="31">
        <f t="shared" si="25"/>
        <v>0.8352161368248762</v>
      </c>
      <c r="F49" s="31">
        <f t="shared" si="25"/>
        <v>7.87979642101121</v>
      </c>
      <c r="G49" s="31">
        <f t="shared" si="25"/>
        <v>12.275094296606365</v>
      </c>
      <c r="H49" s="31">
        <f t="shared" si="25"/>
        <v>0</v>
      </c>
      <c r="I49" s="31">
        <f t="shared" si="25"/>
        <v>6.735466615355197</v>
      </c>
      <c r="J49" s="31">
        <f t="shared" si="25"/>
        <v>1.1717480179500257</v>
      </c>
      <c r="K49" s="31">
        <f t="shared" si="25"/>
        <v>3.179043762860928</v>
      </c>
      <c r="L49" s="31">
        <f t="shared" si="25"/>
        <v>3.932181969495474</v>
      </c>
      <c r="M49" s="32">
        <f t="shared" si="25"/>
        <v>7.30132319150622</v>
      </c>
    </row>
    <row r="50" spans="1:13" ht="12.75">
      <c r="A50" s="13" t="s">
        <v>76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6"/>
    </row>
    <row r="51" spans="1:13" ht="12.75">
      <c r="A51" s="16" t="s">
        <v>77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4"/>
    </row>
    <row r="52" spans="1:13" ht="12.75">
      <c r="A52" s="13" t="s">
        <v>78</v>
      </c>
      <c r="B52" s="19">
        <v>892483000</v>
      </c>
      <c r="C52" s="19">
        <v>2928746000</v>
      </c>
      <c r="D52" s="19">
        <v>1412153369</v>
      </c>
      <c r="E52" s="19">
        <v>225690494</v>
      </c>
      <c r="F52" s="19">
        <v>102734000</v>
      </c>
      <c r="G52" s="19">
        <v>13650000</v>
      </c>
      <c r="H52" s="19">
        <v>0</v>
      </c>
      <c r="I52" s="19">
        <v>75939148</v>
      </c>
      <c r="J52" s="19">
        <v>39493689</v>
      </c>
      <c r="K52" s="19">
        <v>39534000</v>
      </c>
      <c r="L52" s="19">
        <v>91068663</v>
      </c>
      <c r="M52" s="20">
        <v>3000000</v>
      </c>
    </row>
    <row r="53" spans="1:13" ht="12.75">
      <c r="A53" s="30" t="s">
        <v>79</v>
      </c>
      <c r="B53" s="35">
        <v>353751000</v>
      </c>
      <c r="C53" s="35">
        <v>1727058000</v>
      </c>
      <c r="D53" s="35">
        <v>440157000</v>
      </c>
      <c r="E53" s="35">
        <v>99305000</v>
      </c>
      <c r="F53" s="35">
        <v>29084000</v>
      </c>
      <c r="G53" s="35">
        <v>6150000</v>
      </c>
      <c r="H53" s="35">
        <v>0</v>
      </c>
      <c r="I53" s="35">
        <v>5500000</v>
      </c>
      <c r="J53" s="35">
        <v>25549595</v>
      </c>
      <c r="K53" s="35">
        <v>13000000</v>
      </c>
      <c r="L53" s="35">
        <v>57985000</v>
      </c>
      <c r="M53" s="36">
        <v>3000000</v>
      </c>
    </row>
    <row r="54" spans="1:13" ht="12.75">
      <c r="A54" s="30" t="s">
        <v>80</v>
      </c>
      <c r="B54" s="35">
        <v>239700000</v>
      </c>
      <c r="C54" s="35">
        <v>612169800</v>
      </c>
      <c r="D54" s="35">
        <v>209200000</v>
      </c>
      <c r="E54" s="35">
        <v>29601530</v>
      </c>
      <c r="F54" s="35">
        <v>7800000</v>
      </c>
      <c r="G54" s="35">
        <v>3500000</v>
      </c>
      <c r="H54" s="35">
        <v>0</v>
      </c>
      <c r="I54" s="35">
        <v>41113593</v>
      </c>
      <c r="J54" s="35">
        <v>4017405</v>
      </c>
      <c r="K54" s="35">
        <v>23003000</v>
      </c>
      <c r="L54" s="35">
        <v>3142345</v>
      </c>
      <c r="M54" s="36">
        <v>0</v>
      </c>
    </row>
    <row r="55" spans="1:13" ht="12.75">
      <c r="A55" s="30" t="s">
        <v>81</v>
      </c>
      <c r="B55" s="35">
        <v>179000000</v>
      </c>
      <c r="C55" s="35">
        <v>408113200</v>
      </c>
      <c r="D55" s="35">
        <v>745296369</v>
      </c>
      <c r="E55" s="35">
        <v>89621067</v>
      </c>
      <c r="F55" s="35">
        <v>64040000</v>
      </c>
      <c r="G55" s="35">
        <v>0</v>
      </c>
      <c r="H55" s="35">
        <v>0</v>
      </c>
      <c r="I55" s="35">
        <v>25325555</v>
      </c>
      <c r="J55" s="35">
        <v>252000</v>
      </c>
      <c r="K55" s="35">
        <v>2271000</v>
      </c>
      <c r="L55" s="35">
        <v>16884529</v>
      </c>
      <c r="M55" s="36">
        <v>0</v>
      </c>
    </row>
    <row r="56" spans="1:13" ht="12.75">
      <c r="A56" s="30" t="s">
        <v>82</v>
      </c>
      <c r="B56" s="35">
        <v>120032000</v>
      </c>
      <c r="C56" s="35">
        <v>181405000</v>
      </c>
      <c r="D56" s="35">
        <v>17500000</v>
      </c>
      <c r="E56" s="35">
        <v>7162897</v>
      </c>
      <c r="F56" s="35">
        <v>1810000</v>
      </c>
      <c r="G56" s="35">
        <v>4000000</v>
      </c>
      <c r="H56" s="35">
        <v>0</v>
      </c>
      <c r="I56" s="35">
        <v>4000000</v>
      </c>
      <c r="J56" s="35">
        <v>9674689</v>
      </c>
      <c r="K56" s="35">
        <v>1260000</v>
      </c>
      <c r="L56" s="35">
        <v>13056789</v>
      </c>
      <c r="M56" s="36">
        <v>0</v>
      </c>
    </row>
    <row r="57" spans="1:13" ht="12.75">
      <c r="A57" s="13" t="s">
        <v>83</v>
      </c>
      <c r="B57" s="19">
        <v>1089172031</v>
      </c>
      <c r="C57" s="19">
        <v>2389963000</v>
      </c>
      <c r="D57" s="19">
        <v>1525399775</v>
      </c>
      <c r="E57" s="19">
        <v>50096050</v>
      </c>
      <c r="F57" s="19">
        <v>35563000</v>
      </c>
      <c r="G57" s="19">
        <v>41169335</v>
      </c>
      <c r="H57" s="19">
        <v>4141060</v>
      </c>
      <c r="I57" s="19">
        <v>88090368</v>
      </c>
      <c r="J57" s="19">
        <v>41680897</v>
      </c>
      <c r="K57" s="19">
        <v>5975000</v>
      </c>
      <c r="L57" s="19">
        <v>249429331</v>
      </c>
      <c r="M57" s="20">
        <v>0</v>
      </c>
    </row>
    <row r="58" spans="1:13" ht="12.75">
      <c r="A58" s="30" t="s">
        <v>84</v>
      </c>
      <c r="B58" s="35">
        <v>55195000</v>
      </c>
      <c r="C58" s="35">
        <v>671351000</v>
      </c>
      <c r="D58" s="35">
        <v>2700000</v>
      </c>
      <c r="E58" s="35">
        <v>6700000</v>
      </c>
      <c r="F58" s="35">
        <v>37500</v>
      </c>
      <c r="G58" s="35">
        <v>0</v>
      </c>
      <c r="H58" s="35">
        <v>1000000</v>
      </c>
      <c r="I58" s="35">
        <v>12000000</v>
      </c>
      <c r="J58" s="35">
        <v>1200000</v>
      </c>
      <c r="K58" s="35">
        <v>975000</v>
      </c>
      <c r="L58" s="35">
        <v>20106092</v>
      </c>
      <c r="M58" s="36">
        <v>0</v>
      </c>
    </row>
    <row r="59" spans="1:13" ht="12.75">
      <c r="A59" s="30" t="s">
        <v>85</v>
      </c>
      <c r="B59" s="35">
        <v>1021729031</v>
      </c>
      <c r="C59" s="35">
        <v>1692862000</v>
      </c>
      <c r="D59" s="35">
        <v>1513099775</v>
      </c>
      <c r="E59" s="35">
        <v>43396050</v>
      </c>
      <c r="F59" s="35">
        <v>35525500</v>
      </c>
      <c r="G59" s="35">
        <v>41169335</v>
      </c>
      <c r="H59" s="35">
        <v>3141060</v>
      </c>
      <c r="I59" s="35">
        <v>63525459</v>
      </c>
      <c r="J59" s="35">
        <v>40480897</v>
      </c>
      <c r="K59" s="35">
        <v>5000000</v>
      </c>
      <c r="L59" s="35">
        <v>229323239</v>
      </c>
      <c r="M59" s="36">
        <v>0</v>
      </c>
    </row>
    <row r="60" spans="1:13" ht="12.75">
      <c r="A60" s="30" t="s">
        <v>86</v>
      </c>
      <c r="B60" s="35">
        <v>12248000</v>
      </c>
      <c r="C60" s="35">
        <v>25750000</v>
      </c>
      <c r="D60" s="35">
        <v>9600000</v>
      </c>
      <c r="E60" s="35">
        <v>0</v>
      </c>
      <c r="F60" s="35">
        <v>0</v>
      </c>
      <c r="G60" s="35">
        <v>0</v>
      </c>
      <c r="H60" s="35">
        <v>0</v>
      </c>
      <c r="I60" s="35">
        <v>12564909</v>
      </c>
      <c r="J60" s="35">
        <v>0</v>
      </c>
      <c r="K60" s="35">
        <v>0</v>
      </c>
      <c r="L60" s="35">
        <v>0</v>
      </c>
      <c r="M60" s="36">
        <v>0</v>
      </c>
    </row>
    <row r="61" spans="1:13" ht="12.75">
      <c r="A61" s="13" t="s">
        <v>87</v>
      </c>
      <c r="B61" s="19">
        <v>461220089</v>
      </c>
      <c r="C61" s="19">
        <v>973778000</v>
      </c>
      <c r="D61" s="19">
        <v>416950000</v>
      </c>
      <c r="E61" s="19">
        <v>0</v>
      </c>
      <c r="F61" s="19">
        <v>1424500</v>
      </c>
      <c r="G61" s="19">
        <v>1800000</v>
      </c>
      <c r="H61" s="19">
        <v>12261053</v>
      </c>
      <c r="I61" s="19">
        <v>3200000</v>
      </c>
      <c r="J61" s="19">
        <v>5857957</v>
      </c>
      <c r="K61" s="19">
        <v>8300000</v>
      </c>
      <c r="L61" s="19">
        <v>5175000</v>
      </c>
      <c r="M61" s="20">
        <v>200000</v>
      </c>
    </row>
    <row r="62" spans="1:13" ht="12.75">
      <c r="A62" s="13" t="s">
        <v>88</v>
      </c>
      <c r="B62" s="19">
        <v>520932590</v>
      </c>
      <c r="C62" s="19">
        <v>1302586000</v>
      </c>
      <c r="D62" s="19">
        <v>953853271</v>
      </c>
      <c r="E62" s="19">
        <v>50317244</v>
      </c>
      <c r="F62" s="19">
        <v>12746000</v>
      </c>
      <c r="G62" s="19">
        <v>5874036</v>
      </c>
      <c r="H62" s="19">
        <v>1300000</v>
      </c>
      <c r="I62" s="19">
        <v>43285400</v>
      </c>
      <c r="J62" s="19">
        <v>27819304</v>
      </c>
      <c r="K62" s="19">
        <v>23130000</v>
      </c>
      <c r="L62" s="19">
        <v>9280000</v>
      </c>
      <c r="M62" s="20">
        <v>2160000</v>
      </c>
    </row>
    <row r="63" spans="1:13" ht="12.75">
      <c r="A63" s="13" t="s">
        <v>89</v>
      </c>
      <c r="B63" s="19">
        <v>17125000</v>
      </c>
      <c r="C63" s="19">
        <v>0</v>
      </c>
      <c r="D63" s="19">
        <v>36900000</v>
      </c>
      <c r="E63" s="19">
        <v>0</v>
      </c>
      <c r="F63" s="19">
        <v>0</v>
      </c>
      <c r="G63" s="19">
        <v>0</v>
      </c>
      <c r="H63" s="19">
        <v>0</v>
      </c>
      <c r="I63" s="19">
        <v>10066920</v>
      </c>
      <c r="J63" s="19">
        <v>0</v>
      </c>
      <c r="K63" s="19">
        <v>7962000</v>
      </c>
      <c r="L63" s="19">
        <v>0</v>
      </c>
      <c r="M63" s="20">
        <v>0</v>
      </c>
    </row>
    <row r="64" spans="1:13" ht="25.5">
      <c r="A64" s="13" t="s">
        <v>90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6"/>
    </row>
    <row r="65" spans="1:13" ht="12.75">
      <c r="A65" s="16" t="s">
        <v>78</v>
      </c>
      <c r="B65" s="37">
        <f>IF(B36=0,0,B52*100/B36)</f>
        <v>29.93972312779915</v>
      </c>
      <c r="C65" s="37">
        <f aca="true" t="shared" si="26" ref="C65:M65">IF(C36=0,0,C52*100/C36)</f>
        <v>38.56113035384914</v>
      </c>
      <c r="D65" s="37">
        <f t="shared" si="26"/>
        <v>32.49873503725096</v>
      </c>
      <c r="E65" s="37">
        <f t="shared" si="26"/>
        <v>69.20817920704435</v>
      </c>
      <c r="F65" s="37">
        <f t="shared" si="26"/>
        <v>67.3809172446587</v>
      </c>
      <c r="G65" s="37">
        <f t="shared" si="26"/>
        <v>21.842316683476717</v>
      </c>
      <c r="H65" s="37">
        <f t="shared" si="26"/>
        <v>0</v>
      </c>
      <c r="I65" s="37">
        <f t="shared" si="26"/>
        <v>34.42674581781974</v>
      </c>
      <c r="J65" s="37">
        <f t="shared" si="26"/>
        <v>34.38663811823592</v>
      </c>
      <c r="K65" s="37">
        <f t="shared" si="26"/>
        <v>46.56482255803819</v>
      </c>
      <c r="L65" s="37">
        <f t="shared" si="26"/>
        <v>25.656541722254072</v>
      </c>
      <c r="M65" s="38">
        <f t="shared" si="26"/>
        <v>55.97014925373134</v>
      </c>
    </row>
    <row r="66" spans="1:13" ht="12.75">
      <c r="A66" s="30" t="s">
        <v>91</v>
      </c>
      <c r="B66" s="31">
        <f>IF(B36=0,0,B53*100/B36)</f>
        <v>11.867124635631242</v>
      </c>
      <c r="C66" s="31">
        <f aca="true" t="shared" si="27" ref="C66:M66">IF(C36=0,0,C53*100/C36)</f>
        <v>22.739188945254377</v>
      </c>
      <c r="D66" s="31">
        <f t="shared" si="27"/>
        <v>10.129597841005662</v>
      </c>
      <c r="E66" s="31">
        <f t="shared" si="27"/>
        <v>30.451961508647056</v>
      </c>
      <c r="F66" s="31">
        <f t="shared" si="27"/>
        <v>19.075540688999293</v>
      </c>
      <c r="G66" s="31">
        <f t="shared" si="27"/>
        <v>9.841043780467531</v>
      </c>
      <c r="H66" s="31">
        <f t="shared" si="27"/>
        <v>0</v>
      </c>
      <c r="I66" s="31">
        <f t="shared" si="27"/>
        <v>2.4934056673641978</v>
      </c>
      <c r="J66" s="31">
        <f t="shared" si="27"/>
        <v>22.245697972972085</v>
      </c>
      <c r="K66" s="31">
        <f t="shared" si="27"/>
        <v>15.311951567119351</v>
      </c>
      <c r="L66" s="31">
        <f t="shared" si="27"/>
        <v>16.335965882851518</v>
      </c>
      <c r="M66" s="32">
        <f t="shared" si="27"/>
        <v>55.97014925373134</v>
      </c>
    </row>
    <row r="67" spans="1:13" ht="12.75">
      <c r="A67" s="30" t="s">
        <v>92</v>
      </c>
      <c r="B67" s="31">
        <f>IF(B36=0,0,B54*100/B36)</f>
        <v>8.041107375416066</v>
      </c>
      <c r="C67" s="31">
        <f aca="true" t="shared" si="28" ref="C67:M67">IF(C36=0,0,C54*100/C36)</f>
        <v>8.060091061665899</v>
      </c>
      <c r="D67" s="31">
        <f t="shared" si="28"/>
        <v>4.814445455458812</v>
      </c>
      <c r="E67" s="31">
        <f t="shared" si="28"/>
        <v>9.077333992820716</v>
      </c>
      <c r="F67" s="31">
        <f t="shared" si="28"/>
        <v>5.115844360273501</v>
      </c>
      <c r="G67" s="31">
        <f t="shared" si="28"/>
        <v>5.600594021404286</v>
      </c>
      <c r="H67" s="31">
        <f t="shared" si="28"/>
        <v>0</v>
      </c>
      <c r="I67" s="31">
        <f t="shared" si="28"/>
        <v>18.638702871255454</v>
      </c>
      <c r="J67" s="31">
        <f t="shared" si="28"/>
        <v>3.4979019536359743</v>
      </c>
      <c r="K67" s="31">
        <f t="shared" si="28"/>
        <v>27.09390937680357</v>
      </c>
      <c r="L67" s="31">
        <f t="shared" si="28"/>
        <v>0.8852848273199803</v>
      </c>
      <c r="M67" s="32">
        <f t="shared" si="28"/>
        <v>0</v>
      </c>
    </row>
    <row r="68" spans="1:13" ht="12.75">
      <c r="A68" s="30" t="s">
        <v>93</v>
      </c>
      <c r="B68" s="31">
        <f>IF(B36=0,0,B55*100/B36)</f>
        <v>6.004831957444622</v>
      </c>
      <c r="C68" s="31">
        <f aca="true" t="shared" si="29" ref="C68:M68">IF(C36=0,0,C55*100/C36)</f>
        <v>5.373394041110599</v>
      </c>
      <c r="D68" s="31">
        <f t="shared" si="29"/>
        <v>17.151953712724683</v>
      </c>
      <c r="E68" s="31">
        <f t="shared" si="29"/>
        <v>27.482375335057437</v>
      </c>
      <c r="F68" s="31">
        <f t="shared" si="29"/>
        <v>42.00239395280961</v>
      </c>
      <c r="G68" s="31">
        <f t="shared" si="29"/>
        <v>0</v>
      </c>
      <c r="H68" s="31">
        <f t="shared" si="29"/>
        <v>0</v>
      </c>
      <c r="I68" s="31">
        <f t="shared" si="29"/>
        <v>11.481251339298852</v>
      </c>
      <c r="J68" s="31">
        <f t="shared" si="29"/>
        <v>0.21941310181977308</v>
      </c>
      <c r="K68" s="31">
        <f t="shared" si="29"/>
        <v>2.6748801545329264</v>
      </c>
      <c r="L68" s="31">
        <f t="shared" si="29"/>
        <v>4.756835210692715</v>
      </c>
      <c r="M68" s="32">
        <f t="shared" si="29"/>
        <v>0</v>
      </c>
    </row>
    <row r="69" spans="1:13" ht="12.75">
      <c r="A69" s="30" t="s">
        <v>94</v>
      </c>
      <c r="B69" s="31">
        <f>IF(B36=0,0,B56*100/B36)</f>
        <v>4.026659159307222</v>
      </c>
      <c r="C69" s="31">
        <f aca="true" t="shared" si="30" ref="C69:M69">IF(C36=0,0,C56*100/C36)</f>
        <v>2.388456305818259</v>
      </c>
      <c r="D69" s="31">
        <f t="shared" si="30"/>
        <v>0.4027380280618031</v>
      </c>
      <c r="E69" s="31">
        <f t="shared" si="30"/>
        <v>2.1965083705191426</v>
      </c>
      <c r="F69" s="31">
        <f t="shared" si="30"/>
        <v>1.1871382425762866</v>
      </c>
      <c r="G69" s="31">
        <f t="shared" si="30"/>
        <v>6.4006788816048985</v>
      </c>
      <c r="H69" s="31">
        <f t="shared" si="30"/>
        <v>0</v>
      </c>
      <c r="I69" s="31">
        <f t="shared" si="30"/>
        <v>1.8133859399012346</v>
      </c>
      <c r="J69" s="31">
        <f t="shared" si="30"/>
        <v>8.42362508980809</v>
      </c>
      <c r="K69" s="31">
        <f t="shared" si="30"/>
        <v>1.484081459582337</v>
      </c>
      <c r="L69" s="31">
        <f t="shared" si="30"/>
        <v>3.6784558013898594</v>
      </c>
      <c r="M69" s="32">
        <f t="shared" si="30"/>
        <v>0</v>
      </c>
    </row>
    <row r="70" spans="1:13" ht="12.75">
      <c r="A70" s="13" t="s">
        <v>83</v>
      </c>
      <c r="B70" s="39">
        <f>IF(B36=0,0,B57*100/B36)</f>
        <v>36.53796099946181</v>
      </c>
      <c r="C70" s="39">
        <f aca="true" t="shared" si="31" ref="C70:M70">IF(C36=0,0,C57*100/C36)</f>
        <v>31.467281486300394</v>
      </c>
      <c r="D70" s="39">
        <f t="shared" si="31"/>
        <v>35.10494270796675</v>
      </c>
      <c r="E70" s="39">
        <f t="shared" si="31"/>
        <v>15.36199573370181</v>
      </c>
      <c r="F70" s="39">
        <f t="shared" si="31"/>
        <v>23.32497089543673</v>
      </c>
      <c r="G70" s="39">
        <f t="shared" si="31"/>
        <v>65.87792327605435</v>
      </c>
      <c r="H70" s="39">
        <f t="shared" si="31"/>
        <v>23.393026583888602</v>
      </c>
      <c r="I70" s="39">
        <f t="shared" si="31"/>
        <v>39.93545869298141</v>
      </c>
      <c r="J70" s="39">
        <f t="shared" si="31"/>
        <v>36.29101149762093</v>
      </c>
      <c r="K70" s="39">
        <f t="shared" si="31"/>
        <v>7.037608508733702</v>
      </c>
      <c r="L70" s="39">
        <f t="shared" si="31"/>
        <v>70.27108806412829</v>
      </c>
      <c r="M70" s="40">
        <f t="shared" si="31"/>
        <v>0</v>
      </c>
    </row>
    <row r="71" spans="1:13" ht="25.5">
      <c r="A71" s="30" t="s">
        <v>95</v>
      </c>
      <c r="B71" s="31">
        <f>IF(B36=0,0,B58*100/B36)</f>
        <v>1.8516016753695859</v>
      </c>
      <c r="C71" s="31">
        <f aca="true" t="shared" si="32" ref="C71:M71">IF(C36=0,0,C58*100/C36)</f>
        <v>8.839296212162806</v>
      </c>
      <c r="D71" s="31">
        <f t="shared" si="32"/>
        <v>0.06213672432953534</v>
      </c>
      <c r="E71" s="31">
        <f t="shared" si="32"/>
        <v>2.054560617370075</v>
      </c>
      <c r="F71" s="31">
        <f t="shared" si="32"/>
        <v>0.024595405578237986</v>
      </c>
      <c r="G71" s="31">
        <f t="shared" si="32"/>
        <v>0</v>
      </c>
      <c r="H71" s="31">
        <f t="shared" si="32"/>
        <v>5.649043139652312</v>
      </c>
      <c r="I71" s="31">
        <f t="shared" si="32"/>
        <v>5.440157819703704</v>
      </c>
      <c r="J71" s="31">
        <f t="shared" si="32"/>
        <v>1.0448242943798718</v>
      </c>
      <c r="K71" s="31">
        <f t="shared" si="32"/>
        <v>1.1483963675339512</v>
      </c>
      <c r="L71" s="31">
        <f t="shared" si="32"/>
        <v>5.664437922729566</v>
      </c>
      <c r="M71" s="32">
        <f t="shared" si="32"/>
        <v>0</v>
      </c>
    </row>
    <row r="72" spans="1:13" ht="12.75">
      <c r="A72" s="30" t="s">
        <v>96</v>
      </c>
      <c r="B72" s="31">
        <f>IF(B36=0,0,B59*100/B36)</f>
        <v>34.27548121339512</v>
      </c>
      <c r="C72" s="31">
        <f aca="true" t="shared" si="33" ref="C72:M72">IF(C36=0,0,C59*100/C36)</f>
        <v>22.288949691464452</v>
      </c>
      <c r="D72" s="31">
        <f t="shared" si="33"/>
        <v>34.821875408243315</v>
      </c>
      <c r="E72" s="31">
        <f t="shared" si="33"/>
        <v>13.307435116331737</v>
      </c>
      <c r="F72" s="31">
        <f t="shared" si="33"/>
        <v>23.300375489858496</v>
      </c>
      <c r="G72" s="31">
        <f t="shared" si="33"/>
        <v>65.87792327605435</v>
      </c>
      <c r="H72" s="31">
        <f t="shared" si="33"/>
        <v>17.74398344423629</v>
      </c>
      <c r="I72" s="31">
        <f t="shared" si="33"/>
        <v>28.799043544093088</v>
      </c>
      <c r="J72" s="31">
        <f t="shared" si="33"/>
        <v>35.24618720324106</v>
      </c>
      <c r="K72" s="31">
        <f t="shared" si="33"/>
        <v>5.88921214119975</v>
      </c>
      <c r="L72" s="31">
        <f t="shared" si="33"/>
        <v>64.60665014139872</v>
      </c>
      <c r="M72" s="32">
        <f t="shared" si="33"/>
        <v>0</v>
      </c>
    </row>
    <row r="73" spans="1:13" ht="12.75">
      <c r="A73" s="30" t="s">
        <v>97</v>
      </c>
      <c r="B73" s="31">
        <f>IF(B36=0,0,B60*100/B36)</f>
        <v>0.4108781106971046</v>
      </c>
      <c r="C73" s="31">
        <f aca="true" t="shared" si="34" ref="C73:M73">IF(C36=0,0,C60*100/C36)</f>
        <v>0.3390355826731356</v>
      </c>
      <c r="D73" s="31">
        <f t="shared" si="34"/>
        <v>0.22093057539390343</v>
      </c>
      <c r="E73" s="31">
        <f t="shared" si="34"/>
        <v>0</v>
      </c>
      <c r="F73" s="31">
        <f t="shared" si="34"/>
        <v>0</v>
      </c>
      <c r="G73" s="31">
        <f t="shared" si="34"/>
        <v>0</v>
      </c>
      <c r="H73" s="31">
        <f t="shared" si="34"/>
        <v>0</v>
      </c>
      <c r="I73" s="31">
        <f t="shared" si="34"/>
        <v>5.696257329184621</v>
      </c>
      <c r="J73" s="31">
        <f t="shared" si="34"/>
        <v>0</v>
      </c>
      <c r="K73" s="31">
        <f t="shared" si="34"/>
        <v>0</v>
      </c>
      <c r="L73" s="31">
        <f t="shared" si="34"/>
        <v>0</v>
      </c>
      <c r="M73" s="32">
        <f t="shared" si="34"/>
        <v>0</v>
      </c>
    </row>
    <row r="74" spans="1:13" ht="12.75">
      <c r="A74" s="13" t="s">
        <v>87</v>
      </c>
      <c r="B74" s="39">
        <f>IF(B36=0,0,B61*100/B36)</f>
        <v>15.472341507500852</v>
      </c>
      <c r="C74" s="39">
        <f aca="true" t="shared" si="35" ref="C74:M74">IF(C36=0,0,C61*100/C36)</f>
        <v>12.821180257253618</v>
      </c>
      <c r="D74" s="39">
        <f t="shared" si="35"/>
        <v>9.595521188592503</v>
      </c>
      <c r="E74" s="39">
        <f t="shared" si="35"/>
        <v>0</v>
      </c>
      <c r="F74" s="39">
        <f t="shared" si="35"/>
        <v>0.9342974732320003</v>
      </c>
      <c r="G74" s="39">
        <f t="shared" si="35"/>
        <v>2.880305496722204</v>
      </c>
      <c r="H74" s="39">
        <f t="shared" si="35"/>
        <v>69.2632173345634</v>
      </c>
      <c r="I74" s="39">
        <f t="shared" si="35"/>
        <v>1.4507087519209878</v>
      </c>
      <c r="J74" s="39">
        <f t="shared" si="35"/>
        <v>5.100446490860525</v>
      </c>
      <c r="K74" s="39">
        <f t="shared" si="35"/>
        <v>9.776092154391586</v>
      </c>
      <c r="L74" s="39">
        <f t="shared" si="35"/>
        <v>1.457939526494035</v>
      </c>
      <c r="M74" s="40">
        <f t="shared" si="35"/>
        <v>3.7313432835820897</v>
      </c>
    </row>
    <row r="75" spans="1:13" ht="12.75">
      <c r="A75" s="13" t="s">
        <v>88</v>
      </c>
      <c r="B75" s="39">
        <f>IF(B36=0,0,B62*100/B36)</f>
        <v>17.475489743611153</v>
      </c>
      <c r="C75" s="39">
        <f aca="true" t="shared" si="36" ref="C75:M75">IF(C36=0,0,C62*100/C36)</f>
        <v>17.150407902596854</v>
      </c>
      <c r="D75" s="39">
        <f t="shared" si="36"/>
        <v>21.951599167019467</v>
      </c>
      <c r="E75" s="39">
        <f t="shared" si="36"/>
        <v>15.429825059253835</v>
      </c>
      <c r="F75" s="39">
        <f t="shared" si="36"/>
        <v>8.35981438667257</v>
      </c>
      <c r="G75" s="39">
        <f t="shared" si="36"/>
        <v>9.399454543746728</v>
      </c>
      <c r="H75" s="39">
        <f t="shared" si="36"/>
        <v>7.343756081548005</v>
      </c>
      <c r="I75" s="39">
        <f t="shared" si="36"/>
        <v>19.623283940750227</v>
      </c>
      <c r="J75" s="39">
        <f t="shared" si="36"/>
        <v>24.221903893282622</v>
      </c>
      <c r="K75" s="39">
        <f t="shared" si="36"/>
        <v>27.243495365190046</v>
      </c>
      <c r="L75" s="39">
        <f t="shared" si="36"/>
        <v>2.6144306871236025</v>
      </c>
      <c r="M75" s="40">
        <f t="shared" si="36"/>
        <v>40.298507462686565</v>
      </c>
    </row>
    <row r="76" spans="1:13" ht="12.75">
      <c r="A76" s="13" t="s">
        <v>89</v>
      </c>
      <c r="B76" s="39">
        <f>IF(B36=0,0,B63*100/B36)</f>
        <v>0.5744846216270343</v>
      </c>
      <c r="C76" s="39">
        <f aca="true" t="shared" si="37" ref="C76:M76">IF(C36=0,0,C63*100/C36)</f>
        <v>0</v>
      </c>
      <c r="D76" s="39">
        <f t="shared" si="37"/>
        <v>0.8492018991703163</v>
      </c>
      <c r="E76" s="39">
        <f t="shared" si="37"/>
        <v>0</v>
      </c>
      <c r="F76" s="39">
        <f t="shared" si="37"/>
        <v>0</v>
      </c>
      <c r="G76" s="39">
        <f t="shared" si="37"/>
        <v>0</v>
      </c>
      <c r="H76" s="39">
        <f t="shared" si="37"/>
        <v>0</v>
      </c>
      <c r="I76" s="39">
        <f t="shared" si="37"/>
        <v>4.563802796527634</v>
      </c>
      <c r="J76" s="39">
        <f t="shared" si="37"/>
        <v>0</v>
      </c>
      <c r="K76" s="39">
        <f t="shared" si="37"/>
        <v>9.377981413646483</v>
      </c>
      <c r="L76" s="39">
        <f t="shared" si="37"/>
        <v>0</v>
      </c>
      <c r="M76" s="40">
        <f t="shared" si="37"/>
        <v>0</v>
      </c>
    </row>
    <row r="77" spans="1:13" ht="12.75">
      <c r="A77" s="16" t="s">
        <v>98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4"/>
    </row>
    <row r="78" spans="1:13" ht="12.75">
      <c r="A78" s="30" t="s">
        <v>99</v>
      </c>
      <c r="B78" s="35">
        <v>48348709000</v>
      </c>
      <c r="C78" s="35">
        <v>45217249000</v>
      </c>
      <c r="D78" s="35">
        <v>25663678014</v>
      </c>
      <c r="E78" s="35">
        <v>9465740006</v>
      </c>
      <c r="F78" s="35">
        <v>2109255000</v>
      </c>
      <c r="G78" s="35">
        <v>552971915</v>
      </c>
      <c r="H78" s="35">
        <v>140406113</v>
      </c>
      <c r="I78" s="35">
        <v>5289868577</v>
      </c>
      <c r="J78" s="35">
        <v>2579575347</v>
      </c>
      <c r="K78" s="35">
        <v>1323291000</v>
      </c>
      <c r="L78" s="35">
        <v>3078494000</v>
      </c>
      <c r="M78" s="36">
        <v>75726000</v>
      </c>
    </row>
    <row r="79" spans="1:13" ht="12.75">
      <c r="A79" s="30" t="s">
        <v>100</v>
      </c>
      <c r="B79" s="35">
        <v>1430090005</v>
      </c>
      <c r="C79" s="35">
        <v>4496257000</v>
      </c>
      <c r="D79" s="35">
        <v>2259384640</v>
      </c>
      <c r="E79" s="35">
        <v>104057677</v>
      </c>
      <c r="F79" s="35">
        <v>136522000</v>
      </c>
      <c r="G79" s="35">
        <v>11210335</v>
      </c>
      <c r="H79" s="35">
        <v>0</v>
      </c>
      <c r="I79" s="35">
        <v>138064704</v>
      </c>
      <c r="J79" s="35">
        <v>28280929</v>
      </c>
      <c r="K79" s="35">
        <v>0</v>
      </c>
      <c r="L79" s="35">
        <v>18280000</v>
      </c>
      <c r="M79" s="36">
        <v>0</v>
      </c>
    </row>
    <row r="80" spans="1:13" ht="12.75">
      <c r="A80" s="30" t="s">
        <v>101</v>
      </c>
      <c r="B80" s="35">
        <v>2118929331</v>
      </c>
      <c r="C80" s="35">
        <v>3034104000</v>
      </c>
      <c r="D80" s="35">
        <v>1289962600</v>
      </c>
      <c r="E80" s="35">
        <v>167790259</v>
      </c>
      <c r="F80" s="35">
        <v>32879000</v>
      </c>
      <c r="G80" s="35">
        <v>37034553</v>
      </c>
      <c r="H80" s="35">
        <v>0</v>
      </c>
      <c r="I80" s="35">
        <v>80295262</v>
      </c>
      <c r="J80" s="35">
        <v>29717846</v>
      </c>
      <c r="K80" s="35">
        <v>11557656</v>
      </c>
      <c r="L80" s="35">
        <v>24219647</v>
      </c>
      <c r="M80" s="36">
        <v>1565000</v>
      </c>
    </row>
    <row r="81" spans="1:13" ht="12.75">
      <c r="A81" s="30" t="s">
        <v>102</v>
      </c>
      <c r="B81" s="31">
        <f>IF(B164=0,0,B79*100/B164)</f>
        <v>108.92641125101414</v>
      </c>
      <c r="C81" s="31">
        <f aca="true" t="shared" si="38" ref="C81:M81">IF(C164=0,0,C79*100/C164)</f>
        <v>191.70182431080963</v>
      </c>
      <c r="D81" s="31">
        <f t="shared" si="38"/>
        <v>236.73121454186892</v>
      </c>
      <c r="E81" s="31">
        <f t="shared" si="38"/>
        <v>50.46742433512437</v>
      </c>
      <c r="F81" s="31">
        <f t="shared" si="38"/>
        <v>116.33447802783056</v>
      </c>
      <c r="G81" s="31">
        <f t="shared" si="38"/>
        <v>31.57950706172454</v>
      </c>
      <c r="H81" s="31">
        <f t="shared" si="38"/>
        <v>0</v>
      </c>
      <c r="I81" s="31">
        <f t="shared" si="38"/>
        <v>54.87136408174607</v>
      </c>
      <c r="J81" s="31">
        <f t="shared" si="38"/>
        <v>23.3099317438713</v>
      </c>
      <c r="K81" s="31">
        <f t="shared" si="38"/>
        <v>0</v>
      </c>
      <c r="L81" s="31">
        <f t="shared" si="38"/>
        <v>59.38921377517869</v>
      </c>
      <c r="M81" s="32">
        <f t="shared" si="38"/>
        <v>0</v>
      </c>
    </row>
    <row r="82" spans="1:13" ht="12.75">
      <c r="A82" s="30" t="s">
        <v>103</v>
      </c>
      <c r="B82" s="31">
        <f>IF(B78=0,0,B80*100/B78)</f>
        <v>4.382597539471012</v>
      </c>
      <c r="C82" s="31">
        <f aca="true" t="shared" si="39" ref="C82:M82">IF(C78=0,0,C80*100/C78)</f>
        <v>6.710058809637004</v>
      </c>
      <c r="D82" s="31">
        <f t="shared" si="39"/>
        <v>5.0264135923787</v>
      </c>
      <c r="E82" s="31">
        <f t="shared" si="39"/>
        <v>1.772605827897699</v>
      </c>
      <c r="F82" s="31">
        <f t="shared" si="39"/>
        <v>1.5587968263676037</v>
      </c>
      <c r="G82" s="31">
        <f t="shared" si="39"/>
        <v>6.697365995522576</v>
      </c>
      <c r="H82" s="31">
        <f t="shared" si="39"/>
        <v>0</v>
      </c>
      <c r="I82" s="31">
        <f t="shared" si="39"/>
        <v>1.5179065572464032</v>
      </c>
      <c r="J82" s="31">
        <f t="shared" si="39"/>
        <v>1.1520441158875752</v>
      </c>
      <c r="K82" s="31">
        <f t="shared" si="39"/>
        <v>0.8734024488944608</v>
      </c>
      <c r="L82" s="31">
        <f t="shared" si="39"/>
        <v>0.7867368589966393</v>
      </c>
      <c r="M82" s="32">
        <f t="shared" si="39"/>
        <v>2.066661384465045</v>
      </c>
    </row>
    <row r="83" spans="1:13" ht="12.75">
      <c r="A83" s="30" t="s">
        <v>104</v>
      </c>
      <c r="B83" s="31">
        <f>IF(B78=0,0,(B80+B79)*100/B78)</f>
        <v>7.340463498208401</v>
      </c>
      <c r="C83" s="31">
        <f aca="true" t="shared" si="40" ref="C83:M83">IF(C78=0,0,(C80+C79)*100/C78)</f>
        <v>16.653735391996094</v>
      </c>
      <c r="D83" s="31">
        <f t="shared" si="40"/>
        <v>13.830236017081289</v>
      </c>
      <c r="E83" s="31">
        <f t="shared" si="40"/>
        <v>2.8719142489407603</v>
      </c>
      <c r="F83" s="31">
        <f t="shared" si="40"/>
        <v>8.031319115042988</v>
      </c>
      <c r="G83" s="31">
        <f t="shared" si="40"/>
        <v>8.724654307262602</v>
      </c>
      <c r="H83" s="31">
        <f t="shared" si="40"/>
        <v>0</v>
      </c>
      <c r="I83" s="31">
        <f t="shared" si="40"/>
        <v>4.1278901889815325</v>
      </c>
      <c r="J83" s="31">
        <f t="shared" si="40"/>
        <v>2.2483846059178516</v>
      </c>
      <c r="K83" s="31">
        <f t="shared" si="40"/>
        <v>0.8734024488944608</v>
      </c>
      <c r="L83" s="31">
        <f t="shared" si="40"/>
        <v>1.3805336960214962</v>
      </c>
      <c r="M83" s="32">
        <f t="shared" si="40"/>
        <v>2.066661384465045</v>
      </c>
    </row>
    <row r="84" spans="1:13" ht="12.75">
      <c r="A84" s="30" t="s">
        <v>105</v>
      </c>
      <c r="B84" s="31">
        <f>IF(B78=0,0,B164*100/B78)</f>
        <v>2.7154717802289197</v>
      </c>
      <c r="C84" s="31">
        <f aca="true" t="shared" si="41" ref="C84:M84">IF(C78=0,0,C164*100/C78)</f>
        <v>5.187053705987288</v>
      </c>
      <c r="D84" s="31">
        <f t="shared" si="41"/>
        <v>3.718910681778943</v>
      </c>
      <c r="E84" s="31">
        <f t="shared" si="41"/>
        <v>2.1782534685011927</v>
      </c>
      <c r="F84" s="31">
        <f t="shared" si="41"/>
        <v>5.5637179952163205</v>
      </c>
      <c r="G84" s="31">
        <f t="shared" si="41"/>
        <v>6.4196325413741855</v>
      </c>
      <c r="H84" s="31">
        <f t="shared" si="41"/>
        <v>16.570187367839175</v>
      </c>
      <c r="I84" s="31">
        <f t="shared" si="41"/>
        <v>4.756549569000757</v>
      </c>
      <c r="J84" s="31">
        <f t="shared" si="41"/>
        <v>4.703319177751469</v>
      </c>
      <c r="K84" s="31">
        <f t="shared" si="41"/>
        <v>0.6445339687188986</v>
      </c>
      <c r="L84" s="31">
        <f t="shared" si="41"/>
        <v>0.9998395319269747</v>
      </c>
      <c r="M84" s="32">
        <f t="shared" si="41"/>
        <v>11.735731452869556</v>
      </c>
    </row>
    <row r="85" spans="1:13" ht="12.75">
      <c r="A85" s="16" t="s">
        <v>106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4"/>
    </row>
    <row r="86" spans="1:13" ht="12.75">
      <c r="A86" s="13" t="s">
        <v>107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6"/>
    </row>
    <row r="87" spans="1:13" ht="12.75">
      <c r="A87" s="27" t="s">
        <v>108</v>
      </c>
      <c r="B87" s="41">
        <v>9</v>
      </c>
      <c r="C87" s="41">
        <v>-9.7</v>
      </c>
      <c r="D87" s="41">
        <v>-8.4</v>
      </c>
      <c r="E87" s="41">
        <v>7</v>
      </c>
      <c r="F87" s="41">
        <v>14.3</v>
      </c>
      <c r="G87" s="41">
        <v>6</v>
      </c>
      <c r="H87" s="41">
        <v>0</v>
      </c>
      <c r="I87" s="41">
        <v>5.9</v>
      </c>
      <c r="J87" s="41">
        <v>0</v>
      </c>
      <c r="K87" s="41">
        <v>12.3</v>
      </c>
      <c r="L87" s="41">
        <v>6.5</v>
      </c>
      <c r="M87" s="42">
        <v>0</v>
      </c>
    </row>
    <row r="88" spans="1:13" ht="12.75">
      <c r="A88" s="30" t="s">
        <v>109</v>
      </c>
      <c r="B88" s="43">
        <v>0</v>
      </c>
      <c r="C88" s="43">
        <v>28.4</v>
      </c>
      <c r="D88" s="43">
        <v>0</v>
      </c>
      <c r="E88" s="43">
        <v>10</v>
      </c>
      <c r="F88" s="43">
        <v>14.3</v>
      </c>
      <c r="G88" s="43">
        <v>10</v>
      </c>
      <c r="H88" s="43">
        <v>0</v>
      </c>
      <c r="I88" s="43">
        <v>6.9</v>
      </c>
      <c r="J88" s="43">
        <v>0</v>
      </c>
      <c r="K88" s="43">
        <v>0</v>
      </c>
      <c r="L88" s="43">
        <v>8</v>
      </c>
      <c r="M88" s="44">
        <v>0</v>
      </c>
    </row>
    <row r="89" spans="1:13" ht="12.75">
      <c r="A89" s="30" t="s">
        <v>110</v>
      </c>
      <c r="B89" s="43">
        <v>-6.7</v>
      </c>
      <c r="C89" s="43">
        <v>-5.1</v>
      </c>
      <c r="D89" s="43">
        <v>4.3</v>
      </c>
      <c r="E89" s="43">
        <v>10.7</v>
      </c>
      <c r="F89" s="43">
        <v>14.3</v>
      </c>
      <c r="G89" s="43">
        <v>10</v>
      </c>
      <c r="H89" s="43">
        <v>0</v>
      </c>
      <c r="I89" s="43">
        <v>7</v>
      </c>
      <c r="J89" s="43">
        <v>0</v>
      </c>
      <c r="K89" s="43">
        <v>44</v>
      </c>
      <c r="L89" s="43">
        <v>-2.5</v>
      </c>
      <c r="M89" s="44">
        <v>0</v>
      </c>
    </row>
    <row r="90" spans="1:13" ht="12.75">
      <c r="A90" s="30" t="s">
        <v>111</v>
      </c>
      <c r="B90" s="43">
        <v>0</v>
      </c>
      <c r="C90" s="43">
        <v>0</v>
      </c>
      <c r="D90" s="43">
        <v>0</v>
      </c>
      <c r="E90" s="43">
        <v>0</v>
      </c>
      <c r="F90" s="43">
        <v>8.5</v>
      </c>
      <c r="G90" s="43">
        <v>12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4">
        <v>0</v>
      </c>
    </row>
    <row r="91" spans="1:13" ht="12.75">
      <c r="A91" s="30" t="s">
        <v>112</v>
      </c>
      <c r="B91" s="43">
        <v>9.8</v>
      </c>
      <c r="C91" s="43">
        <v>8.4</v>
      </c>
      <c r="D91" s="43">
        <v>10.1</v>
      </c>
      <c r="E91" s="43">
        <v>8.8</v>
      </c>
      <c r="F91" s="43">
        <v>11.7</v>
      </c>
      <c r="G91" s="43">
        <v>12</v>
      </c>
      <c r="H91" s="43">
        <v>0</v>
      </c>
      <c r="I91" s="43">
        <v>0</v>
      </c>
      <c r="J91" s="43">
        <v>0</v>
      </c>
      <c r="K91" s="43">
        <v>12.3</v>
      </c>
      <c r="L91" s="43">
        <v>9.8</v>
      </c>
      <c r="M91" s="44">
        <v>0</v>
      </c>
    </row>
    <row r="92" spans="1:13" ht="12.75">
      <c r="A92" s="30" t="s">
        <v>113</v>
      </c>
      <c r="B92" s="43">
        <v>7.6</v>
      </c>
      <c r="C92" s="43">
        <v>9.8</v>
      </c>
      <c r="D92" s="43">
        <v>10.1</v>
      </c>
      <c r="E92" s="43">
        <v>5.5</v>
      </c>
      <c r="F92" s="43">
        <v>8</v>
      </c>
      <c r="G92" s="43">
        <v>14</v>
      </c>
      <c r="H92" s="43">
        <v>0</v>
      </c>
      <c r="I92" s="43">
        <v>0</v>
      </c>
      <c r="J92" s="43">
        <v>0</v>
      </c>
      <c r="K92" s="43">
        <v>12.3</v>
      </c>
      <c r="L92" s="43">
        <v>-12.9</v>
      </c>
      <c r="M92" s="44">
        <v>0</v>
      </c>
    </row>
    <row r="93" spans="1:13" ht="12.75">
      <c r="A93" s="30" t="s">
        <v>114</v>
      </c>
      <c r="B93" s="43">
        <v>10.2</v>
      </c>
      <c r="C93" s="43">
        <v>10</v>
      </c>
      <c r="D93" s="43">
        <v>24.9</v>
      </c>
      <c r="E93" s="43">
        <v>10</v>
      </c>
      <c r="F93" s="43">
        <v>14.8</v>
      </c>
      <c r="G93" s="43">
        <v>7</v>
      </c>
      <c r="H93" s="43">
        <v>0</v>
      </c>
      <c r="I93" s="43">
        <v>5.9</v>
      </c>
      <c r="J93" s="43">
        <v>0</v>
      </c>
      <c r="K93" s="43">
        <v>12.3</v>
      </c>
      <c r="L93" s="43">
        <v>9</v>
      </c>
      <c r="M93" s="44">
        <v>0</v>
      </c>
    </row>
    <row r="94" spans="1:13" ht="12.75">
      <c r="A94" s="30" t="s">
        <v>89</v>
      </c>
      <c r="B94" s="43">
        <v>0</v>
      </c>
      <c r="C94" s="43">
        <v>0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5.9</v>
      </c>
      <c r="J94" s="43">
        <v>0</v>
      </c>
      <c r="K94" s="43">
        <v>0</v>
      </c>
      <c r="L94" s="43">
        <v>0</v>
      </c>
      <c r="M94" s="44">
        <v>0</v>
      </c>
    </row>
    <row r="95" spans="1:13" ht="12.75">
      <c r="A95" s="13" t="s">
        <v>115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6"/>
    </row>
    <row r="96" spans="1:13" ht="12.75">
      <c r="A96" s="27" t="s">
        <v>108</v>
      </c>
      <c r="B96" s="45">
        <v>235.45</v>
      </c>
      <c r="C96" s="45">
        <v>146.7</v>
      </c>
      <c r="D96" s="45">
        <v>302.1</v>
      </c>
      <c r="E96" s="45">
        <v>100.1</v>
      </c>
      <c r="F96" s="45">
        <v>186.03</v>
      </c>
      <c r="G96" s="45">
        <v>306.57</v>
      </c>
      <c r="H96" s="45">
        <v>0</v>
      </c>
      <c r="I96" s="45">
        <v>40.44</v>
      </c>
      <c r="J96" s="45">
        <v>0</v>
      </c>
      <c r="K96" s="45">
        <v>139.39</v>
      </c>
      <c r="L96" s="45">
        <v>347.46</v>
      </c>
      <c r="M96" s="46">
        <v>0</v>
      </c>
    </row>
    <row r="97" spans="1:13" ht="12.75">
      <c r="A97" s="30" t="s">
        <v>109</v>
      </c>
      <c r="B97" s="47">
        <v>0</v>
      </c>
      <c r="C97" s="47">
        <v>414.08</v>
      </c>
      <c r="D97" s="47">
        <v>0</v>
      </c>
      <c r="E97" s="47">
        <v>140.28</v>
      </c>
      <c r="F97" s="47">
        <v>93.38</v>
      </c>
      <c r="G97" s="47">
        <v>148.63</v>
      </c>
      <c r="H97" s="47">
        <v>0</v>
      </c>
      <c r="I97" s="47">
        <v>69.63</v>
      </c>
      <c r="J97" s="47">
        <v>0</v>
      </c>
      <c r="K97" s="47">
        <v>0</v>
      </c>
      <c r="L97" s="47">
        <v>52.09</v>
      </c>
      <c r="M97" s="48">
        <v>0</v>
      </c>
    </row>
    <row r="98" spans="1:13" ht="12.75">
      <c r="A98" s="30" t="s">
        <v>110</v>
      </c>
      <c r="B98" s="47">
        <v>394.5</v>
      </c>
      <c r="C98" s="47">
        <v>424.9</v>
      </c>
      <c r="D98" s="47">
        <v>599.2</v>
      </c>
      <c r="E98" s="47">
        <v>566.74</v>
      </c>
      <c r="F98" s="47">
        <v>1220.52</v>
      </c>
      <c r="G98" s="47">
        <v>502.7</v>
      </c>
      <c r="H98" s="47">
        <v>0</v>
      </c>
      <c r="I98" s="47">
        <v>379.7</v>
      </c>
      <c r="J98" s="47">
        <v>0</v>
      </c>
      <c r="K98" s="47">
        <v>594.47</v>
      </c>
      <c r="L98" s="47">
        <v>465.93</v>
      </c>
      <c r="M98" s="48">
        <v>0</v>
      </c>
    </row>
    <row r="99" spans="1:13" ht="12.75">
      <c r="A99" s="30" t="s">
        <v>111</v>
      </c>
      <c r="B99" s="47">
        <v>0</v>
      </c>
      <c r="C99" s="47">
        <v>0</v>
      </c>
      <c r="D99" s="47">
        <v>0</v>
      </c>
      <c r="E99" s="47">
        <v>0</v>
      </c>
      <c r="F99" s="47">
        <v>38</v>
      </c>
      <c r="G99" s="47">
        <v>16.74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8">
        <v>0</v>
      </c>
    </row>
    <row r="100" spans="1:13" ht="12.75">
      <c r="A100" s="30" t="s">
        <v>112</v>
      </c>
      <c r="B100" s="47">
        <v>212.98</v>
      </c>
      <c r="C100" s="47">
        <v>218.56</v>
      </c>
      <c r="D100" s="47">
        <v>255.77</v>
      </c>
      <c r="E100" s="47">
        <v>406.17</v>
      </c>
      <c r="F100" s="47">
        <v>417</v>
      </c>
      <c r="G100" s="47">
        <v>275.8</v>
      </c>
      <c r="H100" s="47">
        <v>0</v>
      </c>
      <c r="I100" s="47">
        <v>0</v>
      </c>
      <c r="J100" s="47">
        <v>0</v>
      </c>
      <c r="K100" s="47">
        <v>183.21</v>
      </c>
      <c r="L100" s="47">
        <v>212.34</v>
      </c>
      <c r="M100" s="48">
        <v>0</v>
      </c>
    </row>
    <row r="101" spans="1:13" ht="12.75">
      <c r="A101" s="30" t="s">
        <v>113</v>
      </c>
      <c r="B101" s="47">
        <v>101.35</v>
      </c>
      <c r="C101" s="47">
        <v>108.39</v>
      </c>
      <c r="D101" s="47">
        <v>129.63</v>
      </c>
      <c r="E101" s="47">
        <v>147.66</v>
      </c>
      <c r="F101" s="47">
        <v>142.6</v>
      </c>
      <c r="G101" s="47">
        <v>125.81</v>
      </c>
      <c r="H101" s="47">
        <v>0</v>
      </c>
      <c r="I101" s="47">
        <v>0</v>
      </c>
      <c r="J101" s="47">
        <v>0</v>
      </c>
      <c r="K101" s="47">
        <v>94.43</v>
      </c>
      <c r="L101" s="47">
        <v>95.5</v>
      </c>
      <c r="M101" s="48">
        <v>0</v>
      </c>
    </row>
    <row r="102" spans="1:13" ht="12.75">
      <c r="A102" s="30" t="s">
        <v>114</v>
      </c>
      <c r="B102" s="47">
        <v>116.59</v>
      </c>
      <c r="C102" s="47">
        <v>106.46</v>
      </c>
      <c r="D102" s="47">
        <v>52.96</v>
      </c>
      <c r="E102" s="47">
        <v>94.48</v>
      </c>
      <c r="F102" s="47">
        <v>124</v>
      </c>
      <c r="G102" s="47">
        <v>90.19</v>
      </c>
      <c r="H102" s="47">
        <v>0</v>
      </c>
      <c r="I102" s="47">
        <v>60.35</v>
      </c>
      <c r="J102" s="47">
        <v>0</v>
      </c>
      <c r="K102" s="47">
        <v>55.92</v>
      </c>
      <c r="L102" s="47">
        <v>90</v>
      </c>
      <c r="M102" s="48">
        <v>0</v>
      </c>
    </row>
    <row r="103" spans="1:13" ht="12.75">
      <c r="A103" s="30" t="s">
        <v>89</v>
      </c>
      <c r="B103" s="47">
        <v>5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40.07</v>
      </c>
      <c r="J103" s="47">
        <v>0</v>
      </c>
      <c r="K103" s="47">
        <v>0</v>
      </c>
      <c r="L103" s="47">
        <v>0</v>
      </c>
      <c r="M103" s="48">
        <v>0</v>
      </c>
    </row>
    <row r="104" spans="1:13" ht="12.75">
      <c r="A104" s="30" t="s">
        <v>116</v>
      </c>
      <c r="B104" s="47">
        <v>1065.87</v>
      </c>
      <c r="C104" s="47">
        <v>1419.09</v>
      </c>
      <c r="D104" s="47">
        <v>1339.66</v>
      </c>
      <c r="E104" s="47">
        <v>1455.42</v>
      </c>
      <c r="F104" s="47">
        <v>2221.53</v>
      </c>
      <c r="G104" s="47">
        <v>1466.45</v>
      </c>
      <c r="H104" s="47">
        <v>0</v>
      </c>
      <c r="I104" s="47">
        <v>590.19</v>
      </c>
      <c r="J104" s="47">
        <v>0</v>
      </c>
      <c r="K104" s="47">
        <v>1067.42</v>
      </c>
      <c r="L104" s="47">
        <v>1263.32</v>
      </c>
      <c r="M104" s="48">
        <v>0</v>
      </c>
    </row>
    <row r="105" spans="1:13" ht="12.75">
      <c r="A105" s="16" t="s">
        <v>117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4"/>
    </row>
    <row r="106" spans="1:13" ht="12.75">
      <c r="A106" s="30" t="s">
        <v>118</v>
      </c>
      <c r="B106" s="49">
        <v>666269</v>
      </c>
      <c r="C106" s="49">
        <v>1213610</v>
      </c>
      <c r="D106" s="49">
        <v>953470</v>
      </c>
      <c r="E106" s="49">
        <v>128271</v>
      </c>
      <c r="F106" s="49">
        <v>30411</v>
      </c>
      <c r="G106" s="49">
        <v>31620</v>
      </c>
      <c r="H106" s="49">
        <v>0</v>
      </c>
      <c r="I106" s="49">
        <v>0</v>
      </c>
      <c r="J106" s="49">
        <v>28512</v>
      </c>
      <c r="K106" s="49">
        <v>29</v>
      </c>
      <c r="L106" s="49">
        <v>98000</v>
      </c>
      <c r="M106" s="50">
        <v>0</v>
      </c>
    </row>
    <row r="107" spans="1:13" ht="12.75">
      <c r="A107" s="16" t="s">
        <v>119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4"/>
    </row>
    <row r="108" spans="1:13" ht="12.75">
      <c r="A108" s="27" t="s">
        <v>120</v>
      </c>
      <c r="B108" s="51">
        <v>9</v>
      </c>
      <c r="C108" s="51">
        <v>6</v>
      </c>
      <c r="D108" s="51">
        <v>12</v>
      </c>
      <c r="E108" s="51">
        <v>20</v>
      </c>
      <c r="F108" s="51">
        <v>0</v>
      </c>
      <c r="G108" s="51">
        <v>6</v>
      </c>
      <c r="H108" s="51">
        <v>0</v>
      </c>
      <c r="I108" s="51">
        <v>0</v>
      </c>
      <c r="J108" s="51">
        <v>15</v>
      </c>
      <c r="K108" s="51">
        <v>6</v>
      </c>
      <c r="L108" s="51">
        <v>6</v>
      </c>
      <c r="M108" s="52">
        <v>0</v>
      </c>
    </row>
    <row r="109" spans="1:13" ht="12.75">
      <c r="A109" s="30" t="s">
        <v>121</v>
      </c>
      <c r="B109" s="49">
        <v>100</v>
      </c>
      <c r="C109" s="49">
        <v>150</v>
      </c>
      <c r="D109" s="49">
        <v>100</v>
      </c>
      <c r="E109" s="49">
        <v>0</v>
      </c>
      <c r="F109" s="49">
        <v>0</v>
      </c>
      <c r="G109" s="49">
        <v>50</v>
      </c>
      <c r="H109" s="49">
        <v>0</v>
      </c>
      <c r="I109" s="49">
        <v>0</v>
      </c>
      <c r="J109" s="49">
        <v>125</v>
      </c>
      <c r="K109" s="49">
        <v>53</v>
      </c>
      <c r="L109" s="49">
        <v>50</v>
      </c>
      <c r="M109" s="50">
        <v>0</v>
      </c>
    </row>
    <row r="110" spans="1:13" ht="25.5">
      <c r="A110" s="13" t="s">
        <v>122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6"/>
    </row>
    <row r="111" spans="1:13" ht="12.75">
      <c r="A111" s="27" t="s">
        <v>123</v>
      </c>
      <c r="B111" s="51">
        <v>666269</v>
      </c>
      <c r="C111" s="51">
        <v>1193101</v>
      </c>
      <c r="D111" s="51">
        <v>130000</v>
      </c>
      <c r="E111" s="51">
        <v>39271</v>
      </c>
      <c r="F111" s="51">
        <v>35000</v>
      </c>
      <c r="G111" s="51">
        <v>4000</v>
      </c>
      <c r="H111" s="51">
        <v>0</v>
      </c>
      <c r="I111" s="51">
        <v>0</v>
      </c>
      <c r="J111" s="51">
        <v>21417</v>
      </c>
      <c r="K111" s="51">
        <v>18</v>
      </c>
      <c r="L111" s="51">
        <v>8000</v>
      </c>
      <c r="M111" s="52">
        <v>0</v>
      </c>
    </row>
    <row r="112" spans="1:13" ht="12.75">
      <c r="A112" s="30" t="s">
        <v>124</v>
      </c>
      <c r="B112" s="49">
        <v>644269</v>
      </c>
      <c r="C112" s="49">
        <v>288066</v>
      </c>
      <c r="D112" s="49">
        <v>130000</v>
      </c>
      <c r="E112" s="49">
        <v>39271</v>
      </c>
      <c r="F112" s="49">
        <v>0</v>
      </c>
      <c r="G112" s="49">
        <v>4000</v>
      </c>
      <c r="H112" s="49">
        <v>0</v>
      </c>
      <c r="I112" s="49">
        <v>0</v>
      </c>
      <c r="J112" s="49">
        <v>0</v>
      </c>
      <c r="K112" s="49">
        <v>18</v>
      </c>
      <c r="L112" s="49">
        <v>8000</v>
      </c>
      <c r="M112" s="50">
        <v>0</v>
      </c>
    </row>
    <row r="113" spans="1:13" ht="25.5">
      <c r="A113" s="30" t="s">
        <v>125</v>
      </c>
      <c r="B113" s="49">
        <v>0</v>
      </c>
      <c r="C113" s="49">
        <v>46641</v>
      </c>
      <c r="D113" s="49">
        <v>130000</v>
      </c>
      <c r="E113" s="49">
        <v>39271</v>
      </c>
      <c r="F113" s="49">
        <v>2052</v>
      </c>
      <c r="G113" s="49">
        <v>4000</v>
      </c>
      <c r="H113" s="49">
        <v>0</v>
      </c>
      <c r="I113" s="49">
        <v>0</v>
      </c>
      <c r="J113" s="49">
        <v>0</v>
      </c>
      <c r="K113" s="49">
        <v>3</v>
      </c>
      <c r="L113" s="49">
        <v>8000</v>
      </c>
      <c r="M113" s="50">
        <v>0</v>
      </c>
    </row>
    <row r="114" spans="1:13" ht="12.75">
      <c r="A114" s="30" t="s">
        <v>126</v>
      </c>
      <c r="B114" s="49">
        <v>0</v>
      </c>
      <c r="C114" s="49">
        <v>228000</v>
      </c>
      <c r="D114" s="49">
        <v>130000</v>
      </c>
      <c r="E114" s="49">
        <v>39271</v>
      </c>
      <c r="F114" s="49">
        <v>0</v>
      </c>
      <c r="G114" s="49">
        <v>4000</v>
      </c>
      <c r="H114" s="49">
        <v>0</v>
      </c>
      <c r="I114" s="49">
        <v>0</v>
      </c>
      <c r="J114" s="49">
        <v>34111</v>
      </c>
      <c r="K114" s="49">
        <v>18</v>
      </c>
      <c r="L114" s="49">
        <v>8000</v>
      </c>
      <c r="M114" s="50">
        <v>0</v>
      </c>
    </row>
    <row r="115" spans="1:13" ht="12.75">
      <c r="A115" s="13" t="s">
        <v>127</v>
      </c>
      <c r="B115" s="53">
        <v>46586495</v>
      </c>
      <c r="C115" s="53">
        <v>549863849</v>
      </c>
      <c r="D115" s="53">
        <v>371386342</v>
      </c>
      <c r="E115" s="53">
        <v>18451120</v>
      </c>
      <c r="F115" s="53">
        <v>12740041</v>
      </c>
      <c r="G115" s="53">
        <v>964640</v>
      </c>
      <c r="H115" s="53">
        <v>0</v>
      </c>
      <c r="I115" s="53">
        <v>0</v>
      </c>
      <c r="J115" s="53">
        <v>52000000</v>
      </c>
      <c r="K115" s="53">
        <v>71551060</v>
      </c>
      <c r="L115" s="53">
        <v>86990623</v>
      </c>
      <c r="M115" s="54">
        <v>0</v>
      </c>
    </row>
    <row r="116" spans="1:13" ht="12.75">
      <c r="A116" s="27" t="s">
        <v>123</v>
      </c>
      <c r="B116" s="33">
        <v>22186758</v>
      </c>
      <c r="C116" s="33">
        <v>48387849</v>
      </c>
      <c r="D116" s="33">
        <v>123799104</v>
      </c>
      <c r="E116" s="33">
        <v>11366386</v>
      </c>
      <c r="F116" s="33">
        <v>12096000</v>
      </c>
      <c r="G116" s="33">
        <v>224400</v>
      </c>
      <c r="H116" s="33">
        <v>0</v>
      </c>
      <c r="I116" s="33">
        <v>0</v>
      </c>
      <c r="J116" s="33">
        <v>8000000</v>
      </c>
      <c r="K116" s="33">
        <v>24833680</v>
      </c>
      <c r="L116" s="33">
        <v>8175802</v>
      </c>
      <c r="M116" s="34">
        <v>0</v>
      </c>
    </row>
    <row r="117" spans="1:13" ht="12.75">
      <c r="A117" s="30" t="s">
        <v>124</v>
      </c>
      <c r="B117" s="35">
        <v>6687512</v>
      </c>
      <c r="C117" s="35">
        <v>66146000</v>
      </c>
      <c r="D117" s="35">
        <v>6160452</v>
      </c>
      <c r="E117" s="35">
        <v>3751568</v>
      </c>
      <c r="F117" s="35">
        <v>0</v>
      </c>
      <c r="G117" s="35">
        <v>233480</v>
      </c>
      <c r="H117" s="35">
        <v>0</v>
      </c>
      <c r="I117" s="35">
        <v>0</v>
      </c>
      <c r="J117" s="35">
        <v>24000000</v>
      </c>
      <c r="K117" s="35">
        <v>16975900</v>
      </c>
      <c r="L117" s="35">
        <v>37728979</v>
      </c>
      <c r="M117" s="36">
        <v>0</v>
      </c>
    </row>
    <row r="118" spans="1:13" ht="25.5">
      <c r="A118" s="30" t="s">
        <v>125</v>
      </c>
      <c r="B118" s="35">
        <v>13227225</v>
      </c>
      <c r="C118" s="35">
        <v>329130000</v>
      </c>
      <c r="D118" s="35">
        <v>148738590</v>
      </c>
      <c r="E118" s="35">
        <v>0</v>
      </c>
      <c r="F118" s="35">
        <v>644041</v>
      </c>
      <c r="G118" s="35">
        <v>146000</v>
      </c>
      <c r="H118" s="35">
        <v>0</v>
      </c>
      <c r="I118" s="35">
        <v>0</v>
      </c>
      <c r="J118" s="35">
        <v>8000000</v>
      </c>
      <c r="K118" s="35">
        <v>6621820</v>
      </c>
      <c r="L118" s="35">
        <v>13274653</v>
      </c>
      <c r="M118" s="36">
        <v>0</v>
      </c>
    </row>
    <row r="119" spans="1:13" ht="12.75">
      <c r="A119" s="30" t="s">
        <v>126</v>
      </c>
      <c r="B119" s="35">
        <v>4485000</v>
      </c>
      <c r="C119" s="35">
        <v>106200000</v>
      </c>
      <c r="D119" s="35">
        <v>92688196</v>
      </c>
      <c r="E119" s="35">
        <v>3333165</v>
      </c>
      <c r="F119" s="35">
        <v>0</v>
      </c>
      <c r="G119" s="35">
        <v>360760</v>
      </c>
      <c r="H119" s="35">
        <v>0</v>
      </c>
      <c r="I119" s="35">
        <v>0</v>
      </c>
      <c r="J119" s="35">
        <v>0</v>
      </c>
      <c r="K119" s="35">
        <v>23119660</v>
      </c>
      <c r="L119" s="35">
        <v>0</v>
      </c>
      <c r="M119" s="36">
        <v>0</v>
      </c>
    </row>
    <row r="120" spans="1:13" ht="12.75">
      <c r="A120" s="13" t="s">
        <v>128</v>
      </c>
      <c r="B120" s="55">
        <f>SUM(B121:B124)</f>
        <v>43.68000010879631</v>
      </c>
      <c r="C120" s="55">
        <f aca="true" t="shared" si="42" ref="C120:M120">SUM(C121:C124)</f>
        <v>7792.633717235726</v>
      </c>
      <c r="D120" s="55">
        <f t="shared" si="42"/>
        <v>2856.818015384615</v>
      </c>
      <c r="E120" s="55">
        <f t="shared" si="42"/>
        <v>469.840824017723</v>
      </c>
      <c r="F120" s="55">
        <f t="shared" si="42"/>
        <v>659.4601364522417</v>
      </c>
      <c r="G120" s="55">
        <f t="shared" si="42"/>
        <v>241.16</v>
      </c>
      <c r="H120" s="55">
        <f t="shared" si="42"/>
        <v>0</v>
      </c>
      <c r="I120" s="55">
        <f t="shared" si="42"/>
        <v>0</v>
      </c>
      <c r="J120" s="55">
        <f t="shared" si="42"/>
        <v>373.53504225615166</v>
      </c>
      <c r="K120" s="55">
        <f t="shared" si="42"/>
        <v>5814453.333333334</v>
      </c>
      <c r="L120" s="55">
        <f t="shared" si="42"/>
        <v>7397.42925</v>
      </c>
      <c r="M120" s="56">
        <f t="shared" si="42"/>
        <v>0</v>
      </c>
    </row>
    <row r="121" spans="1:13" ht="12.75">
      <c r="A121" s="27" t="s">
        <v>123</v>
      </c>
      <c r="B121" s="57">
        <f>IF(B111=0,0,B116/B111)</f>
        <v>33.300000450268584</v>
      </c>
      <c r="C121" s="57">
        <f aca="true" t="shared" si="43" ref="C121:M124">IF(C111=0,0,C116/C111)</f>
        <v>40.55637284689226</v>
      </c>
      <c r="D121" s="57">
        <f t="shared" si="43"/>
        <v>952.3008</v>
      </c>
      <c r="E121" s="57">
        <f t="shared" si="43"/>
        <v>289.43459550304294</v>
      </c>
      <c r="F121" s="57">
        <f t="shared" si="43"/>
        <v>345.6</v>
      </c>
      <c r="G121" s="57">
        <f t="shared" si="43"/>
        <v>56.1</v>
      </c>
      <c r="H121" s="57">
        <f t="shared" si="43"/>
        <v>0</v>
      </c>
      <c r="I121" s="57">
        <f t="shared" si="43"/>
        <v>0</v>
      </c>
      <c r="J121" s="57">
        <f t="shared" si="43"/>
        <v>373.53504225615166</v>
      </c>
      <c r="K121" s="57">
        <f t="shared" si="43"/>
        <v>1379648.888888889</v>
      </c>
      <c r="L121" s="57">
        <f t="shared" si="43"/>
        <v>1021.97525</v>
      </c>
      <c r="M121" s="58">
        <f t="shared" si="43"/>
        <v>0</v>
      </c>
    </row>
    <row r="122" spans="1:13" ht="12.75">
      <c r="A122" s="30" t="s">
        <v>124</v>
      </c>
      <c r="B122" s="59">
        <f>IF(B112=0,0,B117/B112)</f>
        <v>10.379999658527726</v>
      </c>
      <c r="C122" s="59">
        <f t="shared" si="43"/>
        <v>229.62098963431993</v>
      </c>
      <c r="D122" s="59">
        <f t="shared" si="43"/>
        <v>47.38809230769231</v>
      </c>
      <c r="E122" s="59">
        <f t="shared" si="43"/>
        <v>95.53023859845688</v>
      </c>
      <c r="F122" s="59">
        <f t="shared" si="43"/>
        <v>0</v>
      </c>
      <c r="G122" s="59">
        <f t="shared" si="43"/>
        <v>58.37</v>
      </c>
      <c r="H122" s="59">
        <f t="shared" si="43"/>
        <v>0</v>
      </c>
      <c r="I122" s="59">
        <f t="shared" si="43"/>
        <v>0</v>
      </c>
      <c r="J122" s="59">
        <f t="shared" si="43"/>
        <v>0</v>
      </c>
      <c r="K122" s="59">
        <f t="shared" si="43"/>
        <v>943105.5555555555</v>
      </c>
      <c r="L122" s="59">
        <f t="shared" si="43"/>
        <v>4716.122375</v>
      </c>
      <c r="M122" s="60">
        <f t="shared" si="43"/>
        <v>0</v>
      </c>
    </row>
    <row r="123" spans="1:13" ht="25.5">
      <c r="A123" s="30" t="s">
        <v>125</v>
      </c>
      <c r="B123" s="59">
        <f>IF(B113=0,0,B118/B113)</f>
        <v>0</v>
      </c>
      <c r="C123" s="59">
        <f t="shared" si="43"/>
        <v>7056.666881070303</v>
      </c>
      <c r="D123" s="59">
        <f t="shared" si="43"/>
        <v>1144.143</v>
      </c>
      <c r="E123" s="59">
        <f t="shared" si="43"/>
        <v>0</v>
      </c>
      <c r="F123" s="59">
        <f t="shared" si="43"/>
        <v>313.8601364522417</v>
      </c>
      <c r="G123" s="59">
        <f t="shared" si="43"/>
        <v>36.5</v>
      </c>
      <c r="H123" s="59">
        <f t="shared" si="43"/>
        <v>0</v>
      </c>
      <c r="I123" s="59">
        <f t="shared" si="43"/>
        <v>0</v>
      </c>
      <c r="J123" s="59">
        <f t="shared" si="43"/>
        <v>0</v>
      </c>
      <c r="K123" s="59">
        <f t="shared" si="43"/>
        <v>2207273.3333333335</v>
      </c>
      <c r="L123" s="59">
        <f t="shared" si="43"/>
        <v>1659.331625</v>
      </c>
      <c r="M123" s="60">
        <f t="shared" si="43"/>
        <v>0</v>
      </c>
    </row>
    <row r="124" spans="1:13" ht="12.75">
      <c r="A124" s="30" t="s">
        <v>126</v>
      </c>
      <c r="B124" s="59">
        <f>IF(B114=0,0,B119/B114)</f>
        <v>0</v>
      </c>
      <c r="C124" s="59">
        <f t="shared" si="43"/>
        <v>465.7894736842105</v>
      </c>
      <c r="D124" s="59">
        <f t="shared" si="43"/>
        <v>712.986123076923</v>
      </c>
      <c r="E124" s="59">
        <f t="shared" si="43"/>
        <v>84.87598991622316</v>
      </c>
      <c r="F124" s="59">
        <f t="shared" si="43"/>
        <v>0</v>
      </c>
      <c r="G124" s="59">
        <f t="shared" si="43"/>
        <v>90.19</v>
      </c>
      <c r="H124" s="59">
        <f t="shared" si="43"/>
        <v>0</v>
      </c>
      <c r="I124" s="59">
        <f t="shared" si="43"/>
        <v>0</v>
      </c>
      <c r="J124" s="59">
        <f t="shared" si="43"/>
        <v>0</v>
      </c>
      <c r="K124" s="59">
        <f t="shared" si="43"/>
        <v>1284425.5555555555</v>
      </c>
      <c r="L124" s="59">
        <f t="shared" si="43"/>
        <v>0</v>
      </c>
      <c r="M124" s="60">
        <f t="shared" si="43"/>
        <v>0</v>
      </c>
    </row>
    <row r="125" spans="1:13" ht="25.5">
      <c r="A125" s="13" t="s">
        <v>129</v>
      </c>
      <c r="B125" s="61">
        <f>+B120*B111</f>
        <v>29102629.992487606</v>
      </c>
      <c r="C125" s="61">
        <f aca="true" t="shared" si="44" ref="C125:M125">+C120*C111</f>
        <v>9297399080.667662</v>
      </c>
      <c r="D125" s="61">
        <f t="shared" si="44"/>
        <v>371386341.99999994</v>
      </c>
      <c r="E125" s="61">
        <f t="shared" si="44"/>
        <v>18451119</v>
      </c>
      <c r="F125" s="61">
        <f t="shared" si="44"/>
        <v>23081104.775828462</v>
      </c>
      <c r="G125" s="61">
        <f t="shared" si="44"/>
        <v>964640</v>
      </c>
      <c r="H125" s="61">
        <f t="shared" si="44"/>
        <v>0</v>
      </c>
      <c r="I125" s="61">
        <f t="shared" si="44"/>
        <v>0</v>
      </c>
      <c r="J125" s="61">
        <f t="shared" si="44"/>
        <v>8000000</v>
      </c>
      <c r="K125" s="61">
        <f t="shared" si="44"/>
        <v>104660160.00000001</v>
      </c>
      <c r="L125" s="61">
        <f t="shared" si="44"/>
        <v>59179434</v>
      </c>
      <c r="M125" s="62">
        <f t="shared" si="44"/>
        <v>0</v>
      </c>
    </row>
    <row r="126" spans="1:13" ht="25.5">
      <c r="A126" s="16" t="s">
        <v>130</v>
      </c>
      <c r="B126" s="63">
        <v>597559000</v>
      </c>
      <c r="C126" s="63">
        <v>347888534</v>
      </c>
      <c r="D126" s="63">
        <v>432795480</v>
      </c>
      <c r="E126" s="63">
        <v>18451120</v>
      </c>
      <c r="F126" s="63">
        <v>0</v>
      </c>
      <c r="G126" s="63">
        <v>19513440</v>
      </c>
      <c r="H126" s="63">
        <v>0</v>
      </c>
      <c r="I126" s="63">
        <v>0</v>
      </c>
      <c r="J126" s="63">
        <v>52000000</v>
      </c>
      <c r="K126" s="63">
        <v>58357240</v>
      </c>
      <c r="L126" s="63">
        <v>27502560</v>
      </c>
      <c r="M126" s="64">
        <v>0</v>
      </c>
    </row>
    <row r="127" spans="1:13" ht="12.75">
      <c r="A127" s="27" t="s">
        <v>131</v>
      </c>
      <c r="B127" s="33">
        <v>1917953000</v>
      </c>
      <c r="C127" s="33">
        <v>2293212000</v>
      </c>
      <c r="D127" s="33">
        <v>1166964000</v>
      </c>
      <c r="E127" s="33">
        <v>598857000</v>
      </c>
      <c r="F127" s="33">
        <v>54673000</v>
      </c>
      <c r="G127" s="33">
        <v>64253000</v>
      </c>
      <c r="H127" s="33">
        <v>232785000</v>
      </c>
      <c r="I127" s="33">
        <v>222291000</v>
      </c>
      <c r="J127" s="33">
        <v>95880000</v>
      </c>
      <c r="K127" s="33">
        <v>104957000</v>
      </c>
      <c r="L127" s="33">
        <v>181074000</v>
      </c>
      <c r="M127" s="34">
        <v>172587000</v>
      </c>
    </row>
    <row r="128" spans="1:13" ht="12.75">
      <c r="A128" s="65" t="s">
        <v>132</v>
      </c>
      <c r="B128" s="66" t="str">
        <f>IF(B11&gt;0,"Funded","Unfunded")</f>
        <v>Funded</v>
      </c>
      <c r="C128" s="66" t="str">
        <f aca="true" t="shared" si="45" ref="C128:M128">IF(C11&gt;0,"Funded","Unfunded")</f>
        <v>Funded</v>
      </c>
      <c r="D128" s="66" t="str">
        <f t="shared" si="45"/>
        <v>Funded</v>
      </c>
      <c r="E128" s="66" t="str">
        <f t="shared" si="45"/>
        <v>Funded</v>
      </c>
      <c r="F128" s="66" t="str">
        <f t="shared" si="45"/>
        <v>Funded</v>
      </c>
      <c r="G128" s="66" t="str">
        <f t="shared" si="45"/>
        <v>Funded</v>
      </c>
      <c r="H128" s="66" t="str">
        <f t="shared" si="45"/>
        <v>Funded</v>
      </c>
      <c r="I128" s="66" t="str">
        <f t="shared" si="45"/>
        <v>Funded</v>
      </c>
      <c r="J128" s="66" t="str">
        <f t="shared" si="45"/>
        <v>Unfunded</v>
      </c>
      <c r="K128" s="66" t="str">
        <f t="shared" si="45"/>
        <v>Funded</v>
      </c>
      <c r="L128" s="66" t="str">
        <f t="shared" si="45"/>
        <v>Funded</v>
      </c>
      <c r="M128" s="67" t="str">
        <f t="shared" si="45"/>
        <v>Funded</v>
      </c>
    </row>
    <row r="129" spans="1:13" ht="12.75" hidden="1">
      <c r="A129" s="68" t="s">
        <v>133</v>
      </c>
      <c r="B129" s="35">
        <v>20352644183</v>
      </c>
      <c r="C129" s="35">
        <v>29304523341</v>
      </c>
      <c r="D129" s="35">
        <v>18183501885</v>
      </c>
      <c r="E129" s="35">
        <v>3128880907</v>
      </c>
      <c r="F129" s="35">
        <v>544028000</v>
      </c>
      <c r="G129" s="35">
        <v>338294554</v>
      </c>
      <c r="H129" s="35">
        <v>87855434</v>
      </c>
      <c r="I129" s="35">
        <v>1811348149</v>
      </c>
      <c r="J129" s="35">
        <v>490547805</v>
      </c>
      <c r="K129" s="35">
        <v>353079996</v>
      </c>
      <c r="L129" s="35">
        <v>798560014</v>
      </c>
      <c r="M129" s="35">
        <v>35056000</v>
      </c>
    </row>
    <row r="130" spans="1:13" ht="12.75" hidden="1">
      <c r="A130" s="68" t="s">
        <v>134</v>
      </c>
      <c r="B130" s="35">
        <v>19818407780</v>
      </c>
      <c r="C130" s="35">
        <v>28207975400</v>
      </c>
      <c r="D130" s="35">
        <v>17787139394</v>
      </c>
      <c r="E130" s="35">
        <v>3546155035</v>
      </c>
      <c r="F130" s="35">
        <v>543524391</v>
      </c>
      <c r="G130" s="35">
        <v>412919610</v>
      </c>
      <c r="H130" s="35">
        <v>9103570</v>
      </c>
      <c r="I130" s="35">
        <v>1535339304</v>
      </c>
      <c r="J130" s="35">
        <v>683899288</v>
      </c>
      <c r="K130" s="35">
        <v>291978612</v>
      </c>
      <c r="L130" s="35">
        <v>819311938</v>
      </c>
      <c r="M130" s="35">
        <v>3800000</v>
      </c>
    </row>
    <row r="131" spans="1:13" ht="12.75" hidden="1">
      <c r="A131" s="68" t="s">
        <v>135</v>
      </c>
      <c r="B131" s="35">
        <v>2130125032</v>
      </c>
      <c r="C131" s="35">
        <v>3109723600</v>
      </c>
      <c r="D131" s="35">
        <v>1418621059</v>
      </c>
      <c r="E131" s="35">
        <v>99526500</v>
      </c>
      <c r="F131" s="35">
        <v>42216609</v>
      </c>
      <c r="G131" s="35">
        <v>11027275</v>
      </c>
      <c r="H131" s="35">
        <v>78751761</v>
      </c>
      <c r="I131" s="35">
        <v>87263004</v>
      </c>
      <c r="J131" s="35">
        <v>41068630</v>
      </c>
      <c r="K131" s="35">
        <v>50318388</v>
      </c>
      <c r="L131" s="35">
        <v>71646756</v>
      </c>
      <c r="M131" s="35">
        <v>31255574</v>
      </c>
    </row>
    <row r="132" spans="1:13" ht="12.75" hidden="1">
      <c r="A132" s="68" t="s">
        <v>136</v>
      </c>
      <c r="B132" s="35">
        <v>4181127852</v>
      </c>
      <c r="C132" s="35">
        <v>7312802000</v>
      </c>
      <c r="D132" s="35">
        <v>2037680244</v>
      </c>
      <c r="E132" s="35">
        <v>300000000</v>
      </c>
      <c r="F132" s="35">
        <v>22600000</v>
      </c>
      <c r="G132" s="35">
        <v>15429269</v>
      </c>
      <c r="H132" s="35">
        <v>33125001</v>
      </c>
      <c r="I132" s="35">
        <v>67343030</v>
      </c>
      <c r="J132" s="35">
        <v>12098489</v>
      </c>
      <c r="K132" s="35">
        <v>13171000</v>
      </c>
      <c r="L132" s="35">
        <v>445075422</v>
      </c>
      <c r="M132" s="35">
        <v>61285000</v>
      </c>
    </row>
    <row r="133" spans="1:13" ht="12.75" hidden="1">
      <c r="A133" s="68" t="s">
        <v>137</v>
      </c>
      <c r="B133" s="35">
        <v>3466107061</v>
      </c>
      <c r="C133" s="35">
        <v>8872175000</v>
      </c>
      <c r="D133" s="35">
        <v>5441674117</v>
      </c>
      <c r="E133" s="35">
        <v>200000000</v>
      </c>
      <c r="F133" s="35">
        <v>89546000</v>
      </c>
      <c r="G133" s="35">
        <v>63528974</v>
      </c>
      <c r="H133" s="35">
        <v>64483000</v>
      </c>
      <c r="I133" s="35">
        <v>457206899</v>
      </c>
      <c r="J133" s="35">
        <v>207236615</v>
      </c>
      <c r="K133" s="35">
        <v>36364000</v>
      </c>
      <c r="L133" s="35">
        <v>285569247</v>
      </c>
      <c r="M133" s="35">
        <v>16020000</v>
      </c>
    </row>
    <row r="134" spans="1:13" ht="12.75" hidden="1">
      <c r="A134" s="68" t="s">
        <v>138</v>
      </c>
      <c r="B134" s="35">
        <v>2477686736</v>
      </c>
      <c r="C134" s="35">
        <v>6156939000</v>
      </c>
      <c r="D134" s="35">
        <v>2948876799</v>
      </c>
      <c r="E134" s="35">
        <v>1766731501</v>
      </c>
      <c r="F134" s="35">
        <v>81123000</v>
      </c>
      <c r="G134" s="35">
        <v>90987550</v>
      </c>
      <c r="H134" s="35">
        <v>0</v>
      </c>
      <c r="I134" s="35">
        <v>321719637</v>
      </c>
      <c r="J134" s="35">
        <v>191694321</v>
      </c>
      <c r="K134" s="35">
        <v>41284000</v>
      </c>
      <c r="L134" s="35">
        <v>176659006</v>
      </c>
      <c r="M134" s="35">
        <v>0</v>
      </c>
    </row>
    <row r="135" spans="1:13" ht="12.75" hidden="1">
      <c r="A135" s="68" t="s">
        <v>139</v>
      </c>
      <c r="B135" s="35">
        <v>454958917</v>
      </c>
      <c r="C135" s="35">
        <v>1209961000</v>
      </c>
      <c r="D135" s="35">
        <v>839851250</v>
      </c>
      <c r="E135" s="35">
        <v>100000000</v>
      </c>
      <c r="F135" s="35">
        <v>25835000</v>
      </c>
      <c r="G135" s="35">
        <v>10832646</v>
      </c>
      <c r="H135" s="35">
        <v>43990203</v>
      </c>
      <c r="I135" s="35">
        <v>47184894</v>
      </c>
      <c r="J135" s="35">
        <v>9459692</v>
      </c>
      <c r="K135" s="35">
        <v>0</v>
      </c>
      <c r="L135" s="35">
        <v>4781356</v>
      </c>
      <c r="M135" s="35">
        <v>11534000</v>
      </c>
    </row>
    <row r="136" spans="1:13" ht="12.75" hidden="1">
      <c r="A136" s="68" t="s">
        <v>140</v>
      </c>
      <c r="B136" s="35">
        <v>2477000</v>
      </c>
      <c r="C136" s="35">
        <v>106516000</v>
      </c>
      <c r="D136" s="35">
        <v>121280405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88189987</v>
      </c>
      <c r="K136" s="35">
        <v>0</v>
      </c>
      <c r="L136" s="35">
        <v>8666</v>
      </c>
      <c r="M136" s="35">
        <v>214000</v>
      </c>
    </row>
    <row r="137" spans="1:13" ht="12.75" hidden="1">
      <c r="A137" s="68" t="s">
        <v>141</v>
      </c>
      <c r="B137" s="35">
        <v>1811190176</v>
      </c>
      <c r="C137" s="35">
        <v>3310815234</v>
      </c>
      <c r="D137" s="35">
        <v>282402547</v>
      </c>
      <c r="E137" s="35">
        <v>0</v>
      </c>
      <c r="F137" s="35">
        <v>0</v>
      </c>
      <c r="G137" s="35">
        <v>1800000</v>
      </c>
      <c r="H137" s="35">
        <v>0</v>
      </c>
      <c r="I137" s="35">
        <v>0</v>
      </c>
      <c r="J137" s="35">
        <v>15980020</v>
      </c>
      <c r="K137" s="35">
        <v>0</v>
      </c>
      <c r="L137" s="35">
        <v>0</v>
      </c>
      <c r="M137" s="35">
        <v>0</v>
      </c>
    </row>
    <row r="138" spans="1:13" ht="25.5" hidden="1">
      <c r="A138" s="68" t="s">
        <v>142</v>
      </c>
      <c r="B138" s="35">
        <v>17416905832</v>
      </c>
      <c r="C138" s="35">
        <v>25346271236</v>
      </c>
      <c r="D138" s="35">
        <v>16326360749</v>
      </c>
      <c r="E138" s="35">
        <v>2866888249</v>
      </c>
      <c r="F138" s="35">
        <v>507048639</v>
      </c>
      <c r="G138" s="35">
        <v>316821457</v>
      </c>
      <c r="H138" s="35">
        <v>261697635</v>
      </c>
      <c r="I138" s="35">
        <v>1509340733</v>
      </c>
      <c r="J138" s="35">
        <v>580973932</v>
      </c>
      <c r="K138" s="35">
        <v>343236611</v>
      </c>
      <c r="L138" s="35">
        <v>768881970</v>
      </c>
      <c r="M138" s="35">
        <v>176644663</v>
      </c>
    </row>
    <row r="139" spans="1:13" ht="12.75" hidden="1">
      <c r="A139" s="68" t="s">
        <v>143</v>
      </c>
      <c r="B139" s="35">
        <v>1144565966</v>
      </c>
      <c r="C139" s="35">
        <v>1451637000</v>
      </c>
      <c r="D139" s="35">
        <v>947408086</v>
      </c>
      <c r="E139" s="35">
        <v>461197838</v>
      </c>
      <c r="F139" s="35">
        <v>27059981</v>
      </c>
      <c r="G139" s="35">
        <v>52786694</v>
      </c>
      <c r="H139" s="35">
        <v>0</v>
      </c>
      <c r="I139" s="35">
        <v>57699727</v>
      </c>
      <c r="J139" s="35">
        <v>60481035</v>
      </c>
      <c r="K139" s="35">
        <v>20497256</v>
      </c>
      <c r="L139" s="35">
        <v>95399167</v>
      </c>
      <c r="M139" s="35">
        <v>0</v>
      </c>
    </row>
    <row r="140" spans="1:13" ht="12.75" hidden="1">
      <c r="A140" s="68" t="s">
        <v>144</v>
      </c>
      <c r="B140" s="35">
        <v>4734569510</v>
      </c>
      <c r="C140" s="35">
        <v>4817527596</v>
      </c>
      <c r="D140" s="35">
        <v>3943817087</v>
      </c>
      <c r="E140" s="35">
        <v>662148842</v>
      </c>
      <c r="F140" s="35">
        <v>92102380</v>
      </c>
      <c r="G140" s="35">
        <v>83928182</v>
      </c>
      <c r="H140" s="35">
        <v>65424363</v>
      </c>
      <c r="I140" s="35">
        <v>282978342</v>
      </c>
      <c r="J140" s="35">
        <v>148746794</v>
      </c>
      <c r="K140" s="35">
        <v>75671146</v>
      </c>
      <c r="L140" s="35">
        <v>594568167</v>
      </c>
      <c r="M140" s="35">
        <v>68096910</v>
      </c>
    </row>
    <row r="141" spans="1:13" ht="12.75" hidden="1">
      <c r="A141" s="68" t="s">
        <v>145</v>
      </c>
      <c r="B141" s="35">
        <v>74</v>
      </c>
      <c r="C141" s="35">
        <v>40</v>
      </c>
      <c r="D141" s="35">
        <v>81</v>
      </c>
      <c r="E141" s="35">
        <v>40</v>
      </c>
      <c r="F141" s="35">
        <v>40</v>
      </c>
      <c r="G141" s="35">
        <v>40</v>
      </c>
      <c r="H141" s="35">
        <v>40</v>
      </c>
      <c r="I141" s="35">
        <v>40</v>
      </c>
      <c r="J141" s="35">
        <v>40</v>
      </c>
      <c r="K141" s="35">
        <v>40</v>
      </c>
      <c r="L141" s="35">
        <v>40</v>
      </c>
      <c r="M141" s="35">
        <v>40</v>
      </c>
    </row>
    <row r="142" spans="1:13" ht="12.75" hidden="1">
      <c r="A142" s="68" t="s">
        <v>146</v>
      </c>
      <c r="B142" s="35">
        <v>22368169184</v>
      </c>
      <c r="C142" s="35">
        <v>33414387000</v>
      </c>
      <c r="D142" s="35">
        <v>20795034547</v>
      </c>
      <c r="E142" s="35">
        <v>3619271231</v>
      </c>
      <c r="F142" s="35">
        <v>609637440</v>
      </c>
      <c r="G142" s="35">
        <v>510817597</v>
      </c>
      <c r="H142" s="35">
        <v>379325566</v>
      </c>
      <c r="I142" s="35">
        <v>1762640488</v>
      </c>
      <c r="J142" s="35">
        <v>794943298</v>
      </c>
      <c r="K142" s="35">
        <v>416430000</v>
      </c>
      <c r="L142" s="35">
        <v>1170373742</v>
      </c>
      <c r="M142" s="35">
        <v>261899400</v>
      </c>
    </row>
    <row r="143" spans="1:13" ht="12.75" hidden="1">
      <c r="A143" s="68" t="s">
        <v>147</v>
      </c>
      <c r="B143" s="35">
        <v>3540276863</v>
      </c>
      <c r="C143" s="35">
        <v>6395445000</v>
      </c>
      <c r="D143" s="35">
        <v>4464237900</v>
      </c>
      <c r="E143" s="35">
        <v>469468332</v>
      </c>
      <c r="F143" s="35">
        <v>118111500</v>
      </c>
      <c r="G143" s="35">
        <v>64800685</v>
      </c>
      <c r="H143" s="35">
        <v>0</v>
      </c>
      <c r="I143" s="35">
        <v>286716289</v>
      </c>
      <c r="J143" s="35">
        <v>106438745</v>
      </c>
      <c r="K143" s="35">
        <v>36195209</v>
      </c>
      <c r="L143" s="35">
        <v>287288828</v>
      </c>
      <c r="M143" s="35">
        <v>0</v>
      </c>
    </row>
    <row r="144" spans="1:13" ht="12.75" hidden="1">
      <c r="A144" s="68" t="s">
        <v>148</v>
      </c>
      <c r="B144" s="35">
        <v>3040233180</v>
      </c>
      <c r="C144" s="35">
        <v>5875942000</v>
      </c>
      <c r="D144" s="35">
        <v>3737900000</v>
      </c>
      <c r="E144" s="35">
        <v>396524977</v>
      </c>
      <c r="F144" s="35">
        <v>107847000</v>
      </c>
      <c r="G144" s="35">
        <v>50375906</v>
      </c>
      <c r="H144" s="35">
        <v>0</v>
      </c>
      <c r="I144" s="35">
        <v>286766926</v>
      </c>
      <c r="J144" s="35">
        <v>100413910</v>
      </c>
      <c r="K144" s="35">
        <v>34147077</v>
      </c>
      <c r="L144" s="35">
        <v>259016822</v>
      </c>
      <c r="M144" s="35">
        <v>0</v>
      </c>
    </row>
    <row r="145" spans="1:13" ht="12.75" hidden="1">
      <c r="A145" s="68" t="s">
        <v>149</v>
      </c>
      <c r="B145" s="35">
        <v>11499684927</v>
      </c>
      <c r="C145" s="35">
        <v>13276206000</v>
      </c>
      <c r="D145" s="35">
        <v>9012285900</v>
      </c>
      <c r="E145" s="35">
        <v>1874199162</v>
      </c>
      <c r="F145" s="35">
        <v>245365686</v>
      </c>
      <c r="G145" s="35">
        <v>228729843</v>
      </c>
      <c r="H145" s="35">
        <v>0</v>
      </c>
      <c r="I145" s="35">
        <v>805123735</v>
      </c>
      <c r="J145" s="35">
        <v>383249850</v>
      </c>
      <c r="K145" s="35">
        <v>102599000</v>
      </c>
      <c r="L145" s="35">
        <v>234643354</v>
      </c>
      <c r="M145" s="35">
        <v>0</v>
      </c>
    </row>
    <row r="146" spans="1:13" ht="12.75" hidden="1">
      <c r="A146" s="68" t="s">
        <v>150</v>
      </c>
      <c r="B146" s="35">
        <v>10541910693</v>
      </c>
      <c r="C146" s="35">
        <v>12633515000</v>
      </c>
      <c r="D146" s="35">
        <v>9141000000</v>
      </c>
      <c r="E146" s="35">
        <v>1702735561</v>
      </c>
      <c r="F146" s="35">
        <v>183981500</v>
      </c>
      <c r="G146" s="35">
        <v>263279292</v>
      </c>
      <c r="H146" s="35">
        <v>0</v>
      </c>
      <c r="I146" s="35">
        <v>765628343</v>
      </c>
      <c r="J146" s="35">
        <v>355626130</v>
      </c>
      <c r="K146" s="35">
        <v>95004132</v>
      </c>
      <c r="L146" s="35">
        <v>217989847</v>
      </c>
      <c r="M146" s="35">
        <v>0</v>
      </c>
    </row>
    <row r="147" spans="1:13" ht="12.75" hidden="1">
      <c r="A147" s="68" t="s">
        <v>151</v>
      </c>
      <c r="B147" s="35">
        <v>2574470282</v>
      </c>
      <c r="C147" s="35">
        <v>4241132000</v>
      </c>
      <c r="D147" s="35">
        <v>2739883801</v>
      </c>
      <c r="E147" s="35">
        <v>756384854</v>
      </c>
      <c r="F147" s="35">
        <v>126038543</v>
      </c>
      <c r="G147" s="35">
        <v>66521287</v>
      </c>
      <c r="H147" s="35">
        <v>0</v>
      </c>
      <c r="I147" s="35">
        <v>210710777</v>
      </c>
      <c r="J147" s="35">
        <v>115319786</v>
      </c>
      <c r="K147" s="35">
        <v>130085000</v>
      </c>
      <c r="L147" s="35">
        <v>225276315</v>
      </c>
      <c r="M147" s="35">
        <v>0</v>
      </c>
    </row>
    <row r="148" spans="1:13" ht="12.75" hidden="1">
      <c r="A148" s="68" t="s">
        <v>152</v>
      </c>
      <c r="B148" s="35">
        <v>2414588696</v>
      </c>
      <c r="C148" s="35">
        <v>6079541000</v>
      </c>
      <c r="D148" s="35">
        <v>2366969730</v>
      </c>
      <c r="E148" s="35">
        <v>695224834</v>
      </c>
      <c r="F148" s="35">
        <v>111563400</v>
      </c>
      <c r="G148" s="35">
        <v>63937217</v>
      </c>
      <c r="H148" s="35">
        <v>0</v>
      </c>
      <c r="I148" s="35">
        <v>190728410</v>
      </c>
      <c r="J148" s="35">
        <v>105008000</v>
      </c>
      <c r="K148" s="35">
        <v>118248877</v>
      </c>
      <c r="L148" s="35">
        <v>227563224</v>
      </c>
      <c r="M148" s="35">
        <v>0</v>
      </c>
    </row>
    <row r="149" spans="1:13" ht="12.75" hidden="1">
      <c r="A149" s="68" t="s">
        <v>153</v>
      </c>
      <c r="B149" s="35">
        <v>19757281012</v>
      </c>
      <c r="C149" s="35">
        <v>27920082400</v>
      </c>
      <c r="D149" s="35">
        <v>17655782811</v>
      </c>
      <c r="E149" s="35">
        <v>3532239944</v>
      </c>
      <c r="F149" s="35">
        <v>542504391</v>
      </c>
      <c r="G149" s="35">
        <v>403277889</v>
      </c>
      <c r="H149" s="35">
        <v>0</v>
      </c>
      <c r="I149" s="35">
        <v>1532106758</v>
      </c>
      <c r="J149" s="35">
        <v>681616288</v>
      </c>
      <c r="K149" s="35">
        <v>291825209</v>
      </c>
      <c r="L149" s="35">
        <v>818402862</v>
      </c>
      <c r="M149" s="35">
        <v>3800000</v>
      </c>
    </row>
    <row r="150" spans="1:13" ht="12.75" hidden="1">
      <c r="A150" s="68" t="s">
        <v>154</v>
      </c>
      <c r="B150" s="35">
        <v>17920923184</v>
      </c>
      <c r="C150" s="35">
        <v>26135487000</v>
      </c>
      <c r="D150" s="35">
        <v>16500563184</v>
      </c>
      <c r="E150" s="35">
        <v>3289891155</v>
      </c>
      <c r="F150" s="35">
        <v>448991500</v>
      </c>
      <c r="G150" s="35">
        <v>418106393</v>
      </c>
      <c r="H150" s="35">
        <v>7803000</v>
      </c>
      <c r="I150" s="35">
        <v>1442897846</v>
      </c>
      <c r="J150" s="35">
        <v>632403420</v>
      </c>
      <c r="K150" s="35">
        <v>268879433</v>
      </c>
      <c r="L150" s="35">
        <v>772044070</v>
      </c>
      <c r="M150" s="35">
        <v>4447600</v>
      </c>
    </row>
    <row r="151" spans="1:13" ht="12.75" hidden="1">
      <c r="A151" s="68" t="s">
        <v>155</v>
      </c>
      <c r="B151" s="35">
        <v>2618494975</v>
      </c>
      <c r="C151" s="35">
        <v>5146290000</v>
      </c>
      <c r="D151" s="35">
        <v>2927897331</v>
      </c>
      <c r="E151" s="35">
        <v>685819286</v>
      </c>
      <c r="F151" s="35">
        <v>72133000</v>
      </c>
      <c r="G151" s="35">
        <v>81804719</v>
      </c>
      <c r="H151" s="35">
        <v>260552000</v>
      </c>
      <c r="I151" s="35">
        <v>234461334</v>
      </c>
      <c r="J151" s="35">
        <v>124696780</v>
      </c>
      <c r="K151" s="35">
        <v>115514001</v>
      </c>
      <c r="L151" s="35">
        <v>335036000</v>
      </c>
      <c r="M151" s="35">
        <v>220433000</v>
      </c>
    </row>
    <row r="152" spans="1:13" ht="12.75" hidden="1">
      <c r="A152" s="68" t="s">
        <v>156</v>
      </c>
      <c r="B152" s="35">
        <v>2135789922</v>
      </c>
      <c r="C152" s="35">
        <v>4695787000</v>
      </c>
      <c r="D152" s="35">
        <v>2566616080</v>
      </c>
      <c r="E152" s="35">
        <v>0</v>
      </c>
      <c r="F152" s="35">
        <v>68352390</v>
      </c>
      <c r="G152" s="35">
        <v>74657773</v>
      </c>
      <c r="H152" s="35">
        <v>295356783</v>
      </c>
      <c r="I152" s="35">
        <v>227133313</v>
      </c>
      <c r="J152" s="35">
        <v>105687460</v>
      </c>
      <c r="K152" s="35">
        <v>108261105</v>
      </c>
      <c r="L152" s="35">
        <v>312194563</v>
      </c>
      <c r="M152" s="35">
        <v>216947200</v>
      </c>
    </row>
    <row r="153" spans="1:13" ht="12.75" hidden="1">
      <c r="A153" s="68" t="s">
        <v>157</v>
      </c>
      <c r="B153" s="35">
        <v>1691438196</v>
      </c>
      <c r="C153" s="35">
        <v>2524743000</v>
      </c>
      <c r="D153" s="35">
        <v>2097038969</v>
      </c>
      <c r="E153" s="35">
        <v>181132652</v>
      </c>
      <c r="F153" s="35">
        <v>84316000</v>
      </c>
      <c r="G153" s="35">
        <v>43993036</v>
      </c>
      <c r="H153" s="35">
        <v>0</v>
      </c>
      <c r="I153" s="35">
        <v>106717962</v>
      </c>
      <c r="J153" s="35">
        <v>0</v>
      </c>
      <c r="K153" s="35">
        <v>72482000</v>
      </c>
      <c r="L153" s="35">
        <v>243691902</v>
      </c>
      <c r="M153" s="35">
        <v>0</v>
      </c>
    </row>
    <row r="154" spans="1:13" ht="12.75" hidden="1">
      <c r="A154" s="68" t="s">
        <v>158</v>
      </c>
      <c r="B154" s="35">
        <v>1412402000</v>
      </c>
      <c r="C154" s="35">
        <v>2924925000</v>
      </c>
      <c r="D154" s="35">
        <v>1923831899</v>
      </c>
      <c r="E154" s="35">
        <v>901185884</v>
      </c>
      <c r="F154" s="35">
        <v>47311000</v>
      </c>
      <c r="G154" s="35">
        <v>29070000</v>
      </c>
      <c r="H154" s="35">
        <v>0</v>
      </c>
      <c r="I154" s="35">
        <v>119870698</v>
      </c>
      <c r="J154" s="35">
        <v>50849200</v>
      </c>
      <c r="K154" s="35">
        <v>63756000</v>
      </c>
      <c r="L154" s="35">
        <v>246687000</v>
      </c>
      <c r="M154" s="35">
        <v>0</v>
      </c>
    </row>
    <row r="155" spans="1:13" ht="12.75" hidden="1">
      <c r="A155" s="68" t="s">
        <v>159</v>
      </c>
      <c r="B155" s="35">
        <v>22365359559</v>
      </c>
      <c r="C155" s="35">
        <v>31894083674</v>
      </c>
      <c r="D155" s="35">
        <v>21084256331</v>
      </c>
      <c r="E155" s="35">
        <v>4152968107</v>
      </c>
      <c r="F155" s="35">
        <v>679546311</v>
      </c>
      <c r="G155" s="35">
        <v>521339225</v>
      </c>
      <c r="H155" s="35">
        <v>367548653</v>
      </c>
      <c r="I155" s="35">
        <v>1887290899</v>
      </c>
      <c r="J155" s="35">
        <v>858433658</v>
      </c>
      <c r="K155" s="35">
        <v>414958000</v>
      </c>
      <c r="L155" s="35">
        <v>1198218667</v>
      </c>
      <c r="M155" s="35">
        <v>261899400</v>
      </c>
    </row>
    <row r="156" spans="1:13" ht="12.75" hidden="1">
      <c r="A156" s="68" t="s">
        <v>160</v>
      </c>
      <c r="B156" s="35">
        <v>5134072657</v>
      </c>
      <c r="C156" s="35">
        <v>8155691063</v>
      </c>
      <c r="D156" s="35">
        <v>6138037835</v>
      </c>
      <c r="E156" s="35">
        <v>827885986</v>
      </c>
      <c r="F156" s="35">
        <v>165304929</v>
      </c>
      <c r="G156" s="35">
        <v>114179450</v>
      </c>
      <c r="H156" s="35">
        <v>195544243</v>
      </c>
      <c r="I156" s="35">
        <v>512967798</v>
      </c>
      <c r="J156" s="35">
        <v>216102736</v>
      </c>
      <c r="K156" s="35">
        <v>126583968</v>
      </c>
      <c r="L156" s="35">
        <v>333878619</v>
      </c>
      <c r="M156" s="35">
        <v>159201296</v>
      </c>
    </row>
    <row r="157" spans="1:13" ht="12.75" hidden="1">
      <c r="A157" s="68" t="s">
        <v>161</v>
      </c>
      <c r="B157" s="35">
        <v>4608601569</v>
      </c>
      <c r="C157" s="35">
        <v>7598293000</v>
      </c>
      <c r="D157" s="35">
        <v>5613007457</v>
      </c>
      <c r="E157" s="35">
        <v>694690627</v>
      </c>
      <c r="F157" s="35">
        <v>158218372</v>
      </c>
      <c r="G157" s="35">
        <v>104769892</v>
      </c>
      <c r="H157" s="35">
        <v>242206688</v>
      </c>
      <c r="I157" s="35">
        <v>461055899</v>
      </c>
      <c r="J157" s="35">
        <v>203521208</v>
      </c>
      <c r="K157" s="35">
        <v>111850000</v>
      </c>
      <c r="L157" s="35">
        <v>296627000</v>
      </c>
      <c r="M157" s="35">
        <v>152380100</v>
      </c>
    </row>
    <row r="158" spans="1:13" ht="12.75" hidden="1">
      <c r="A158" s="68" t="s">
        <v>162</v>
      </c>
      <c r="B158" s="35">
        <v>380007696</v>
      </c>
      <c r="C158" s="35">
        <v>279073245</v>
      </c>
      <c r="D158" s="35">
        <v>163998325</v>
      </c>
      <c r="E158" s="35">
        <v>43284686</v>
      </c>
      <c r="F158" s="35">
        <v>7122000</v>
      </c>
      <c r="G158" s="35">
        <v>2981888</v>
      </c>
      <c r="H158" s="35">
        <v>2908840</v>
      </c>
      <c r="I158" s="35">
        <v>1890000</v>
      </c>
      <c r="J158" s="35">
        <v>7152387</v>
      </c>
      <c r="K158" s="35">
        <v>6157000</v>
      </c>
      <c r="L158" s="35">
        <v>18466564</v>
      </c>
      <c r="M158" s="35">
        <v>15643309</v>
      </c>
    </row>
    <row r="159" spans="1:13" ht="12.75" hidden="1">
      <c r="A159" s="68" t="s">
        <v>163</v>
      </c>
      <c r="B159" s="35">
        <v>7291215749</v>
      </c>
      <c r="C159" s="35">
        <v>9248990000</v>
      </c>
      <c r="D159" s="35">
        <v>6079638000</v>
      </c>
      <c r="E159" s="35">
        <v>1404956054</v>
      </c>
      <c r="F159" s="35">
        <v>172800000</v>
      </c>
      <c r="G159" s="35">
        <v>144973713</v>
      </c>
      <c r="H159" s="35">
        <v>0</v>
      </c>
      <c r="I159" s="35">
        <v>504978177</v>
      </c>
      <c r="J159" s="35">
        <v>264533657</v>
      </c>
      <c r="K159" s="35">
        <v>71325000</v>
      </c>
      <c r="L159" s="35">
        <v>175201163</v>
      </c>
      <c r="M159" s="35">
        <v>0</v>
      </c>
    </row>
    <row r="160" spans="1:13" ht="12.75" hidden="1">
      <c r="A160" s="68" t="s">
        <v>164</v>
      </c>
      <c r="B160" s="35">
        <v>6803233156</v>
      </c>
      <c r="C160" s="35">
        <v>9006900000</v>
      </c>
      <c r="D160" s="35">
        <v>5898029300</v>
      </c>
      <c r="E160" s="35">
        <v>1360317000</v>
      </c>
      <c r="F160" s="35">
        <v>163000000</v>
      </c>
      <c r="G160" s="35">
        <v>194880000</v>
      </c>
      <c r="H160" s="35">
        <v>0</v>
      </c>
      <c r="I160" s="35">
        <v>466622719</v>
      </c>
      <c r="J160" s="35">
        <v>246077820</v>
      </c>
      <c r="K160" s="35">
        <v>66041404</v>
      </c>
      <c r="L160" s="35">
        <v>162223299</v>
      </c>
      <c r="M160" s="35">
        <v>0</v>
      </c>
    </row>
    <row r="161" spans="1:13" ht="12.75" hidden="1">
      <c r="A161" s="68" t="s">
        <v>165</v>
      </c>
      <c r="B161" s="35">
        <v>1923870255</v>
      </c>
      <c r="C161" s="35">
        <v>1814353800</v>
      </c>
      <c r="D161" s="35">
        <v>1476220256</v>
      </c>
      <c r="E161" s="35">
        <v>479903021</v>
      </c>
      <c r="F161" s="35">
        <v>77000000</v>
      </c>
      <c r="G161" s="35">
        <v>34971444</v>
      </c>
      <c r="H161" s="35">
        <v>0</v>
      </c>
      <c r="I161" s="35">
        <v>175515072</v>
      </c>
      <c r="J161" s="35">
        <v>49862552</v>
      </c>
      <c r="K161" s="35">
        <v>112145000</v>
      </c>
      <c r="L161" s="35">
        <v>154334207</v>
      </c>
      <c r="M161" s="35">
        <v>0</v>
      </c>
    </row>
    <row r="162" spans="1:13" ht="12.75" hidden="1">
      <c r="A162" s="68" t="s">
        <v>166</v>
      </c>
      <c r="B162" s="35">
        <v>1755085387</v>
      </c>
      <c r="C162" s="35">
        <v>2768425000</v>
      </c>
      <c r="D162" s="35">
        <v>1308055286</v>
      </c>
      <c r="E162" s="35">
        <v>380918643</v>
      </c>
      <c r="F162" s="35">
        <v>70000000</v>
      </c>
      <c r="G162" s="35">
        <v>39906195</v>
      </c>
      <c r="H162" s="35">
        <v>0</v>
      </c>
      <c r="I162" s="35">
        <v>151403684</v>
      </c>
      <c r="J162" s="35">
        <v>45403890</v>
      </c>
      <c r="K162" s="35">
        <v>103838000</v>
      </c>
      <c r="L162" s="35">
        <v>144879922</v>
      </c>
      <c r="M162" s="35">
        <v>0</v>
      </c>
    </row>
    <row r="163" spans="1:13" ht="12.75" hidden="1">
      <c r="A163" s="68" t="s">
        <v>167</v>
      </c>
      <c r="B163" s="35">
        <v>97285812</v>
      </c>
      <c r="C163" s="35">
        <v>124154000</v>
      </c>
      <c r="D163" s="35">
        <v>103223043</v>
      </c>
      <c r="E163" s="35">
        <v>41851729</v>
      </c>
      <c r="F163" s="35">
        <v>9708194</v>
      </c>
      <c r="G163" s="35">
        <v>8140022</v>
      </c>
      <c r="H163" s="35">
        <v>10579993</v>
      </c>
      <c r="I163" s="35">
        <v>22056437</v>
      </c>
      <c r="J163" s="35">
        <v>15193979</v>
      </c>
      <c r="K163" s="35">
        <v>10865000</v>
      </c>
      <c r="L163" s="35">
        <v>17269255</v>
      </c>
      <c r="M163" s="35">
        <v>9353167</v>
      </c>
    </row>
    <row r="164" spans="1:13" ht="12.75" hidden="1">
      <c r="A164" s="68" t="s">
        <v>168</v>
      </c>
      <c r="B164" s="35">
        <v>1312895549</v>
      </c>
      <c r="C164" s="35">
        <v>2345442990</v>
      </c>
      <c r="D164" s="35">
        <v>954409263</v>
      </c>
      <c r="E164" s="35">
        <v>206187810</v>
      </c>
      <c r="F164" s="35">
        <v>117353000</v>
      </c>
      <c r="G164" s="35">
        <v>35498765</v>
      </c>
      <c r="H164" s="35">
        <v>23265556</v>
      </c>
      <c r="I164" s="35">
        <v>251615221</v>
      </c>
      <c r="J164" s="35">
        <v>121325662</v>
      </c>
      <c r="K164" s="35">
        <v>8529060</v>
      </c>
      <c r="L164" s="35">
        <v>30780000</v>
      </c>
      <c r="M164" s="35">
        <v>8887000</v>
      </c>
    </row>
    <row r="165" spans="1:13" ht="12.75" hidden="1">
      <c r="A165" s="68" t="s">
        <v>169</v>
      </c>
      <c r="B165" s="35">
        <v>810489926</v>
      </c>
      <c r="C165" s="35">
        <v>3215045173</v>
      </c>
      <c r="D165" s="35">
        <v>1427075766</v>
      </c>
      <c r="E165" s="35">
        <v>100948889</v>
      </c>
      <c r="F165" s="35">
        <v>60119584</v>
      </c>
      <c r="G165" s="35">
        <v>683680</v>
      </c>
      <c r="H165" s="35">
        <v>39560241</v>
      </c>
      <c r="I165" s="35">
        <v>213970920</v>
      </c>
      <c r="J165" s="35">
        <v>26204268</v>
      </c>
      <c r="K165" s="35">
        <v>13016592</v>
      </c>
      <c r="L165" s="35">
        <v>72401665</v>
      </c>
      <c r="M165" s="35">
        <v>0</v>
      </c>
    </row>
    <row r="166" spans="1:13" ht="12.75" hidden="1">
      <c r="A166" s="68" t="s">
        <v>170</v>
      </c>
      <c r="B166" s="69">
        <v>821851281</v>
      </c>
      <c r="C166" s="69">
        <v>2109273000</v>
      </c>
      <c r="D166" s="69">
        <v>791260</v>
      </c>
      <c r="E166" s="69">
        <v>0</v>
      </c>
      <c r="F166" s="69">
        <v>0</v>
      </c>
      <c r="G166" s="69">
        <v>0</v>
      </c>
      <c r="H166" s="69">
        <v>0</v>
      </c>
      <c r="I166" s="69">
        <v>0</v>
      </c>
      <c r="J166" s="69">
        <v>0</v>
      </c>
      <c r="K166" s="69">
        <v>0</v>
      </c>
      <c r="L166" s="69">
        <v>0</v>
      </c>
      <c r="M166" s="69">
        <v>0</v>
      </c>
    </row>
    <row r="167" spans="1:13" ht="12.75" hidden="1">
      <c r="A167" s="68" t="s">
        <v>171</v>
      </c>
      <c r="B167" s="69">
        <v>571674709</v>
      </c>
      <c r="C167" s="69">
        <v>453588</v>
      </c>
      <c r="D167" s="69">
        <v>456550</v>
      </c>
      <c r="E167" s="69">
        <v>0</v>
      </c>
      <c r="F167" s="69">
        <v>0</v>
      </c>
      <c r="G167" s="69">
        <v>0</v>
      </c>
      <c r="H167" s="69">
        <v>0</v>
      </c>
      <c r="I167" s="69">
        <v>0</v>
      </c>
      <c r="J167" s="69">
        <v>0</v>
      </c>
      <c r="K167" s="69">
        <v>0</v>
      </c>
      <c r="L167" s="69">
        <v>0</v>
      </c>
      <c r="M167" s="69">
        <v>0</v>
      </c>
    </row>
  </sheetData>
  <sheetProtection/>
  <mergeCells count="1">
    <mergeCell ref="A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2013-10-10T14:25:32Z</dcterms:created>
  <dcterms:modified xsi:type="dcterms:W3CDTF">2013-10-10T14:25:51Z</dcterms:modified>
  <cp:category/>
  <cp:version/>
  <cp:contentType/>
  <cp:contentStatus/>
</cp:coreProperties>
</file>