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MP" sheetId="1" r:id="rId1"/>
  </sheets>
  <definedNames/>
  <calcPr fullCalcOnLoad="1"/>
</workbook>
</file>

<file path=xl/sharedStrings.xml><?xml version="1.0" encoding="utf-8"?>
<sst xmlns="http://schemas.openxmlformats.org/spreadsheetml/2006/main" count="227" uniqueCount="197">
  <si>
    <t xml:space="preserve">Summarised Outcome: Municipal Budget and Benchmarking Engagement - 2013/14 Budget vs Original Budget 2012/13 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</si>
  <si>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</si>
  <si>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</si>
  <si>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</si>
  <si>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</si>
  <si>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</si>
  <si>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</si>
  <si>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</si>
  <si>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</si>
  <si>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</si>
  <si>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</si>
  <si>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</si>
  <si>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</si>
  <si>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</si>
  <si>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</si>
  <si>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</si>
  <si>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</si>
  <si>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</si>
  <si>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</si>
  <si>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</si>
  <si>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</si>
  <si>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</si>
  <si>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</si>
  <si>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</si>
  <si>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</si>
  <si>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</si>
  <si>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</si>
  <si>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</si>
  <si>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</si>
  <si>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</si>
  <si>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</si>
  <si>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Emalahleni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</si>
  <si>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</si>
  <si>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</si>
  <si>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</si>
  <si>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</si>
  <si>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</si>
  <si>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</si>
  <si>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</si>
  <si>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</si>
  <si>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</si>
  <si>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</si>
  <si>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</si>
  <si>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</si>
  <si>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(L)</t>
  </si>
  <si>
    <t>Seme (MP) (M)</t>
  </si>
  <si>
    <t>Mbeki (H)</t>
  </si>
  <si>
    <t>Sibande (M)</t>
  </si>
  <si>
    <t>Khanye (M)</t>
  </si>
  <si>
    <t>(Mp) (H)</t>
  </si>
  <si>
    <t>Tshwete (H)</t>
  </si>
  <si>
    <t>Hani (L)</t>
  </si>
  <si>
    <t>Moroka (L)</t>
  </si>
  <si>
    <t>(H)</t>
  </si>
  <si>
    <t>Chweu (L)</t>
  </si>
  <si>
    <t>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</si>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</sst>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164" fontId="19" fillId="0" borderId="14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0" fontId="43" fillId="0" borderId="22" xfId="0" applyFont="1" applyBorder="1" applyAlignment="1">
      <alignment wrapText="1"/>
    </xf>
    <xf numFmtId="164" fontId="19" fillId="0" borderId="23" xfId="0" applyNumberFormat="1" applyFont="1" applyBorder="1" applyAlignment="1">
      <alignment/>
    </xf>
    <xf numFmtId="164" fontId="19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2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</row>
    <row r="3" spans="1:22" ht="25.5">
      <c r="A3" s="7"/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8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8" t="s">
        <v>41</v>
      </c>
      <c r="V3" s="9" t="s">
        <v>42</v>
      </c>
    </row>
    <row r="4" spans="1:22" ht="25.5">
      <c r="A4" s="7"/>
      <c r="B4" s="8" t="s">
        <v>43</v>
      </c>
      <c r="C4" s="8" t="s">
        <v>44</v>
      </c>
      <c r="D4" s="8" t="s">
        <v>44</v>
      </c>
      <c r="E4" s="8" t="s">
        <v>45</v>
      </c>
      <c r="F4" s="8" t="s">
        <v>44</v>
      </c>
      <c r="G4" s="8" t="s">
        <v>44</v>
      </c>
      <c r="H4" s="8" t="s">
        <v>46</v>
      </c>
      <c r="I4" s="8" t="s">
        <v>47</v>
      </c>
      <c r="J4" s="8" t="s">
        <v>48</v>
      </c>
      <c r="K4" s="8" t="s">
        <v>49</v>
      </c>
      <c r="L4" s="8" t="s">
        <v>50</v>
      </c>
      <c r="M4" s="8" t="s">
        <v>44</v>
      </c>
      <c r="N4" s="8" t="s">
        <v>51</v>
      </c>
      <c r="O4" s="8" t="s">
        <v>52</v>
      </c>
      <c r="P4" s="8" t="s">
        <v>53</v>
      </c>
      <c r="Q4" s="8" t="s">
        <v>54</v>
      </c>
      <c r="R4" s="8" t="s">
        <v>53</v>
      </c>
      <c r="S4" s="8" t="s">
        <v>55</v>
      </c>
      <c r="T4" s="8" t="s">
        <v>55</v>
      </c>
      <c r="U4" s="8" t="s">
        <v>44</v>
      </c>
      <c r="V4" s="9" t="s">
        <v>53</v>
      </c>
    </row>
    <row r="5" spans="1:22" ht="12.75">
      <c r="A5" s="11" t="s">
        <v>56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2.75">
      <c r="A6" s="14" t="s">
        <v>57</v>
      </c>
      <c r="B6" s="15">
        <v>273721488</v>
      </c>
      <c r="C6" s="15">
        <v>454553425</v>
      </c>
      <c r="D6" s="15">
        <v>299541921</v>
      </c>
      <c r="E6" s="15">
        <v>197838000</v>
      </c>
      <c r="F6" s="15">
        <v>449343146</v>
      </c>
      <c r="G6" s="15">
        <v>144144993</v>
      </c>
      <c r="H6" s="15">
        <v>1367315756</v>
      </c>
      <c r="I6" s="15">
        <v>403486260</v>
      </c>
      <c r="J6" s="15">
        <v>292029159</v>
      </c>
      <c r="K6" s="15">
        <v>1698548385</v>
      </c>
      <c r="L6" s="15">
        <v>1141135988</v>
      </c>
      <c r="M6" s="15">
        <v>157127789</v>
      </c>
      <c r="N6" s="15">
        <v>341641550</v>
      </c>
      <c r="O6" s="15">
        <v>371055000</v>
      </c>
      <c r="P6" s="15">
        <v>333623091</v>
      </c>
      <c r="Q6" s="15">
        <v>294560419</v>
      </c>
      <c r="R6" s="15">
        <v>1611452003</v>
      </c>
      <c r="S6" s="15">
        <v>214333312</v>
      </c>
      <c r="T6" s="15">
        <v>483915951</v>
      </c>
      <c r="U6" s="15">
        <v>681085000</v>
      </c>
      <c r="V6" s="16">
        <v>194001000</v>
      </c>
    </row>
    <row r="7" spans="1:22" ht="12.75">
      <c r="A7" s="11" t="s">
        <v>58</v>
      </c>
      <c r="B7" s="17">
        <v>281889301</v>
      </c>
      <c r="C7" s="17">
        <v>541965143</v>
      </c>
      <c r="D7" s="17">
        <v>373273986</v>
      </c>
      <c r="E7" s="17">
        <v>242022388</v>
      </c>
      <c r="F7" s="17">
        <v>606875986</v>
      </c>
      <c r="G7" s="17">
        <v>207831986</v>
      </c>
      <c r="H7" s="17">
        <v>1607692999</v>
      </c>
      <c r="I7" s="17">
        <v>430543577</v>
      </c>
      <c r="J7" s="17">
        <v>292000882</v>
      </c>
      <c r="K7" s="17">
        <v>1716628247</v>
      </c>
      <c r="L7" s="17">
        <v>1210472539</v>
      </c>
      <c r="M7" s="17">
        <v>232099789</v>
      </c>
      <c r="N7" s="17">
        <v>334691343</v>
      </c>
      <c r="O7" s="17">
        <v>332583000</v>
      </c>
      <c r="P7" s="17">
        <v>733470531</v>
      </c>
      <c r="Q7" s="17">
        <v>308732816</v>
      </c>
      <c r="R7" s="17">
        <v>1849619571</v>
      </c>
      <c r="S7" s="17">
        <v>256185499</v>
      </c>
      <c r="T7" s="17">
        <v>552768475</v>
      </c>
      <c r="U7" s="17">
        <v>667659000</v>
      </c>
      <c r="V7" s="18">
        <v>188059218</v>
      </c>
    </row>
    <row r="8" spans="1:22" ht="12.75">
      <c r="A8" s="11" t="s">
        <v>59</v>
      </c>
      <c r="B8" s="17">
        <f>+B6-B7</f>
        <v>-8167813</v>
      </c>
      <c r="C8" s="17">
        <f aca="true" t="shared" si="0" ref="C8:V8">+C6-C7</f>
        <v>-87411718</v>
      </c>
      <c r="D8" s="17">
        <f t="shared" si="0"/>
        <v>-73732065</v>
      </c>
      <c r="E8" s="17">
        <f t="shared" si="0"/>
        <v>-44184388</v>
      </c>
      <c r="F8" s="17">
        <f t="shared" si="0"/>
        <v>-157532840</v>
      </c>
      <c r="G8" s="17">
        <f t="shared" si="0"/>
        <v>-63686993</v>
      </c>
      <c r="H8" s="17">
        <f t="shared" si="0"/>
        <v>-240377243</v>
      </c>
      <c r="I8" s="17">
        <f t="shared" si="0"/>
        <v>-27057317</v>
      </c>
      <c r="J8" s="17">
        <f t="shared" si="0"/>
        <v>28277</v>
      </c>
      <c r="K8" s="17">
        <f t="shared" si="0"/>
        <v>-18079862</v>
      </c>
      <c r="L8" s="17">
        <f t="shared" si="0"/>
        <v>-69336551</v>
      </c>
      <c r="M8" s="17">
        <f t="shared" si="0"/>
        <v>-74972000</v>
      </c>
      <c r="N8" s="17">
        <f t="shared" si="0"/>
        <v>6950207</v>
      </c>
      <c r="O8" s="17">
        <f t="shared" si="0"/>
        <v>38472000</v>
      </c>
      <c r="P8" s="17">
        <f t="shared" si="0"/>
        <v>-399847440</v>
      </c>
      <c r="Q8" s="17">
        <f t="shared" si="0"/>
        <v>-14172397</v>
      </c>
      <c r="R8" s="17">
        <f t="shared" si="0"/>
        <v>-238167568</v>
      </c>
      <c r="S8" s="17">
        <f t="shared" si="0"/>
        <v>-41852187</v>
      </c>
      <c r="T8" s="17">
        <f t="shared" si="0"/>
        <v>-68852524</v>
      </c>
      <c r="U8" s="17">
        <f t="shared" si="0"/>
        <v>13426000</v>
      </c>
      <c r="V8" s="18">
        <f t="shared" si="0"/>
        <v>5941782</v>
      </c>
    </row>
    <row r="9" spans="1:22" ht="12.75">
      <c r="A9" s="11" t="s">
        <v>60</v>
      </c>
      <c r="B9" s="17">
        <v>35735953</v>
      </c>
      <c r="C9" s="17">
        <v>-102771513</v>
      </c>
      <c r="D9" s="17">
        <v>8869000</v>
      </c>
      <c r="E9" s="17">
        <v>20115180</v>
      </c>
      <c r="F9" s="17">
        <v>23526000</v>
      </c>
      <c r="G9" s="17">
        <v>-13500276</v>
      </c>
      <c r="H9" s="17">
        <v>435056425</v>
      </c>
      <c r="I9" s="17">
        <v>19608463</v>
      </c>
      <c r="J9" s="17">
        <v>46044345</v>
      </c>
      <c r="K9" s="17">
        <v>-84536696</v>
      </c>
      <c r="L9" s="17">
        <v>68882216</v>
      </c>
      <c r="M9" s="17">
        <v>2750001</v>
      </c>
      <c r="N9" s="17">
        <v>86958432</v>
      </c>
      <c r="O9" s="17">
        <v>103793009</v>
      </c>
      <c r="P9" s="17">
        <v>67425335</v>
      </c>
      <c r="Q9" s="17">
        <v>26341119</v>
      </c>
      <c r="R9" s="17">
        <v>221679873</v>
      </c>
      <c r="S9" s="17">
        <v>-55427014</v>
      </c>
      <c r="T9" s="17">
        <v>3080051</v>
      </c>
      <c r="U9" s="17">
        <v>-5917000</v>
      </c>
      <c r="V9" s="18">
        <v>12109000</v>
      </c>
    </row>
    <row r="10" spans="1:22" ht="25.5">
      <c r="A10" s="11" t="s">
        <v>61</v>
      </c>
      <c r="B10" s="17">
        <v>26533165</v>
      </c>
      <c r="C10" s="17">
        <v>-102771513</v>
      </c>
      <c r="D10" s="17">
        <v>-74430000</v>
      </c>
      <c r="E10" s="17">
        <v>-37391820</v>
      </c>
      <c r="F10" s="17">
        <v>-13182000</v>
      </c>
      <c r="G10" s="17">
        <v>-28500277</v>
      </c>
      <c r="H10" s="17">
        <v>197841042</v>
      </c>
      <c r="I10" s="17">
        <v>-51988537</v>
      </c>
      <c r="J10" s="17">
        <v>44906818</v>
      </c>
      <c r="K10" s="17">
        <v>-22461696</v>
      </c>
      <c r="L10" s="17">
        <v>19486562</v>
      </c>
      <c r="M10" s="17">
        <v>1</v>
      </c>
      <c r="N10" s="17">
        <v>86958432</v>
      </c>
      <c r="O10" s="17">
        <v>18687009</v>
      </c>
      <c r="P10" s="17">
        <v>-448246486</v>
      </c>
      <c r="Q10" s="17">
        <v>28253119</v>
      </c>
      <c r="R10" s="17">
        <v>111523690</v>
      </c>
      <c r="S10" s="17">
        <v>-23918014</v>
      </c>
      <c r="T10" s="17">
        <v>-11919950</v>
      </c>
      <c r="U10" s="17">
        <v>-5917000</v>
      </c>
      <c r="V10" s="18">
        <v>-4676000</v>
      </c>
    </row>
    <row r="11" spans="1:22" ht="25.5">
      <c r="A11" s="11" t="s">
        <v>62</v>
      </c>
      <c r="B11" s="17">
        <f>IF((B130+B131)=0,0,(B132-(B137-(((B134+B135+B136)*(B129/(B130+B131)))-B133))))</f>
        <v>45694409.699168816</v>
      </c>
      <c r="C11" s="17">
        <f aca="true" t="shared" si="1" ref="C11:V11">IF((C130+C131)=0,0,(C132-(C137-(((C134+C135+C136)*(C129/(C130+C131)))-C133))))</f>
        <v>18034222.42041561</v>
      </c>
      <c r="D11" s="17">
        <f t="shared" si="1"/>
        <v>137580517.94594404</v>
      </c>
      <c r="E11" s="17">
        <f t="shared" si="1"/>
        <v>112986885.49083972</v>
      </c>
      <c r="F11" s="17">
        <f t="shared" si="1"/>
        <v>-74795028.01913764</v>
      </c>
      <c r="G11" s="17">
        <f t="shared" si="1"/>
        <v>-57480003.9697686</v>
      </c>
      <c r="H11" s="17">
        <f t="shared" si="1"/>
        <v>608639713.3146112</v>
      </c>
      <c r="I11" s="17">
        <f t="shared" si="1"/>
        <v>-7673160.947518405</v>
      </c>
      <c r="J11" s="17">
        <f t="shared" si="1"/>
        <v>22406204.731609046</v>
      </c>
      <c r="K11" s="17">
        <f t="shared" si="1"/>
        <v>-34319202.43686703</v>
      </c>
      <c r="L11" s="17">
        <f t="shared" si="1"/>
        <v>80596208.6345399</v>
      </c>
      <c r="M11" s="17">
        <f t="shared" si="1"/>
        <v>58464.00149618664</v>
      </c>
      <c r="N11" s="17">
        <f t="shared" si="1"/>
        <v>295414590.39420086</v>
      </c>
      <c r="O11" s="17">
        <f t="shared" si="1"/>
        <v>278787601.3970363</v>
      </c>
      <c r="P11" s="17">
        <f t="shared" si="1"/>
        <v>79002797.97004299</v>
      </c>
      <c r="Q11" s="17">
        <f t="shared" si="1"/>
        <v>-167354558.51141673</v>
      </c>
      <c r="R11" s="17">
        <f t="shared" si="1"/>
        <v>542513513.6589435</v>
      </c>
      <c r="S11" s="17">
        <f t="shared" si="1"/>
        <v>521767.3696218096</v>
      </c>
      <c r="T11" s="17">
        <f t="shared" si="1"/>
        <v>6163207.139096886</v>
      </c>
      <c r="U11" s="17">
        <f t="shared" si="1"/>
        <v>-973027220.8621131</v>
      </c>
      <c r="V11" s="18">
        <f t="shared" si="1"/>
        <v>1317959.184113333</v>
      </c>
    </row>
    <row r="12" spans="1:22" ht="12.75">
      <c r="A12" s="11" t="s">
        <v>63</v>
      </c>
      <c r="B12" s="19">
        <f>IF(((B138+B139+(B140*B141/100))/12)=0,0,B9/((B138+B139+(B140*B141/100))/12))</f>
        <v>1.9645873717884605</v>
      </c>
      <c r="C12" s="19">
        <f aca="true" t="shared" si="2" ref="C12:V12">IF(((C138+C139+(C140*C141/100))/12)=0,0,C9/((C138+C139+(C140*C141/100))/12))</f>
        <v>-2.808395931235362</v>
      </c>
      <c r="D12" s="19">
        <f t="shared" si="2"/>
        <v>0.42346225345373717</v>
      </c>
      <c r="E12" s="19">
        <f t="shared" si="2"/>
        <v>1.2170722088964088</v>
      </c>
      <c r="F12" s="19">
        <f t="shared" si="2"/>
        <v>0.6470649193065017</v>
      </c>
      <c r="G12" s="19">
        <f t="shared" si="2"/>
        <v>-1.010833963062738</v>
      </c>
      <c r="H12" s="19">
        <f t="shared" si="2"/>
        <v>3.6036887283553187</v>
      </c>
      <c r="I12" s="19">
        <f t="shared" si="2"/>
        <v>0.5906577266663219</v>
      </c>
      <c r="J12" s="19">
        <f t="shared" si="2"/>
        <v>2.1931038457421193</v>
      </c>
      <c r="K12" s="19">
        <f t="shared" si="2"/>
        <v>-0.7033626772959388</v>
      </c>
      <c r="L12" s="19">
        <f t="shared" si="2"/>
        <v>0.9315261103081618</v>
      </c>
      <c r="M12" s="19">
        <f t="shared" si="2"/>
        <v>0.21805765237919045</v>
      </c>
      <c r="N12" s="19">
        <f t="shared" si="2"/>
        <v>4.288251699691323</v>
      </c>
      <c r="O12" s="19">
        <f t="shared" si="2"/>
        <v>4.7395089303317</v>
      </c>
      <c r="P12" s="19">
        <f t="shared" si="2"/>
        <v>1.2529824512111143</v>
      </c>
      <c r="Q12" s="19">
        <f t="shared" si="2"/>
        <v>1.1849549254692542</v>
      </c>
      <c r="R12" s="19">
        <f t="shared" si="2"/>
        <v>1.883635231750008</v>
      </c>
      <c r="S12" s="19">
        <f t="shared" si="2"/>
        <v>-3.25721606177279</v>
      </c>
      <c r="T12" s="19">
        <f t="shared" si="2"/>
        <v>0.09444714884936403</v>
      </c>
      <c r="U12" s="19">
        <f t="shared" si="2"/>
        <v>-0.13101983786931673</v>
      </c>
      <c r="V12" s="20">
        <f t="shared" si="2"/>
        <v>1.0811782673435963</v>
      </c>
    </row>
    <row r="13" spans="1:22" ht="25.5">
      <c r="A13" s="14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12.75">
      <c r="A14" s="11" t="s">
        <v>65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1:22" ht="12.75">
      <c r="A15" s="25" t="s">
        <v>66</v>
      </c>
      <c r="B15" s="26">
        <f>IF(B142=0,0,(B6-B142)*100/B142)</f>
        <v>10.933248724292813</v>
      </c>
      <c r="C15" s="26">
        <f aca="true" t="shared" si="3" ref="C15:V15">IF(C142=0,0,(C6-C142)*100/C142)</f>
        <v>4.2365668518689565</v>
      </c>
      <c r="D15" s="26">
        <f t="shared" si="3"/>
        <v>10.857580661362892</v>
      </c>
      <c r="E15" s="26">
        <f t="shared" si="3"/>
        <v>0.6908032012609076</v>
      </c>
      <c r="F15" s="26">
        <f t="shared" si="3"/>
        <v>7.579190349273289</v>
      </c>
      <c r="G15" s="26">
        <f t="shared" si="3"/>
        <v>-8.023943803823336</v>
      </c>
      <c r="H15" s="26">
        <f t="shared" si="3"/>
        <v>13.660233638906593</v>
      </c>
      <c r="I15" s="26">
        <f t="shared" si="3"/>
        <v>12.234475065240074</v>
      </c>
      <c r="J15" s="26">
        <f t="shared" si="3"/>
        <v>12.269633892601982</v>
      </c>
      <c r="K15" s="26">
        <f t="shared" si="3"/>
        <v>21.15456434475564</v>
      </c>
      <c r="L15" s="26">
        <f t="shared" si="3"/>
        <v>17.995398682348856</v>
      </c>
      <c r="M15" s="26">
        <f t="shared" si="3"/>
        <v>3.148478807021986</v>
      </c>
      <c r="N15" s="26">
        <f t="shared" si="3"/>
        <v>4.942236570501794</v>
      </c>
      <c r="O15" s="26">
        <f t="shared" si="3"/>
        <v>29.332452422907412</v>
      </c>
      <c r="P15" s="26">
        <f t="shared" si="3"/>
        <v>1.651221686335548</v>
      </c>
      <c r="Q15" s="26">
        <f t="shared" si="3"/>
        <v>16.14795286566946</v>
      </c>
      <c r="R15" s="26">
        <f t="shared" si="3"/>
        <v>6.664516257443878</v>
      </c>
      <c r="S15" s="26">
        <f t="shared" si="3"/>
        <v>10.658141115175306</v>
      </c>
      <c r="T15" s="26">
        <f t="shared" si="3"/>
        <v>4.823789317722279</v>
      </c>
      <c r="U15" s="26">
        <f t="shared" si="3"/>
        <v>12.542735289889437</v>
      </c>
      <c r="V15" s="27">
        <f t="shared" si="3"/>
        <v>5.044833336943102</v>
      </c>
    </row>
    <row r="16" spans="1:22" ht="12.75">
      <c r="A16" s="28" t="s">
        <v>67</v>
      </c>
      <c r="B16" s="29">
        <f>IF(B144=0,0,(B143-B144)*100/B144)</f>
        <v>-1754.919824133683</v>
      </c>
      <c r="C16" s="29">
        <f aca="true" t="shared" si="4" ref="C16:V16">IF(C144=0,0,(C143-C144)*100/C144)</f>
        <v>-17.144758215721907</v>
      </c>
      <c r="D16" s="29">
        <f t="shared" si="4"/>
        <v>6.000000504321447</v>
      </c>
      <c r="E16" s="29">
        <f t="shared" si="4"/>
        <v>22.589918118514415</v>
      </c>
      <c r="F16" s="29">
        <f t="shared" si="4"/>
        <v>13.29614542595517</v>
      </c>
      <c r="G16" s="29">
        <f t="shared" si="4"/>
        <v>18.51107481400355</v>
      </c>
      <c r="H16" s="29">
        <f t="shared" si="4"/>
        <v>13.014836833044464</v>
      </c>
      <c r="I16" s="29">
        <f t="shared" si="4"/>
        <v>0</v>
      </c>
      <c r="J16" s="29">
        <f t="shared" si="4"/>
        <v>24.95430487795199</v>
      </c>
      <c r="K16" s="29">
        <f t="shared" si="4"/>
        <v>15.370876983654828</v>
      </c>
      <c r="L16" s="29">
        <f t="shared" si="4"/>
        <v>13.146472670870043</v>
      </c>
      <c r="M16" s="29">
        <f t="shared" si="4"/>
        <v>55.05961499280055</v>
      </c>
      <c r="N16" s="29">
        <f t="shared" si="4"/>
        <v>596.4348888888888</v>
      </c>
      <c r="O16" s="29">
        <f t="shared" si="4"/>
        <v>309.3288590604027</v>
      </c>
      <c r="P16" s="29">
        <f t="shared" si="4"/>
        <v>0</v>
      </c>
      <c r="Q16" s="29">
        <f t="shared" si="4"/>
        <v>18.545898245256762</v>
      </c>
      <c r="R16" s="29">
        <f t="shared" si="4"/>
        <v>11.604197628802497</v>
      </c>
      <c r="S16" s="29">
        <f t="shared" si="4"/>
        <v>16.263903005824</v>
      </c>
      <c r="T16" s="29">
        <f t="shared" si="4"/>
        <v>-24.09360173199807</v>
      </c>
      <c r="U16" s="29">
        <f t="shared" si="4"/>
        <v>-3.421434539777475</v>
      </c>
      <c r="V16" s="30">
        <f t="shared" si="4"/>
        <v>0</v>
      </c>
    </row>
    <row r="17" spans="1:22" ht="12.75">
      <c r="A17" s="28" t="s">
        <v>68</v>
      </c>
      <c r="B17" s="29">
        <f>IF(B146=0,0,(B145-B146)*100/B146)</f>
        <v>5.990116692386385</v>
      </c>
      <c r="C17" s="29">
        <f aca="true" t="shared" si="5" ref="C17:V17">IF(C146=0,0,(C145-C146)*100/C146)</f>
        <v>12.062925071020429</v>
      </c>
      <c r="D17" s="29">
        <f t="shared" si="5"/>
        <v>5.649493782993875</v>
      </c>
      <c r="E17" s="29">
        <f t="shared" si="5"/>
        <v>-100</v>
      </c>
      <c r="F17" s="29">
        <f t="shared" si="5"/>
        <v>1.770352580777645</v>
      </c>
      <c r="G17" s="29">
        <f t="shared" si="5"/>
        <v>-1.9063248491508828</v>
      </c>
      <c r="H17" s="29">
        <f t="shared" si="5"/>
        <v>8.067835308903453</v>
      </c>
      <c r="I17" s="29">
        <f t="shared" si="5"/>
        <v>0</v>
      </c>
      <c r="J17" s="29">
        <f t="shared" si="5"/>
        <v>7.967604655470853</v>
      </c>
      <c r="K17" s="29">
        <f t="shared" si="5"/>
        <v>30.96904329142897</v>
      </c>
      <c r="L17" s="29">
        <f t="shared" si="5"/>
        <v>18.25925314572522</v>
      </c>
      <c r="M17" s="29">
        <f t="shared" si="5"/>
        <v>25.797844961204884</v>
      </c>
      <c r="N17" s="29">
        <f t="shared" si="5"/>
        <v>0</v>
      </c>
      <c r="O17" s="29">
        <f t="shared" si="5"/>
        <v>0</v>
      </c>
      <c r="P17" s="29">
        <f t="shared" si="5"/>
        <v>0</v>
      </c>
      <c r="Q17" s="29">
        <f t="shared" si="5"/>
        <v>34.28262497345746</v>
      </c>
      <c r="R17" s="29">
        <f t="shared" si="5"/>
        <v>14.291274011521336</v>
      </c>
      <c r="S17" s="29">
        <f t="shared" si="5"/>
        <v>1.9904487900956669</v>
      </c>
      <c r="T17" s="29">
        <f t="shared" si="5"/>
        <v>7.395884359290869</v>
      </c>
      <c r="U17" s="29">
        <f t="shared" si="5"/>
        <v>0</v>
      </c>
      <c r="V17" s="30">
        <f t="shared" si="5"/>
        <v>0</v>
      </c>
    </row>
    <row r="18" spans="1:22" ht="12.75">
      <c r="A18" s="28" t="s">
        <v>69</v>
      </c>
      <c r="B18" s="29">
        <f>IF(B148=0,0,(B147-B148)*100/B148)</f>
        <v>89.59436608480605</v>
      </c>
      <c r="C18" s="29">
        <f aca="true" t="shared" si="6" ref="C18:V18">IF(C148=0,0,(C147-C148)*100/C148)</f>
        <v>42.085026943466936</v>
      </c>
      <c r="D18" s="29">
        <f t="shared" si="6"/>
        <v>13.930394937362067</v>
      </c>
      <c r="E18" s="29">
        <f t="shared" si="6"/>
        <v>35.5639210364181</v>
      </c>
      <c r="F18" s="29">
        <f t="shared" si="6"/>
        <v>24.920980003246914</v>
      </c>
      <c r="G18" s="29">
        <f t="shared" si="6"/>
        <v>-45.61404787156171</v>
      </c>
      <c r="H18" s="29">
        <f t="shared" si="6"/>
        <v>9.810164605103354</v>
      </c>
      <c r="I18" s="29">
        <f t="shared" si="6"/>
        <v>0</v>
      </c>
      <c r="J18" s="29">
        <f t="shared" si="6"/>
        <v>27.159378904148674</v>
      </c>
      <c r="K18" s="29">
        <f t="shared" si="6"/>
        <v>20.952775630065887</v>
      </c>
      <c r="L18" s="29">
        <f t="shared" si="6"/>
        <v>11.115122003418731</v>
      </c>
      <c r="M18" s="29">
        <f t="shared" si="6"/>
        <v>11.91161809758875</v>
      </c>
      <c r="N18" s="29">
        <f t="shared" si="6"/>
        <v>6451.9474</v>
      </c>
      <c r="O18" s="29">
        <f t="shared" si="6"/>
        <v>190.73482428115017</v>
      </c>
      <c r="P18" s="29">
        <f t="shared" si="6"/>
        <v>0</v>
      </c>
      <c r="Q18" s="29">
        <f t="shared" si="6"/>
        <v>-31.592496824160964</v>
      </c>
      <c r="R18" s="29">
        <f t="shared" si="6"/>
        <v>10.601788896019931</v>
      </c>
      <c r="S18" s="29">
        <f t="shared" si="6"/>
        <v>61.83136357132637</v>
      </c>
      <c r="T18" s="29">
        <f t="shared" si="6"/>
        <v>-16.520707233846895</v>
      </c>
      <c r="U18" s="29">
        <f t="shared" si="6"/>
        <v>6.565182186234818</v>
      </c>
      <c r="V18" s="30">
        <f t="shared" si="6"/>
        <v>0</v>
      </c>
    </row>
    <row r="19" spans="1:22" ht="25.5">
      <c r="A19" s="28" t="s">
        <v>70</v>
      </c>
      <c r="B19" s="29">
        <f>IF(B150=0,0,(B149-B150)*100/B150)</f>
        <v>175.03030195988302</v>
      </c>
      <c r="C19" s="29">
        <f aca="true" t="shared" si="7" ref="C19:V19">IF(C150=0,0,(C149-C150)*100/C150)</f>
        <v>12.773695360605407</v>
      </c>
      <c r="D19" s="29">
        <f t="shared" si="7"/>
        <v>-2.151972736784823</v>
      </c>
      <c r="E19" s="29">
        <f t="shared" si="7"/>
        <v>-38.84509700889873</v>
      </c>
      <c r="F19" s="29">
        <f t="shared" si="7"/>
        <v>5.7549853700290745</v>
      </c>
      <c r="G19" s="29">
        <f t="shared" si="7"/>
        <v>-12.211914402879536</v>
      </c>
      <c r="H19" s="29">
        <f t="shared" si="7"/>
        <v>10.674515172684918</v>
      </c>
      <c r="I19" s="29">
        <f t="shared" si="7"/>
        <v>-81.25</v>
      </c>
      <c r="J19" s="29">
        <f t="shared" si="7"/>
        <v>15.535043644419353</v>
      </c>
      <c r="K19" s="29">
        <f t="shared" si="7"/>
        <v>24.72086921360028</v>
      </c>
      <c r="L19" s="29">
        <f t="shared" si="7"/>
        <v>16.08797717957915</v>
      </c>
      <c r="M19" s="29">
        <f t="shared" si="7"/>
        <v>31.118338601675205</v>
      </c>
      <c r="N19" s="29">
        <f t="shared" si="7"/>
        <v>1523.4014440433214</v>
      </c>
      <c r="O19" s="29">
        <f t="shared" si="7"/>
        <v>199.188903820311</v>
      </c>
      <c r="P19" s="29">
        <f t="shared" si="7"/>
        <v>0</v>
      </c>
      <c r="Q19" s="29">
        <f t="shared" si="7"/>
        <v>16.77004469212431</v>
      </c>
      <c r="R19" s="29">
        <f t="shared" si="7"/>
        <v>13.168447311482156</v>
      </c>
      <c r="S19" s="29">
        <f t="shared" si="7"/>
        <v>13.653984504924123</v>
      </c>
      <c r="T19" s="29">
        <f t="shared" si="7"/>
        <v>-11.058466756432194</v>
      </c>
      <c r="U19" s="29">
        <f t="shared" si="7"/>
        <v>1.4423483956375502</v>
      </c>
      <c r="V19" s="30">
        <f t="shared" si="7"/>
        <v>0</v>
      </c>
    </row>
    <row r="20" spans="1:22" ht="12.75">
      <c r="A20" s="28" t="s">
        <v>71</v>
      </c>
      <c r="B20" s="29">
        <f>IF(B152=0,0,(B151-B152)*100/B152)</f>
        <v>9.048323471400394</v>
      </c>
      <c r="C20" s="29">
        <f aca="true" t="shared" si="8" ref="C20:V20">IF(C152=0,0,(C151-C152)*100/C152)</f>
        <v>14.061667656557693</v>
      </c>
      <c r="D20" s="29">
        <f t="shared" si="8"/>
        <v>5.683226459893598</v>
      </c>
      <c r="E20" s="29">
        <f t="shared" si="8"/>
        <v>5.485920627755981</v>
      </c>
      <c r="F20" s="29">
        <f t="shared" si="8"/>
        <v>3.026561792709415</v>
      </c>
      <c r="G20" s="29">
        <f t="shared" si="8"/>
        <v>2.2857715550954323</v>
      </c>
      <c r="H20" s="29">
        <f t="shared" si="8"/>
        <v>1.2208274161581798</v>
      </c>
      <c r="I20" s="29">
        <f t="shared" si="8"/>
        <v>6.983884404471246</v>
      </c>
      <c r="J20" s="29">
        <f t="shared" si="8"/>
        <v>7.016703806699939</v>
      </c>
      <c r="K20" s="29">
        <f t="shared" si="8"/>
        <v>5.949395891942268</v>
      </c>
      <c r="L20" s="29">
        <f t="shared" si="8"/>
        <v>7.782308938027144</v>
      </c>
      <c r="M20" s="29">
        <f t="shared" si="8"/>
        <v>-23.510760427865954</v>
      </c>
      <c r="N20" s="29">
        <f t="shared" si="8"/>
        <v>7.868252516010979</v>
      </c>
      <c r="O20" s="29">
        <f t="shared" si="8"/>
        <v>15.070503681835577</v>
      </c>
      <c r="P20" s="29">
        <f t="shared" si="8"/>
        <v>3.435969324647481</v>
      </c>
      <c r="Q20" s="29">
        <f t="shared" si="8"/>
        <v>11.072793132536098</v>
      </c>
      <c r="R20" s="29">
        <f t="shared" si="8"/>
        <v>-7.984938814308415</v>
      </c>
      <c r="S20" s="29">
        <f t="shared" si="8"/>
        <v>0</v>
      </c>
      <c r="T20" s="29">
        <f t="shared" si="8"/>
        <v>13.193040158244296</v>
      </c>
      <c r="U20" s="29">
        <f t="shared" si="8"/>
        <v>14.210618347139953</v>
      </c>
      <c r="V20" s="30">
        <f t="shared" si="8"/>
        <v>5.177284615469503</v>
      </c>
    </row>
    <row r="21" spans="1:22" ht="12.75">
      <c r="A21" s="28" t="s">
        <v>72</v>
      </c>
      <c r="B21" s="29">
        <f>IF(B154=0,0,(B153-B154)*100/B154)</f>
        <v>0</v>
      </c>
      <c r="C21" s="29">
        <f aca="true" t="shared" si="9" ref="C21:V21">IF(C154=0,0,(C153-C154)*100/C154)</f>
        <v>0</v>
      </c>
      <c r="D21" s="29">
        <f t="shared" si="9"/>
        <v>0</v>
      </c>
      <c r="E21" s="29">
        <f t="shared" si="9"/>
        <v>-100</v>
      </c>
      <c r="F21" s="29">
        <f t="shared" si="9"/>
        <v>0</v>
      </c>
      <c r="G21" s="29">
        <f t="shared" si="9"/>
        <v>0</v>
      </c>
      <c r="H21" s="29">
        <f t="shared" si="9"/>
        <v>25.009572378798772</v>
      </c>
      <c r="I21" s="29">
        <f t="shared" si="9"/>
        <v>0</v>
      </c>
      <c r="J21" s="29">
        <f t="shared" si="9"/>
        <v>0</v>
      </c>
      <c r="K21" s="29">
        <f t="shared" si="9"/>
        <v>-4.185369106627774</v>
      </c>
      <c r="L21" s="29">
        <f t="shared" si="9"/>
        <v>-21.882560317285446</v>
      </c>
      <c r="M21" s="29">
        <f t="shared" si="9"/>
        <v>0</v>
      </c>
      <c r="N21" s="29">
        <f t="shared" si="9"/>
        <v>0</v>
      </c>
      <c r="O21" s="29">
        <f t="shared" si="9"/>
        <v>-4.664470457026059</v>
      </c>
      <c r="P21" s="29">
        <f t="shared" si="9"/>
        <v>0</v>
      </c>
      <c r="Q21" s="29">
        <f t="shared" si="9"/>
        <v>0</v>
      </c>
      <c r="R21" s="29">
        <f t="shared" si="9"/>
        <v>58.865153254398635</v>
      </c>
      <c r="S21" s="29">
        <f t="shared" si="9"/>
        <v>0</v>
      </c>
      <c r="T21" s="29">
        <f t="shared" si="9"/>
        <v>47.225061832567114</v>
      </c>
      <c r="U21" s="29">
        <f t="shared" si="9"/>
        <v>0</v>
      </c>
      <c r="V21" s="30">
        <f t="shared" si="9"/>
        <v>143.42857142857142</v>
      </c>
    </row>
    <row r="22" spans="1:22" ht="12.75">
      <c r="A22" s="28" t="s">
        <v>73</v>
      </c>
      <c r="B22" s="29">
        <f>IF((B130+B131)=0,0,B129*100/(B130+B131))</f>
        <v>107.99680811076665</v>
      </c>
      <c r="C22" s="29">
        <f aca="true" t="shared" si="10" ref="C22:V22">IF((C130+C131)=0,0,C129*100/(C130+C131))</f>
        <v>58.120642506279864</v>
      </c>
      <c r="D22" s="29">
        <f t="shared" si="10"/>
        <v>57.81242230976447</v>
      </c>
      <c r="E22" s="29">
        <f t="shared" si="10"/>
        <v>60.7839937109933</v>
      </c>
      <c r="F22" s="29">
        <f t="shared" si="10"/>
        <v>78.49591564545996</v>
      </c>
      <c r="G22" s="29">
        <f t="shared" si="10"/>
        <v>64.665109360456</v>
      </c>
      <c r="H22" s="29">
        <f t="shared" si="10"/>
        <v>208.7855068784492</v>
      </c>
      <c r="I22" s="29">
        <f t="shared" si="10"/>
        <v>121.18088537956146</v>
      </c>
      <c r="J22" s="29">
        <f t="shared" si="10"/>
        <v>115.12626716622344</v>
      </c>
      <c r="K22" s="29">
        <f t="shared" si="10"/>
        <v>101.3360933383139</v>
      </c>
      <c r="L22" s="29">
        <f t="shared" si="10"/>
        <v>99.81772761160289</v>
      </c>
      <c r="M22" s="29">
        <f t="shared" si="10"/>
        <v>100.00000174258867</v>
      </c>
      <c r="N22" s="29">
        <f t="shared" si="10"/>
        <v>87.14613940898859</v>
      </c>
      <c r="O22" s="29">
        <f t="shared" si="10"/>
        <v>103.20592731976949</v>
      </c>
      <c r="P22" s="29">
        <f t="shared" si="10"/>
        <v>99.74613044248083</v>
      </c>
      <c r="Q22" s="29">
        <f t="shared" si="10"/>
        <v>72.47700603903225</v>
      </c>
      <c r="R22" s="29">
        <f t="shared" si="10"/>
        <v>92.61402096515852</v>
      </c>
      <c r="S22" s="29">
        <f t="shared" si="10"/>
        <v>84.67479815334784</v>
      </c>
      <c r="T22" s="29">
        <f t="shared" si="10"/>
        <v>89.56850166307962</v>
      </c>
      <c r="U22" s="29">
        <f t="shared" si="10"/>
        <v>28.304553594269635</v>
      </c>
      <c r="V22" s="30">
        <f t="shared" si="10"/>
        <v>99.99933333333334</v>
      </c>
    </row>
    <row r="23" spans="1:22" ht="12.75">
      <c r="A23" s="11" t="s">
        <v>74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ht="12.75">
      <c r="A24" s="25" t="s">
        <v>75</v>
      </c>
      <c r="B24" s="26">
        <f>IF(B155=0,0,(B7-B155)*100/B155)</f>
        <v>14.243482194390388</v>
      </c>
      <c r="C24" s="26">
        <f aca="true" t="shared" si="11" ref="C24:V24">IF(C155=0,0,(C7-C155)*100/C155)</f>
        <v>26.736706919773496</v>
      </c>
      <c r="D24" s="26">
        <f t="shared" si="11"/>
        <v>40.88052706681862</v>
      </c>
      <c r="E24" s="26">
        <f t="shared" si="11"/>
        <v>1.2550778175792427</v>
      </c>
      <c r="F24" s="26">
        <f t="shared" si="11"/>
        <v>50.453146166213145</v>
      </c>
      <c r="G24" s="26">
        <f t="shared" si="11"/>
        <v>34.12616284668253</v>
      </c>
      <c r="H24" s="26">
        <f t="shared" si="11"/>
        <v>16.13429081523672</v>
      </c>
      <c r="I24" s="26">
        <f t="shared" si="11"/>
        <v>15.788956518991299</v>
      </c>
      <c r="J24" s="26">
        <f t="shared" si="11"/>
        <v>12.2762586527581</v>
      </c>
      <c r="K24" s="26">
        <f t="shared" si="11"/>
        <v>9.011920451036785</v>
      </c>
      <c r="L24" s="26">
        <f t="shared" si="11"/>
        <v>16.55517480386506</v>
      </c>
      <c r="M24" s="26">
        <f t="shared" si="11"/>
        <v>37.842207101256875</v>
      </c>
      <c r="N24" s="26">
        <f t="shared" si="11"/>
        <v>2.807179487179487</v>
      </c>
      <c r="O24" s="26">
        <f t="shared" si="11"/>
        <v>28.821113383193758</v>
      </c>
      <c r="P24" s="26">
        <f t="shared" si="11"/>
        <v>19.643601109178423</v>
      </c>
      <c r="Q24" s="26">
        <f t="shared" si="11"/>
        <v>4.024680643723368</v>
      </c>
      <c r="R24" s="26">
        <f t="shared" si="11"/>
        <v>8.593255006004643</v>
      </c>
      <c r="S24" s="26">
        <f t="shared" si="11"/>
        <v>11.495644934668515</v>
      </c>
      <c r="T24" s="26">
        <f t="shared" si="11"/>
        <v>13.69020867201531</v>
      </c>
      <c r="U24" s="26">
        <f t="shared" si="11"/>
        <v>72.76366383927878</v>
      </c>
      <c r="V24" s="27">
        <f t="shared" si="11"/>
        <v>5.96888542013933</v>
      </c>
    </row>
    <row r="25" spans="1:22" ht="12.75">
      <c r="A25" s="28" t="s">
        <v>76</v>
      </c>
      <c r="B25" s="29">
        <f>IF(B157=0,0,(B156-B157)*100/B157)</f>
        <v>8.71102167148907</v>
      </c>
      <c r="C25" s="29">
        <f aca="true" t="shared" si="12" ref="C25:V25">IF(C157=0,0,(C156-C157)*100/C157)</f>
        <v>3.747506196936723</v>
      </c>
      <c r="D25" s="29">
        <f t="shared" si="12"/>
        <v>8.001855997997277</v>
      </c>
      <c r="E25" s="29">
        <f t="shared" si="12"/>
        <v>11.048993956583846</v>
      </c>
      <c r="F25" s="29">
        <f t="shared" si="12"/>
        <v>-6.936528452696861</v>
      </c>
      <c r="G25" s="29">
        <f t="shared" si="12"/>
        <v>4.959486962866249</v>
      </c>
      <c r="H25" s="29">
        <f t="shared" si="12"/>
        <v>4.722292755043077</v>
      </c>
      <c r="I25" s="29">
        <f t="shared" si="12"/>
        <v>45.79323349061835</v>
      </c>
      <c r="J25" s="29">
        <f t="shared" si="12"/>
        <v>41.7933144343855</v>
      </c>
      <c r="K25" s="29">
        <f t="shared" si="12"/>
        <v>2.074669124215089</v>
      </c>
      <c r="L25" s="29">
        <f t="shared" si="12"/>
        <v>11.591900801870798</v>
      </c>
      <c r="M25" s="29">
        <f t="shared" si="12"/>
        <v>13.928970624552424</v>
      </c>
      <c r="N25" s="29">
        <f t="shared" si="12"/>
        <v>-2.9248037309309916</v>
      </c>
      <c r="O25" s="29">
        <f t="shared" si="12"/>
        <v>0.9086657934131737</v>
      </c>
      <c r="P25" s="29">
        <f t="shared" si="12"/>
        <v>46.97899157292581</v>
      </c>
      <c r="Q25" s="29">
        <f t="shared" si="12"/>
        <v>3.012855319064052</v>
      </c>
      <c r="R25" s="29">
        <f t="shared" si="12"/>
        <v>7.230592013277299</v>
      </c>
      <c r="S25" s="29">
        <f t="shared" si="12"/>
        <v>18.83031001998791</v>
      </c>
      <c r="T25" s="29">
        <f t="shared" si="12"/>
        <v>14.0761509810289</v>
      </c>
      <c r="U25" s="29">
        <f t="shared" si="12"/>
        <v>15.716556893027482</v>
      </c>
      <c r="V25" s="30">
        <f t="shared" si="12"/>
        <v>-2.683893031670986</v>
      </c>
    </row>
    <row r="26" spans="1:22" ht="25.5">
      <c r="A26" s="28" t="s">
        <v>77</v>
      </c>
      <c r="B26" s="29">
        <f>IF(B156=0,0,B158*100/B156)</f>
        <v>3.848542798841727</v>
      </c>
      <c r="C26" s="29">
        <f aca="true" t="shared" si="13" ref="C26:V26">IF(C156=0,0,C158*100/C156)</f>
        <v>6.955227737174441</v>
      </c>
      <c r="D26" s="29">
        <f t="shared" si="13"/>
        <v>3.8886571843161026</v>
      </c>
      <c r="E26" s="29">
        <f t="shared" si="13"/>
        <v>6.671078147416165</v>
      </c>
      <c r="F26" s="29">
        <f t="shared" si="13"/>
        <v>3.9036928895095695</v>
      </c>
      <c r="G26" s="29">
        <f t="shared" si="13"/>
        <v>6.457513948595993</v>
      </c>
      <c r="H26" s="29">
        <f t="shared" si="13"/>
        <v>2.826694285917455</v>
      </c>
      <c r="I26" s="29">
        <f t="shared" si="13"/>
        <v>0.3370466153687791</v>
      </c>
      <c r="J26" s="29">
        <f t="shared" si="13"/>
        <v>3.2948946217632713</v>
      </c>
      <c r="K26" s="29">
        <f t="shared" si="13"/>
        <v>3.64261852445787</v>
      </c>
      <c r="L26" s="29">
        <f t="shared" si="13"/>
        <v>12.198739740272057</v>
      </c>
      <c r="M26" s="29">
        <f t="shared" si="13"/>
        <v>4.54312952600679</v>
      </c>
      <c r="N26" s="29">
        <f t="shared" si="13"/>
        <v>0</v>
      </c>
      <c r="O26" s="29">
        <f t="shared" si="13"/>
        <v>3.8951821594315024</v>
      </c>
      <c r="P26" s="29">
        <f t="shared" si="13"/>
        <v>0</v>
      </c>
      <c r="Q26" s="29">
        <f t="shared" si="13"/>
        <v>2.921484981001038</v>
      </c>
      <c r="R26" s="29">
        <f t="shared" si="13"/>
        <v>5.213863891503864</v>
      </c>
      <c r="S26" s="29">
        <f t="shared" si="13"/>
        <v>0</v>
      </c>
      <c r="T26" s="29">
        <f t="shared" si="13"/>
        <v>3.89672545431294</v>
      </c>
      <c r="U26" s="29">
        <f t="shared" si="13"/>
        <v>0.24533856722276742</v>
      </c>
      <c r="V26" s="30">
        <f t="shared" si="13"/>
        <v>1.0155866471103008</v>
      </c>
    </row>
    <row r="27" spans="1:22" ht="12.75">
      <c r="A27" s="28" t="s">
        <v>78</v>
      </c>
      <c r="B27" s="29">
        <f>IF(B160=0,0,(B159-B160)*100/B160)</f>
        <v>88.92602819357651</v>
      </c>
      <c r="C27" s="29">
        <f aca="true" t="shared" si="14" ref="C27:V27">IF(C160=0,0,(C159-C160)*100/C160)</f>
        <v>-13.861761179045688</v>
      </c>
      <c r="D27" s="29">
        <f t="shared" si="14"/>
        <v>-13.47610979329041</v>
      </c>
      <c r="E27" s="29">
        <f t="shared" si="14"/>
        <v>7.9991936197876</v>
      </c>
      <c r="F27" s="29">
        <f t="shared" si="14"/>
        <v>15.665416071638345</v>
      </c>
      <c r="G27" s="29">
        <f t="shared" si="14"/>
        <v>0.11575675800651257</v>
      </c>
      <c r="H27" s="29">
        <f t="shared" si="14"/>
        <v>47.396596035529484</v>
      </c>
      <c r="I27" s="29">
        <f t="shared" si="14"/>
        <v>0</v>
      </c>
      <c r="J27" s="29">
        <f t="shared" si="14"/>
        <v>-23.45493954988642</v>
      </c>
      <c r="K27" s="29">
        <f t="shared" si="14"/>
        <v>7.999999920168352</v>
      </c>
      <c r="L27" s="29">
        <f t="shared" si="14"/>
        <v>13.333550769806852</v>
      </c>
      <c r="M27" s="29">
        <f t="shared" si="14"/>
        <v>7.299998859562259</v>
      </c>
      <c r="N27" s="29">
        <f t="shared" si="14"/>
        <v>0</v>
      </c>
      <c r="O27" s="29">
        <f t="shared" si="14"/>
        <v>0</v>
      </c>
      <c r="P27" s="29">
        <f t="shared" si="14"/>
        <v>0</v>
      </c>
      <c r="Q27" s="29">
        <f t="shared" si="14"/>
        <v>12.991999516051644</v>
      </c>
      <c r="R27" s="29">
        <f t="shared" si="14"/>
        <v>4.957568061714116</v>
      </c>
      <c r="S27" s="29">
        <f t="shared" si="14"/>
        <v>19.85490519373454</v>
      </c>
      <c r="T27" s="29">
        <f t="shared" si="14"/>
        <v>5.600000168778724</v>
      </c>
      <c r="U27" s="29">
        <f t="shared" si="14"/>
        <v>0</v>
      </c>
      <c r="V27" s="30">
        <f t="shared" si="14"/>
        <v>0</v>
      </c>
    </row>
    <row r="28" spans="1:22" ht="12.75">
      <c r="A28" s="28" t="s">
        <v>79</v>
      </c>
      <c r="B28" s="29">
        <f>IF(B162=0,0,(B161-B162)*100/B162)</f>
        <v>-53.11726643205812</v>
      </c>
      <c r="C28" s="29">
        <f aca="true" t="shared" si="15" ref="C28:V28">IF(C162=0,0,(C161-C162)*100/C162)</f>
        <v>172.33684210526314</v>
      </c>
      <c r="D28" s="29">
        <f t="shared" si="15"/>
        <v>-30.96153846153846</v>
      </c>
      <c r="E28" s="29">
        <f t="shared" si="15"/>
        <v>10.005539108966229</v>
      </c>
      <c r="F28" s="29">
        <f t="shared" si="15"/>
        <v>125.44737212906863</v>
      </c>
      <c r="G28" s="29">
        <f t="shared" si="15"/>
        <v>548.7468373591679</v>
      </c>
      <c r="H28" s="29">
        <f t="shared" si="15"/>
        <v>17.117541394452743</v>
      </c>
      <c r="I28" s="29">
        <f t="shared" si="15"/>
        <v>0</v>
      </c>
      <c r="J28" s="29">
        <f t="shared" si="15"/>
        <v>11.11111111111111</v>
      </c>
      <c r="K28" s="29">
        <f t="shared" si="15"/>
        <v>105.78406949634314</v>
      </c>
      <c r="L28" s="29">
        <f t="shared" si="15"/>
        <v>3.4523781107332296</v>
      </c>
      <c r="M28" s="29">
        <f t="shared" si="15"/>
        <v>0</v>
      </c>
      <c r="N28" s="29">
        <f t="shared" si="15"/>
        <v>20.381901203819012</v>
      </c>
      <c r="O28" s="29">
        <f t="shared" si="15"/>
        <v>0</v>
      </c>
      <c r="P28" s="29">
        <f t="shared" si="15"/>
        <v>0</v>
      </c>
      <c r="Q28" s="29">
        <f t="shared" si="15"/>
        <v>0</v>
      </c>
      <c r="R28" s="29">
        <f t="shared" si="15"/>
        <v>93.3652991573781</v>
      </c>
      <c r="S28" s="29">
        <f t="shared" si="15"/>
        <v>0</v>
      </c>
      <c r="T28" s="29">
        <f t="shared" si="15"/>
        <v>-10.627869362602913</v>
      </c>
      <c r="U28" s="29">
        <f t="shared" si="15"/>
        <v>0</v>
      </c>
      <c r="V28" s="30">
        <f t="shared" si="15"/>
        <v>0</v>
      </c>
    </row>
    <row r="29" spans="1:22" ht="25.5">
      <c r="A29" s="28" t="s">
        <v>80</v>
      </c>
      <c r="B29" s="29">
        <f>IF((B7-B139-B164)=0,0,B156*100/(B7-B139-B164))</f>
        <v>35.51234040487972</v>
      </c>
      <c r="C29" s="29">
        <f aca="true" t="shared" si="16" ref="C29:V29">IF((C7-C139-C164)=0,0,C156*100/(C7-C139-C164))</f>
        <v>32.387773210056956</v>
      </c>
      <c r="D29" s="29">
        <f t="shared" si="16"/>
        <v>30.555169188400445</v>
      </c>
      <c r="E29" s="29">
        <f t="shared" si="16"/>
        <v>34.907808788500226</v>
      </c>
      <c r="F29" s="29">
        <f t="shared" si="16"/>
        <v>25.491868223915898</v>
      </c>
      <c r="G29" s="29">
        <f t="shared" si="16"/>
        <v>30.619120835785214</v>
      </c>
      <c r="H29" s="29">
        <f t="shared" si="16"/>
        <v>22.509607336461684</v>
      </c>
      <c r="I29" s="29">
        <f t="shared" si="16"/>
        <v>26.40945376414027</v>
      </c>
      <c r="J29" s="29">
        <f t="shared" si="16"/>
        <v>41.97345841941272</v>
      </c>
      <c r="K29" s="29">
        <f t="shared" si="16"/>
        <v>26.756299445395925</v>
      </c>
      <c r="L29" s="29">
        <f t="shared" si="16"/>
        <v>32.014283340616274</v>
      </c>
      <c r="M29" s="29">
        <f t="shared" si="16"/>
        <v>40.76856847603314</v>
      </c>
      <c r="N29" s="29">
        <f t="shared" si="16"/>
        <v>27.39840935041886</v>
      </c>
      <c r="O29" s="29">
        <f t="shared" si="16"/>
        <v>36.121005549545686</v>
      </c>
      <c r="P29" s="29">
        <f t="shared" si="16"/>
        <v>16.667028975620383</v>
      </c>
      <c r="Q29" s="29">
        <f t="shared" si="16"/>
        <v>35.93682857821799</v>
      </c>
      <c r="R29" s="29">
        <f t="shared" si="16"/>
        <v>30.190086323813247</v>
      </c>
      <c r="S29" s="29">
        <f t="shared" si="16"/>
        <v>34.48407035915547</v>
      </c>
      <c r="T29" s="29">
        <f t="shared" si="16"/>
        <v>45.12039130515375</v>
      </c>
      <c r="U29" s="29">
        <f t="shared" si="16"/>
        <v>35.402903454996796</v>
      </c>
      <c r="V29" s="30">
        <f t="shared" si="16"/>
        <v>45.32150622199063</v>
      </c>
    </row>
    <row r="30" spans="1:22" ht="25.5">
      <c r="A30" s="28" t="s">
        <v>81</v>
      </c>
      <c r="B30" s="29">
        <f>IF((B7-B139-B164)=0,0,B165*100/(B7-B139-B164))</f>
        <v>9.426804348055818</v>
      </c>
      <c r="C30" s="29">
        <f aca="true" t="shared" si="17" ref="C30:V30">IF((C7-C139-C164)=0,0,C165*100/(C7-C139-C164))</f>
        <v>5.491971709791442</v>
      </c>
      <c r="D30" s="29">
        <f t="shared" si="17"/>
        <v>5.586971857995863</v>
      </c>
      <c r="E30" s="29">
        <f t="shared" si="17"/>
        <v>4.241248008329809</v>
      </c>
      <c r="F30" s="29">
        <f t="shared" si="17"/>
        <v>4.889249783090967</v>
      </c>
      <c r="G30" s="29">
        <f t="shared" si="17"/>
        <v>7.372618274966118</v>
      </c>
      <c r="H30" s="29">
        <f t="shared" si="17"/>
        <v>5.403428496818853</v>
      </c>
      <c r="I30" s="29">
        <f t="shared" si="17"/>
        <v>0.564481502172846</v>
      </c>
      <c r="J30" s="29">
        <f t="shared" si="17"/>
        <v>3.52195861398913</v>
      </c>
      <c r="K30" s="29">
        <f t="shared" si="17"/>
        <v>0.7759576686583269</v>
      </c>
      <c r="L30" s="29">
        <f t="shared" si="17"/>
        <v>3.157139336145478</v>
      </c>
      <c r="M30" s="29">
        <f t="shared" si="17"/>
        <v>5.158938532926091</v>
      </c>
      <c r="N30" s="29">
        <f t="shared" si="17"/>
        <v>0</v>
      </c>
      <c r="O30" s="29">
        <f t="shared" si="17"/>
        <v>4.467769430945499</v>
      </c>
      <c r="P30" s="29">
        <f t="shared" si="17"/>
        <v>1.5000262314435073</v>
      </c>
      <c r="Q30" s="29">
        <f t="shared" si="17"/>
        <v>11.40204685201952</v>
      </c>
      <c r="R30" s="29">
        <f t="shared" si="17"/>
        <v>19.488345282365966</v>
      </c>
      <c r="S30" s="29">
        <f t="shared" si="17"/>
        <v>5.875599844496755</v>
      </c>
      <c r="T30" s="29">
        <f t="shared" si="17"/>
        <v>3.7446415512420694</v>
      </c>
      <c r="U30" s="29">
        <f t="shared" si="17"/>
        <v>7.642719040265157</v>
      </c>
      <c r="V30" s="30">
        <f t="shared" si="17"/>
        <v>0</v>
      </c>
    </row>
    <row r="31" spans="1:22" ht="12.75">
      <c r="A31" s="28" t="s">
        <v>82</v>
      </c>
      <c r="B31" s="29">
        <f>IF(B130=0,0,B139*100/B130)</f>
        <v>25.970791137547728</v>
      </c>
      <c r="C31" s="29">
        <f aca="true" t="shared" si="18" ref="C31:V31">IF(C130=0,0,C139*100/C130)</f>
        <v>19.81540649112009</v>
      </c>
      <c r="D31" s="29">
        <f t="shared" si="18"/>
        <v>10.90378589004776</v>
      </c>
      <c r="E31" s="29">
        <f t="shared" si="18"/>
        <v>30.62808988764045</v>
      </c>
      <c r="F31" s="29">
        <f t="shared" si="18"/>
        <v>17.708615882457217</v>
      </c>
      <c r="G31" s="29">
        <f t="shared" si="18"/>
        <v>36.537623882502054</v>
      </c>
      <c r="H31" s="29">
        <f t="shared" si="18"/>
        <v>5.1976728776201755</v>
      </c>
      <c r="I31" s="29">
        <f t="shared" si="18"/>
        <v>0</v>
      </c>
      <c r="J31" s="29">
        <f t="shared" si="18"/>
        <v>23.511420607865016</v>
      </c>
      <c r="K31" s="29">
        <f t="shared" si="18"/>
        <v>11.243547319790638</v>
      </c>
      <c r="L31" s="29">
        <f t="shared" si="18"/>
        <v>0.8019133882427276</v>
      </c>
      <c r="M31" s="29">
        <f t="shared" si="18"/>
        <v>8.503052095522758</v>
      </c>
      <c r="N31" s="29">
        <f t="shared" si="18"/>
        <v>0</v>
      </c>
      <c r="O31" s="29">
        <f t="shared" si="18"/>
        <v>54.357383811092106</v>
      </c>
      <c r="P31" s="29">
        <f t="shared" si="18"/>
        <v>20</v>
      </c>
      <c r="Q31" s="29">
        <f t="shared" si="18"/>
        <v>1.614778169654595</v>
      </c>
      <c r="R31" s="29">
        <f t="shared" si="18"/>
        <v>6.856370277649336</v>
      </c>
      <c r="S31" s="29">
        <f t="shared" si="18"/>
        <v>10.549108735227392</v>
      </c>
      <c r="T31" s="29">
        <f t="shared" si="18"/>
        <v>11.767353694767795</v>
      </c>
      <c r="U31" s="29">
        <f t="shared" si="18"/>
        <v>69.51108021729767</v>
      </c>
      <c r="V31" s="30">
        <f t="shared" si="18"/>
        <v>0</v>
      </c>
    </row>
    <row r="32" spans="1:22" ht="12.75">
      <c r="A32" s="28" t="s">
        <v>83</v>
      </c>
      <c r="B32" s="29">
        <f>IF(B159=0,0,B166*100/B159)</f>
        <v>0</v>
      </c>
      <c r="C32" s="29">
        <v>0</v>
      </c>
      <c r="D32" s="29">
        <v>0</v>
      </c>
      <c r="E32" s="29">
        <v>0</v>
      </c>
      <c r="F32" s="29">
        <v>0.1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0.1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30">
        <v>0</v>
      </c>
    </row>
    <row r="33" spans="1:22" ht="12.75">
      <c r="A33" s="28" t="s">
        <v>84</v>
      </c>
      <c r="B33" s="29">
        <f>IF(B161=0,0,B167*100/B161)</f>
        <v>0</v>
      </c>
      <c r="C33" s="29">
        <v>0</v>
      </c>
      <c r="D33" s="29">
        <v>0</v>
      </c>
      <c r="E33" s="29">
        <v>0</v>
      </c>
      <c r="F33" s="29">
        <v>0.4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0.3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30">
        <v>0</v>
      </c>
    </row>
    <row r="34" spans="1:22" ht="25.5">
      <c r="A34" s="14" t="s">
        <v>85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</row>
    <row r="35" spans="1:22" ht="12.75">
      <c r="A35" s="11" t="s">
        <v>86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</row>
    <row r="36" spans="1:22" ht="12.75">
      <c r="A36" s="25" t="s">
        <v>87</v>
      </c>
      <c r="B36" s="31">
        <v>101978000</v>
      </c>
      <c r="C36" s="31">
        <v>101268950</v>
      </c>
      <c r="D36" s="31">
        <v>102668000</v>
      </c>
      <c r="E36" s="31">
        <v>29330944</v>
      </c>
      <c r="F36" s="31">
        <v>43308000</v>
      </c>
      <c r="G36" s="31">
        <v>58332000</v>
      </c>
      <c r="H36" s="31">
        <v>254288095</v>
      </c>
      <c r="I36" s="31">
        <v>40500300</v>
      </c>
      <c r="J36" s="31">
        <v>102658000</v>
      </c>
      <c r="K36" s="31">
        <v>164632610</v>
      </c>
      <c r="L36" s="31">
        <v>269475860</v>
      </c>
      <c r="M36" s="31">
        <v>17229383</v>
      </c>
      <c r="N36" s="31">
        <v>116207000</v>
      </c>
      <c r="O36" s="31">
        <v>129880549</v>
      </c>
      <c r="P36" s="31">
        <v>56338215</v>
      </c>
      <c r="Q36" s="31">
        <v>57437550</v>
      </c>
      <c r="R36" s="31">
        <v>575919271</v>
      </c>
      <c r="S36" s="31">
        <v>70537140</v>
      </c>
      <c r="T36" s="31">
        <v>229757317</v>
      </c>
      <c r="U36" s="31">
        <v>397913000</v>
      </c>
      <c r="V36" s="32">
        <v>61710000</v>
      </c>
    </row>
    <row r="37" spans="1:22" ht="12.75">
      <c r="A37" s="28" t="s">
        <v>88</v>
      </c>
      <c r="B37" s="33">
        <v>5551000</v>
      </c>
      <c r="C37" s="33">
        <v>1384000</v>
      </c>
      <c r="D37" s="33">
        <v>12245000</v>
      </c>
      <c r="E37" s="33">
        <v>0</v>
      </c>
      <c r="F37" s="33">
        <v>800000</v>
      </c>
      <c r="G37" s="33">
        <v>0</v>
      </c>
      <c r="H37" s="33">
        <v>254288095</v>
      </c>
      <c r="I37" s="33">
        <v>40500300</v>
      </c>
      <c r="J37" s="33">
        <v>2587000</v>
      </c>
      <c r="K37" s="33">
        <v>0</v>
      </c>
      <c r="L37" s="33">
        <v>148140100</v>
      </c>
      <c r="M37" s="33">
        <v>17229383</v>
      </c>
      <c r="N37" s="33">
        <v>0</v>
      </c>
      <c r="O37" s="33">
        <v>19780549</v>
      </c>
      <c r="P37" s="33">
        <v>56338215</v>
      </c>
      <c r="Q37" s="33">
        <v>4047550</v>
      </c>
      <c r="R37" s="33">
        <v>138055797</v>
      </c>
      <c r="S37" s="33">
        <v>0</v>
      </c>
      <c r="T37" s="33">
        <v>16822000</v>
      </c>
      <c r="U37" s="33">
        <v>0</v>
      </c>
      <c r="V37" s="34">
        <v>25000000</v>
      </c>
    </row>
    <row r="38" spans="1:22" ht="12.75">
      <c r="A38" s="28" t="s">
        <v>89</v>
      </c>
      <c r="B38" s="33">
        <v>96427000</v>
      </c>
      <c r="C38" s="33">
        <v>97884950</v>
      </c>
      <c r="D38" s="33">
        <v>90423000</v>
      </c>
      <c r="E38" s="33">
        <v>29330944</v>
      </c>
      <c r="F38" s="33">
        <v>42508000</v>
      </c>
      <c r="G38" s="33">
        <v>58332000</v>
      </c>
      <c r="H38" s="33">
        <v>0</v>
      </c>
      <c r="I38" s="33">
        <v>0</v>
      </c>
      <c r="J38" s="33">
        <v>37851000</v>
      </c>
      <c r="K38" s="33">
        <v>164632610</v>
      </c>
      <c r="L38" s="33">
        <v>56725760</v>
      </c>
      <c r="M38" s="33">
        <v>0</v>
      </c>
      <c r="N38" s="33">
        <v>116207000</v>
      </c>
      <c r="O38" s="33">
        <v>110100000</v>
      </c>
      <c r="P38" s="33">
        <v>0</v>
      </c>
      <c r="Q38" s="33">
        <v>53390000</v>
      </c>
      <c r="R38" s="33">
        <v>332813474</v>
      </c>
      <c r="S38" s="33">
        <v>70537140</v>
      </c>
      <c r="T38" s="33">
        <v>212935317</v>
      </c>
      <c r="U38" s="33">
        <v>397913000</v>
      </c>
      <c r="V38" s="34">
        <v>36710000</v>
      </c>
    </row>
    <row r="39" spans="1:22" ht="25.5">
      <c r="A39" s="28" t="s">
        <v>90</v>
      </c>
      <c r="B39" s="29">
        <f>IF((B37+B44)=0,0,B37*100/(B37+B44))</f>
        <v>100</v>
      </c>
      <c r="C39" s="29">
        <f aca="true" t="shared" si="19" ref="C39:V39">IF((C37+C44)=0,0,C37*100/(C37+C44))</f>
        <v>40.8983451536643</v>
      </c>
      <c r="D39" s="29">
        <f t="shared" si="19"/>
        <v>100</v>
      </c>
      <c r="E39" s="29">
        <f t="shared" si="19"/>
        <v>0</v>
      </c>
      <c r="F39" s="29">
        <f t="shared" si="19"/>
        <v>100</v>
      </c>
      <c r="G39" s="29">
        <f t="shared" si="19"/>
        <v>0</v>
      </c>
      <c r="H39" s="29">
        <f t="shared" si="19"/>
        <v>100</v>
      </c>
      <c r="I39" s="29">
        <f t="shared" si="19"/>
        <v>100</v>
      </c>
      <c r="J39" s="29">
        <f t="shared" si="19"/>
        <v>3.9918527319579673</v>
      </c>
      <c r="K39" s="29">
        <f t="shared" si="19"/>
        <v>0</v>
      </c>
      <c r="L39" s="29">
        <f t="shared" si="19"/>
        <v>69.63103660115789</v>
      </c>
      <c r="M39" s="29">
        <f t="shared" si="19"/>
        <v>100</v>
      </c>
      <c r="N39" s="29">
        <f t="shared" si="19"/>
        <v>0</v>
      </c>
      <c r="O39" s="29">
        <f t="shared" si="19"/>
        <v>100</v>
      </c>
      <c r="P39" s="29">
        <f t="shared" si="19"/>
        <v>100</v>
      </c>
      <c r="Q39" s="29">
        <f t="shared" si="19"/>
        <v>100</v>
      </c>
      <c r="R39" s="29">
        <f t="shared" si="19"/>
        <v>56.788360748139624</v>
      </c>
      <c r="S39" s="29">
        <f t="shared" si="19"/>
        <v>0</v>
      </c>
      <c r="T39" s="29">
        <f t="shared" si="19"/>
        <v>100</v>
      </c>
      <c r="U39" s="29">
        <f t="shared" si="19"/>
        <v>0</v>
      </c>
      <c r="V39" s="30">
        <f t="shared" si="19"/>
        <v>100</v>
      </c>
    </row>
    <row r="40" spans="1:22" ht="12.75">
      <c r="A40" s="28" t="s">
        <v>91</v>
      </c>
      <c r="B40" s="29">
        <f>IF((B37+B44)=0,0,B44*100/(B37+B44))</f>
        <v>0</v>
      </c>
      <c r="C40" s="29">
        <f aca="true" t="shared" si="20" ref="C40:V40">IF((C37+C44)=0,0,C44*100/(C37+C44))</f>
        <v>59.1016548463357</v>
      </c>
      <c r="D40" s="29">
        <f t="shared" si="20"/>
        <v>0</v>
      </c>
      <c r="E40" s="29">
        <f t="shared" si="20"/>
        <v>0</v>
      </c>
      <c r="F40" s="29">
        <f t="shared" si="20"/>
        <v>0</v>
      </c>
      <c r="G40" s="29">
        <f t="shared" si="20"/>
        <v>0</v>
      </c>
      <c r="H40" s="29">
        <f t="shared" si="20"/>
        <v>0</v>
      </c>
      <c r="I40" s="29">
        <f t="shared" si="20"/>
        <v>0</v>
      </c>
      <c r="J40" s="29">
        <f t="shared" si="20"/>
        <v>96.00814726804204</v>
      </c>
      <c r="K40" s="29">
        <f t="shared" si="20"/>
        <v>0</v>
      </c>
      <c r="L40" s="29">
        <f t="shared" si="20"/>
        <v>30.368963398842116</v>
      </c>
      <c r="M40" s="29">
        <f t="shared" si="20"/>
        <v>0</v>
      </c>
      <c r="N40" s="29">
        <f t="shared" si="20"/>
        <v>0</v>
      </c>
      <c r="O40" s="29">
        <f t="shared" si="20"/>
        <v>0</v>
      </c>
      <c r="P40" s="29">
        <f t="shared" si="20"/>
        <v>0</v>
      </c>
      <c r="Q40" s="29">
        <f t="shared" si="20"/>
        <v>0</v>
      </c>
      <c r="R40" s="29">
        <f t="shared" si="20"/>
        <v>43.211639251860376</v>
      </c>
      <c r="S40" s="29">
        <f t="shared" si="20"/>
        <v>0</v>
      </c>
      <c r="T40" s="29">
        <f t="shared" si="20"/>
        <v>0</v>
      </c>
      <c r="U40" s="29">
        <f t="shared" si="20"/>
        <v>0</v>
      </c>
      <c r="V40" s="30">
        <f t="shared" si="20"/>
        <v>0</v>
      </c>
    </row>
    <row r="41" spans="1:22" ht="12.75">
      <c r="A41" s="28" t="s">
        <v>92</v>
      </c>
      <c r="B41" s="29">
        <f>IF((B37+B44+B38)=0,0,B38*100/(B37+B44+B38))</f>
        <v>94.55666908548903</v>
      </c>
      <c r="C41" s="29">
        <f aca="true" t="shared" si="21" ref="C41:V41">IF((C37+C44+C38)=0,0,C38*100/(C37+C44+C38))</f>
        <v>96.65840319268641</v>
      </c>
      <c r="D41" s="29">
        <f t="shared" si="21"/>
        <v>88.07320684146958</v>
      </c>
      <c r="E41" s="29">
        <f t="shared" si="21"/>
        <v>100</v>
      </c>
      <c r="F41" s="29">
        <f t="shared" si="21"/>
        <v>98.15276623256673</v>
      </c>
      <c r="G41" s="29">
        <f t="shared" si="21"/>
        <v>100</v>
      </c>
      <c r="H41" s="29">
        <f t="shared" si="21"/>
        <v>0</v>
      </c>
      <c r="I41" s="29">
        <f t="shared" si="21"/>
        <v>0</v>
      </c>
      <c r="J41" s="29">
        <f t="shared" si="21"/>
        <v>36.8709696273062</v>
      </c>
      <c r="K41" s="29">
        <f t="shared" si="21"/>
        <v>100</v>
      </c>
      <c r="L41" s="29">
        <f t="shared" si="21"/>
        <v>21.050405034424976</v>
      </c>
      <c r="M41" s="29">
        <f t="shared" si="21"/>
        <v>0</v>
      </c>
      <c r="N41" s="29">
        <f t="shared" si="21"/>
        <v>100</v>
      </c>
      <c r="O41" s="29">
        <f t="shared" si="21"/>
        <v>84.77019911580447</v>
      </c>
      <c r="P41" s="29">
        <f t="shared" si="21"/>
        <v>0</v>
      </c>
      <c r="Q41" s="29">
        <f t="shared" si="21"/>
        <v>92.95312909412048</v>
      </c>
      <c r="R41" s="29">
        <f t="shared" si="21"/>
        <v>57.78821629325198</v>
      </c>
      <c r="S41" s="29">
        <f t="shared" si="21"/>
        <v>100</v>
      </c>
      <c r="T41" s="29">
        <f t="shared" si="21"/>
        <v>92.67836157749004</v>
      </c>
      <c r="U41" s="29">
        <f t="shared" si="21"/>
        <v>100</v>
      </c>
      <c r="V41" s="30">
        <f t="shared" si="21"/>
        <v>59.487927402365905</v>
      </c>
    </row>
    <row r="42" spans="1:22" ht="12.75">
      <c r="A42" s="11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1:22" ht="12.75">
      <c r="A43" s="25" t="s">
        <v>94</v>
      </c>
      <c r="B43" s="31">
        <v>101000</v>
      </c>
      <c r="C43" s="31">
        <v>5268000</v>
      </c>
      <c r="D43" s="31">
        <v>4303000</v>
      </c>
      <c r="E43" s="31">
        <v>0</v>
      </c>
      <c r="F43" s="31">
        <v>0</v>
      </c>
      <c r="G43" s="31">
        <v>0</v>
      </c>
      <c r="H43" s="31">
        <v>13105855</v>
      </c>
      <c r="I43" s="31">
        <v>31163000</v>
      </c>
      <c r="J43" s="31">
        <v>18710010</v>
      </c>
      <c r="K43" s="31">
        <v>140706809</v>
      </c>
      <c r="L43" s="31">
        <v>221915724</v>
      </c>
      <c r="M43" s="31">
        <v>0</v>
      </c>
      <c r="N43" s="31">
        <v>0</v>
      </c>
      <c r="O43" s="31">
        <v>0</v>
      </c>
      <c r="P43" s="31">
        <v>34533319</v>
      </c>
      <c r="Q43" s="31">
        <v>8753541</v>
      </c>
      <c r="R43" s="31">
        <v>368889448</v>
      </c>
      <c r="S43" s="31">
        <v>4923252</v>
      </c>
      <c r="T43" s="31">
        <v>2708914</v>
      </c>
      <c r="U43" s="31">
        <v>0</v>
      </c>
      <c r="V43" s="32">
        <v>198572355</v>
      </c>
    </row>
    <row r="44" spans="1:22" ht="12.75">
      <c r="A44" s="28" t="s">
        <v>95</v>
      </c>
      <c r="B44" s="33">
        <v>0</v>
      </c>
      <c r="C44" s="33">
        <v>2000000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62220000</v>
      </c>
      <c r="K44" s="33">
        <v>0</v>
      </c>
      <c r="L44" s="33">
        <v>64610000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105050000</v>
      </c>
      <c r="S44" s="33">
        <v>0</v>
      </c>
      <c r="T44" s="33">
        <v>0</v>
      </c>
      <c r="U44" s="33">
        <v>0</v>
      </c>
      <c r="V44" s="34">
        <v>0</v>
      </c>
    </row>
    <row r="45" spans="1:22" ht="12.75">
      <c r="A45" s="28" t="s">
        <v>96</v>
      </c>
      <c r="B45" s="33">
        <v>526000</v>
      </c>
      <c r="C45" s="33">
        <v>9221000</v>
      </c>
      <c r="D45" s="33">
        <v>3314000</v>
      </c>
      <c r="E45" s="33">
        <v>657000</v>
      </c>
      <c r="F45" s="33">
        <v>2699000</v>
      </c>
      <c r="G45" s="33">
        <v>312000</v>
      </c>
      <c r="H45" s="33">
        <v>40128167</v>
      </c>
      <c r="I45" s="33">
        <v>-21849000</v>
      </c>
      <c r="J45" s="33">
        <v>10926266</v>
      </c>
      <c r="K45" s="33">
        <v>37265698</v>
      </c>
      <c r="L45" s="33">
        <v>43930414</v>
      </c>
      <c r="M45" s="33">
        <v>0</v>
      </c>
      <c r="N45" s="33">
        <v>0</v>
      </c>
      <c r="O45" s="33">
        <v>0</v>
      </c>
      <c r="P45" s="33">
        <v>10652306</v>
      </c>
      <c r="Q45" s="33">
        <v>2640000</v>
      </c>
      <c r="R45" s="33">
        <v>52995653</v>
      </c>
      <c r="S45" s="33">
        <v>807000</v>
      </c>
      <c r="T45" s="33">
        <v>847179</v>
      </c>
      <c r="U45" s="33">
        <v>0</v>
      </c>
      <c r="V45" s="34">
        <v>32420000</v>
      </c>
    </row>
    <row r="46" spans="1:22" ht="25.5">
      <c r="A46" s="28" t="s">
        <v>97</v>
      </c>
      <c r="B46" s="29">
        <f>IF(B43=0,0,B45*100/B43)</f>
        <v>520.7920792079208</v>
      </c>
      <c r="C46" s="29">
        <f aca="true" t="shared" si="22" ref="C46:V46">IF(C43=0,0,C45*100/C43)</f>
        <v>175.03796507213363</v>
      </c>
      <c r="D46" s="29">
        <f t="shared" si="22"/>
        <v>77.01603532419243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306.18503714561166</v>
      </c>
      <c r="I46" s="29">
        <f t="shared" si="22"/>
        <v>-70.1119917851298</v>
      </c>
      <c r="J46" s="29">
        <f t="shared" si="22"/>
        <v>58.3979698567772</v>
      </c>
      <c r="K46" s="29">
        <f t="shared" si="22"/>
        <v>26.484644392724448</v>
      </c>
      <c r="L46" s="29">
        <f t="shared" si="22"/>
        <v>19.795989760509265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30.8464587490128</v>
      </c>
      <c r="Q46" s="29">
        <f t="shared" si="22"/>
        <v>30.15922356449807</v>
      </c>
      <c r="R46" s="29">
        <f t="shared" si="22"/>
        <v>14.3662697014852</v>
      </c>
      <c r="S46" s="29">
        <f t="shared" si="22"/>
        <v>16.391604573562354</v>
      </c>
      <c r="T46" s="29">
        <f t="shared" si="22"/>
        <v>31.273750292552663</v>
      </c>
      <c r="U46" s="29">
        <f t="shared" si="22"/>
        <v>0</v>
      </c>
      <c r="V46" s="30">
        <f t="shared" si="22"/>
        <v>16.326542534080335</v>
      </c>
    </row>
    <row r="47" spans="1:22" ht="12.75">
      <c r="A47" s="28" t="s">
        <v>98</v>
      </c>
      <c r="B47" s="29">
        <f>IF(B78=0,0,B45*100/B78)</f>
        <v>0.06438717044597345</v>
      </c>
      <c r="C47" s="29">
        <f aca="true" t="shared" si="23" ref="C47:V47">IF(C78=0,0,C45*100/C78)</f>
        <v>5.6860471832647415</v>
      </c>
      <c r="D47" s="29">
        <f t="shared" si="23"/>
        <v>0.26670851592082445</v>
      </c>
      <c r="E47" s="29">
        <f t="shared" si="23"/>
        <v>0.07733305711581832</v>
      </c>
      <c r="F47" s="29">
        <f t="shared" si="23"/>
        <v>0.14311727344360628</v>
      </c>
      <c r="G47" s="29">
        <f t="shared" si="23"/>
        <v>0.09542977041799462</v>
      </c>
      <c r="H47" s="29">
        <f t="shared" si="23"/>
        <v>1.800535929747986</v>
      </c>
      <c r="I47" s="29">
        <f t="shared" si="23"/>
        <v>-6.222836148215659</v>
      </c>
      <c r="J47" s="29">
        <f t="shared" si="23"/>
        <v>1.4568354666666667</v>
      </c>
      <c r="K47" s="29">
        <f t="shared" si="23"/>
        <v>1.7321950714240606</v>
      </c>
      <c r="L47" s="29">
        <f t="shared" si="23"/>
        <v>0.6659644249913893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9.609977128694936</v>
      </c>
      <c r="Q47" s="29">
        <f t="shared" si="23"/>
        <v>0.2765016047535201</v>
      </c>
      <c r="R47" s="29">
        <f t="shared" si="23"/>
        <v>0.9960401588715431</v>
      </c>
      <c r="S47" s="29">
        <f t="shared" si="23"/>
        <v>0.1156430408741417</v>
      </c>
      <c r="T47" s="29">
        <f t="shared" si="23"/>
        <v>0.05621978371772817</v>
      </c>
      <c r="U47" s="29">
        <f t="shared" si="23"/>
        <v>0</v>
      </c>
      <c r="V47" s="30">
        <f t="shared" si="23"/>
        <v>13.301782861097545</v>
      </c>
    </row>
    <row r="48" spans="1:22" ht="12.75">
      <c r="A48" s="28" t="s">
        <v>99</v>
      </c>
      <c r="B48" s="29">
        <f>IF(B7=0,0,B45*100/B7)</f>
        <v>0.1865980717019125</v>
      </c>
      <c r="C48" s="29">
        <f aca="true" t="shared" si="24" ref="C48:V48">IF(C7=0,0,C45*100/C7)</f>
        <v>1.7014009330854696</v>
      </c>
      <c r="D48" s="29">
        <f t="shared" si="24"/>
        <v>0.8878197046391548</v>
      </c>
      <c r="E48" s="29">
        <f t="shared" si="24"/>
        <v>0.2714624896602541</v>
      </c>
      <c r="F48" s="29">
        <f t="shared" si="24"/>
        <v>0.44473666156894204</v>
      </c>
      <c r="G48" s="29">
        <f t="shared" si="24"/>
        <v>0.15012126189276756</v>
      </c>
      <c r="H48" s="29">
        <f t="shared" si="24"/>
        <v>2.4960093142758035</v>
      </c>
      <c r="I48" s="29">
        <f t="shared" si="24"/>
        <v>-5.074747636985419</v>
      </c>
      <c r="J48" s="29">
        <f t="shared" si="24"/>
        <v>3.741860615338826</v>
      </c>
      <c r="K48" s="29">
        <f t="shared" si="24"/>
        <v>2.1708659440461835</v>
      </c>
      <c r="L48" s="29">
        <f t="shared" si="24"/>
        <v>3.629195424482075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1.4523154714173514</v>
      </c>
      <c r="Q48" s="29">
        <f t="shared" si="24"/>
        <v>0.8551083212352781</v>
      </c>
      <c r="R48" s="29">
        <f t="shared" si="24"/>
        <v>2.8652190878012718</v>
      </c>
      <c r="S48" s="29">
        <f t="shared" si="24"/>
        <v>0.31500611984287213</v>
      </c>
      <c r="T48" s="29">
        <f t="shared" si="24"/>
        <v>0.15326109181606276</v>
      </c>
      <c r="U48" s="29">
        <f t="shared" si="24"/>
        <v>0</v>
      </c>
      <c r="V48" s="30">
        <f t="shared" si="24"/>
        <v>17.239250670498908</v>
      </c>
    </row>
    <row r="49" spans="1:22" ht="12.75">
      <c r="A49" s="28" t="s">
        <v>100</v>
      </c>
      <c r="B49" s="29">
        <f>IF(B78=0,0,B43*100/B78)</f>
        <v>0.012363315998181211</v>
      </c>
      <c r="C49" s="29">
        <f aca="true" t="shared" si="25" ref="C49:V49">IF(C78=0,0,C43*100/C78)</f>
        <v>3.2484650863722653</v>
      </c>
      <c r="D49" s="29">
        <f t="shared" si="25"/>
        <v>0.34630257815549415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0.588054839822793</v>
      </c>
      <c r="I49" s="29">
        <f t="shared" si="25"/>
        <v>8.875566061917917</v>
      </c>
      <c r="J49" s="29">
        <f t="shared" si="25"/>
        <v>2.494668</v>
      </c>
      <c r="K49" s="29">
        <f t="shared" si="25"/>
        <v>6.540375040489156</v>
      </c>
      <c r="L49" s="29">
        <f t="shared" si="25"/>
        <v>3.3641380554758227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31.154231371866924</v>
      </c>
      <c r="Q49" s="29">
        <f t="shared" si="25"/>
        <v>0.9168061112786867</v>
      </c>
      <c r="R49" s="29">
        <f t="shared" si="25"/>
        <v>6.933185716042707</v>
      </c>
      <c r="S49" s="29">
        <f t="shared" si="25"/>
        <v>0.7055016508918215</v>
      </c>
      <c r="T49" s="29">
        <f t="shared" si="25"/>
        <v>0.17976668353432496</v>
      </c>
      <c r="U49" s="29">
        <f t="shared" si="25"/>
        <v>0</v>
      </c>
      <c r="V49" s="30">
        <f t="shared" si="25"/>
        <v>81.47336053136266</v>
      </c>
    </row>
    <row r="50" spans="1:22" ht="12.75">
      <c r="A50" s="11" t="s">
        <v>101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</row>
    <row r="51" spans="1:22" ht="12.75">
      <c r="A51" s="14" t="s">
        <v>102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</row>
    <row r="52" spans="1:22" ht="12.75">
      <c r="A52" s="11" t="s">
        <v>103</v>
      </c>
      <c r="B52" s="17">
        <v>86109000</v>
      </c>
      <c r="C52" s="17">
        <v>61298850</v>
      </c>
      <c r="D52" s="17">
        <v>63248080</v>
      </c>
      <c r="E52" s="17">
        <v>29330944</v>
      </c>
      <c r="F52" s="17">
        <v>31252000</v>
      </c>
      <c r="G52" s="17">
        <v>31970000</v>
      </c>
      <c r="H52" s="17">
        <v>83189357</v>
      </c>
      <c r="I52" s="17">
        <v>0</v>
      </c>
      <c r="J52" s="17">
        <v>27003000</v>
      </c>
      <c r="K52" s="17">
        <v>115890733</v>
      </c>
      <c r="L52" s="17">
        <v>75900000</v>
      </c>
      <c r="M52" s="17">
        <v>495853</v>
      </c>
      <c r="N52" s="17">
        <v>106367320</v>
      </c>
      <c r="O52" s="17">
        <v>108980549</v>
      </c>
      <c r="P52" s="17">
        <v>0</v>
      </c>
      <c r="Q52" s="17">
        <v>32875394</v>
      </c>
      <c r="R52" s="17">
        <v>218414422</v>
      </c>
      <c r="S52" s="17">
        <v>56196640</v>
      </c>
      <c r="T52" s="17">
        <v>182459510</v>
      </c>
      <c r="U52" s="17">
        <v>261663000</v>
      </c>
      <c r="V52" s="18">
        <v>0</v>
      </c>
    </row>
    <row r="53" spans="1:22" ht="12.75">
      <c r="A53" s="28" t="s">
        <v>104</v>
      </c>
      <c r="B53" s="33">
        <v>21317000</v>
      </c>
      <c r="C53" s="33">
        <v>24984000</v>
      </c>
      <c r="D53" s="33">
        <v>0</v>
      </c>
      <c r="E53" s="33">
        <v>4497000</v>
      </c>
      <c r="F53" s="33">
        <v>2200000</v>
      </c>
      <c r="G53" s="33">
        <v>3660000</v>
      </c>
      <c r="H53" s="33">
        <v>12315000</v>
      </c>
      <c r="I53" s="33">
        <v>0</v>
      </c>
      <c r="J53" s="33">
        <v>5061000</v>
      </c>
      <c r="K53" s="33">
        <v>17349625</v>
      </c>
      <c r="L53" s="33">
        <v>41410000</v>
      </c>
      <c r="M53" s="33">
        <v>265353</v>
      </c>
      <c r="N53" s="33">
        <v>11815320</v>
      </c>
      <c r="O53" s="33">
        <v>0</v>
      </c>
      <c r="P53" s="33">
        <v>0</v>
      </c>
      <c r="Q53" s="33">
        <v>1900000</v>
      </c>
      <c r="R53" s="33">
        <v>42147369</v>
      </c>
      <c r="S53" s="33">
        <v>21487500</v>
      </c>
      <c r="T53" s="33">
        <v>26175000</v>
      </c>
      <c r="U53" s="33">
        <v>14663000</v>
      </c>
      <c r="V53" s="34">
        <v>0</v>
      </c>
    </row>
    <row r="54" spans="1:22" ht="12.75">
      <c r="A54" s="28" t="s">
        <v>105</v>
      </c>
      <c r="B54" s="33">
        <v>51545000</v>
      </c>
      <c r="C54" s="33">
        <v>30000000</v>
      </c>
      <c r="D54" s="33">
        <v>28048080</v>
      </c>
      <c r="E54" s="33">
        <v>10617000</v>
      </c>
      <c r="F54" s="33">
        <v>10052000</v>
      </c>
      <c r="G54" s="33">
        <v>15160000</v>
      </c>
      <c r="H54" s="33">
        <v>4300000</v>
      </c>
      <c r="I54" s="33">
        <v>0</v>
      </c>
      <c r="J54" s="33">
        <v>9452000</v>
      </c>
      <c r="K54" s="33">
        <v>36979625</v>
      </c>
      <c r="L54" s="33">
        <v>17253000</v>
      </c>
      <c r="M54" s="33">
        <v>204000</v>
      </c>
      <c r="N54" s="33">
        <v>67512000</v>
      </c>
      <c r="O54" s="33">
        <v>60802549</v>
      </c>
      <c r="P54" s="33">
        <v>0</v>
      </c>
      <c r="Q54" s="33">
        <v>24850853</v>
      </c>
      <c r="R54" s="33">
        <v>137437228</v>
      </c>
      <c r="S54" s="33">
        <v>25683340</v>
      </c>
      <c r="T54" s="33">
        <v>139984510</v>
      </c>
      <c r="U54" s="33">
        <v>198500000</v>
      </c>
      <c r="V54" s="34">
        <v>0</v>
      </c>
    </row>
    <row r="55" spans="1:22" ht="12.75">
      <c r="A55" s="28" t="s">
        <v>106</v>
      </c>
      <c r="B55" s="33">
        <v>13247000</v>
      </c>
      <c r="C55" s="33">
        <v>6314850</v>
      </c>
      <c r="D55" s="33">
        <v>34000000</v>
      </c>
      <c r="E55" s="33">
        <v>14216944</v>
      </c>
      <c r="F55" s="33">
        <v>19000000</v>
      </c>
      <c r="G55" s="33">
        <v>9200000</v>
      </c>
      <c r="H55" s="33">
        <v>66574357</v>
      </c>
      <c r="I55" s="33">
        <v>0</v>
      </c>
      <c r="J55" s="33">
        <v>10990000</v>
      </c>
      <c r="K55" s="33">
        <v>58561483</v>
      </c>
      <c r="L55" s="33">
        <v>13097000</v>
      </c>
      <c r="M55" s="33">
        <v>11500</v>
      </c>
      <c r="N55" s="33">
        <v>27040000</v>
      </c>
      <c r="O55" s="33">
        <v>44248000</v>
      </c>
      <c r="P55" s="33">
        <v>0</v>
      </c>
      <c r="Q55" s="33">
        <v>6124541</v>
      </c>
      <c r="R55" s="33">
        <v>25329825</v>
      </c>
      <c r="S55" s="33">
        <v>9014800</v>
      </c>
      <c r="T55" s="33">
        <v>15000000</v>
      </c>
      <c r="U55" s="33">
        <v>45000000</v>
      </c>
      <c r="V55" s="34">
        <v>0</v>
      </c>
    </row>
    <row r="56" spans="1:22" ht="12.75">
      <c r="A56" s="28" t="s">
        <v>107</v>
      </c>
      <c r="B56" s="33">
        <v>0</v>
      </c>
      <c r="C56" s="33">
        <v>0</v>
      </c>
      <c r="D56" s="33">
        <v>1200000</v>
      </c>
      <c r="E56" s="33">
        <v>0</v>
      </c>
      <c r="F56" s="33">
        <v>0</v>
      </c>
      <c r="G56" s="33">
        <v>3950000</v>
      </c>
      <c r="H56" s="33">
        <v>0</v>
      </c>
      <c r="I56" s="33">
        <v>0</v>
      </c>
      <c r="J56" s="33">
        <v>1500000</v>
      </c>
      <c r="K56" s="33">
        <v>3000000</v>
      </c>
      <c r="L56" s="33">
        <v>4140000</v>
      </c>
      <c r="M56" s="33">
        <v>15000</v>
      </c>
      <c r="N56" s="33">
        <v>0</v>
      </c>
      <c r="O56" s="33">
        <v>3930000</v>
      </c>
      <c r="P56" s="33">
        <v>0</v>
      </c>
      <c r="Q56" s="33">
        <v>0</v>
      </c>
      <c r="R56" s="33">
        <v>13500000</v>
      </c>
      <c r="S56" s="33">
        <v>11000</v>
      </c>
      <c r="T56" s="33">
        <v>1300000</v>
      </c>
      <c r="U56" s="33">
        <v>3500000</v>
      </c>
      <c r="V56" s="34">
        <v>0</v>
      </c>
    </row>
    <row r="57" spans="1:22" ht="12.75">
      <c r="A57" s="11" t="s">
        <v>108</v>
      </c>
      <c r="B57" s="17">
        <v>14000000</v>
      </c>
      <c r="C57" s="17">
        <v>31631000</v>
      </c>
      <c r="D57" s="17">
        <v>35199920</v>
      </c>
      <c r="E57" s="17">
        <v>0</v>
      </c>
      <c r="F57" s="17">
        <v>2000000</v>
      </c>
      <c r="G57" s="17">
        <v>22737000</v>
      </c>
      <c r="H57" s="17">
        <v>72070020</v>
      </c>
      <c r="I57" s="17">
        <v>0</v>
      </c>
      <c r="J57" s="17">
        <v>12320000</v>
      </c>
      <c r="K57" s="17">
        <v>36804216</v>
      </c>
      <c r="L57" s="17">
        <v>145420760</v>
      </c>
      <c r="M57" s="17">
        <v>25000</v>
      </c>
      <c r="N57" s="17">
        <v>400000</v>
      </c>
      <c r="O57" s="17">
        <v>1000000</v>
      </c>
      <c r="P57" s="17">
        <v>15534686</v>
      </c>
      <c r="Q57" s="17">
        <v>20101322</v>
      </c>
      <c r="R57" s="17">
        <v>265376667</v>
      </c>
      <c r="S57" s="17">
        <v>12394500</v>
      </c>
      <c r="T57" s="17">
        <v>43432807</v>
      </c>
      <c r="U57" s="17">
        <v>94200000</v>
      </c>
      <c r="V57" s="18">
        <v>46200000</v>
      </c>
    </row>
    <row r="58" spans="1:22" ht="12.75">
      <c r="A58" s="28" t="s">
        <v>109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71940000</v>
      </c>
      <c r="M58" s="33">
        <v>0</v>
      </c>
      <c r="N58" s="33">
        <v>400000</v>
      </c>
      <c r="O58" s="33">
        <v>1000000</v>
      </c>
      <c r="P58" s="33">
        <v>19659</v>
      </c>
      <c r="Q58" s="33">
        <v>0</v>
      </c>
      <c r="R58" s="33">
        <v>32409406</v>
      </c>
      <c r="S58" s="33">
        <v>104000</v>
      </c>
      <c r="T58" s="33">
        <v>7892807</v>
      </c>
      <c r="U58" s="33">
        <v>7050000</v>
      </c>
      <c r="V58" s="34">
        <v>46200000</v>
      </c>
    </row>
    <row r="59" spans="1:22" ht="12.75">
      <c r="A59" s="28" t="s">
        <v>110</v>
      </c>
      <c r="B59" s="33">
        <v>11000000</v>
      </c>
      <c r="C59" s="33">
        <v>31631000</v>
      </c>
      <c r="D59" s="33">
        <v>35199920</v>
      </c>
      <c r="E59" s="33">
        <v>0</v>
      </c>
      <c r="F59" s="33">
        <v>2000000</v>
      </c>
      <c r="G59" s="33">
        <v>22737000</v>
      </c>
      <c r="H59" s="33">
        <v>72070020</v>
      </c>
      <c r="I59" s="33">
        <v>0</v>
      </c>
      <c r="J59" s="33">
        <v>12320000</v>
      </c>
      <c r="K59" s="33">
        <v>36804216</v>
      </c>
      <c r="L59" s="33">
        <v>73480760</v>
      </c>
      <c r="M59" s="33">
        <v>25000</v>
      </c>
      <c r="N59" s="33">
        <v>0</v>
      </c>
      <c r="O59" s="33">
        <v>0</v>
      </c>
      <c r="P59" s="33">
        <v>15095027</v>
      </c>
      <c r="Q59" s="33">
        <v>20101322</v>
      </c>
      <c r="R59" s="33">
        <v>232967261</v>
      </c>
      <c r="S59" s="33">
        <v>12290500</v>
      </c>
      <c r="T59" s="33">
        <v>35540000</v>
      </c>
      <c r="U59" s="33">
        <v>87150000</v>
      </c>
      <c r="V59" s="34">
        <v>0</v>
      </c>
    </row>
    <row r="60" spans="1:22" ht="12.75">
      <c r="A60" s="28" t="s">
        <v>111</v>
      </c>
      <c r="B60" s="33">
        <v>3000000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420000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4">
        <v>0</v>
      </c>
    </row>
    <row r="61" spans="1:22" ht="12.75">
      <c r="A61" s="11" t="s">
        <v>112</v>
      </c>
      <c r="B61" s="17">
        <v>0</v>
      </c>
      <c r="C61" s="17">
        <v>2400000</v>
      </c>
      <c r="D61" s="17">
        <v>3190000</v>
      </c>
      <c r="E61" s="17">
        <v>0</v>
      </c>
      <c r="F61" s="17">
        <v>0</v>
      </c>
      <c r="G61" s="17">
        <v>0</v>
      </c>
      <c r="H61" s="17">
        <v>29028721</v>
      </c>
      <c r="I61" s="17">
        <v>40500300</v>
      </c>
      <c r="J61" s="17">
        <v>56130000</v>
      </c>
      <c r="K61" s="17">
        <v>0</v>
      </c>
      <c r="L61" s="17">
        <v>20246000</v>
      </c>
      <c r="M61" s="17">
        <v>16592800</v>
      </c>
      <c r="N61" s="17">
        <v>4610000</v>
      </c>
      <c r="O61" s="17">
        <v>0</v>
      </c>
      <c r="P61" s="17">
        <v>5536387</v>
      </c>
      <c r="Q61" s="17">
        <v>200000</v>
      </c>
      <c r="R61" s="17">
        <v>42031232</v>
      </c>
      <c r="S61" s="17">
        <v>500500</v>
      </c>
      <c r="T61" s="17">
        <v>3515000</v>
      </c>
      <c r="U61" s="17">
        <v>5250000</v>
      </c>
      <c r="V61" s="18">
        <v>15510000</v>
      </c>
    </row>
    <row r="62" spans="1:22" ht="12.75">
      <c r="A62" s="11" t="s">
        <v>113</v>
      </c>
      <c r="B62" s="17">
        <v>1869000</v>
      </c>
      <c r="C62" s="17">
        <v>5939100</v>
      </c>
      <c r="D62" s="17">
        <v>1030000</v>
      </c>
      <c r="E62" s="17">
        <v>0</v>
      </c>
      <c r="F62" s="17">
        <v>10056000</v>
      </c>
      <c r="G62" s="17">
        <v>3625000</v>
      </c>
      <c r="H62" s="17">
        <v>69999997</v>
      </c>
      <c r="I62" s="17">
        <v>0</v>
      </c>
      <c r="J62" s="17">
        <v>7205000</v>
      </c>
      <c r="K62" s="17">
        <v>11937661</v>
      </c>
      <c r="L62" s="17">
        <v>27909100</v>
      </c>
      <c r="M62" s="17">
        <v>96350</v>
      </c>
      <c r="N62" s="17">
        <v>4829680</v>
      </c>
      <c r="O62" s="17">
        <v>19900000</v>
      </c>
      <c r="P62" s="17">
        <v>35267142</v>
      </c>
      <c r="Q62" s="17">
        <v>4260834</v>
      </c>
      <c r="R62" s="17">
        <v>47337544</v>
      </c>
      <c r="S62" s="17">
        <v>1445500</v>
      </c>
      <c r="T62" s="17">
        <v>350000</v>
      </c>
      <c r="U62" s="17">
        <v>36800000</v>
      </c>
      <c r="V62" s="18">
        <v>0</v>
      </c>
    </row>
    <row r="63" spans="1:22" ht="12.75">
      <c r="A63" s="11" t="s">
        <v>114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19380</v>
      </c>
      <c r="N63" s="17">
        <v>0</v>
      </c>
      <c r="O63" s="17">
        <v>0</v>
      </c>
      <c r="P63" s="17">
        <v>0</v>
      </c>
      <c r="Q63" s="17">
        <v>0</v>
      </c>
      <c r="R63" s="17">
        <v>2759406</v>
      </c>
      <c r="S63" s="17">
        <v>0</v>
      </c>
      <c r="T63" s="17">
        <v>0</v>
      </c>
      <c r="U63" s="17">
        <v>0</v>
      </c>
      <c r="V63" s="18">
        <v>0</v>
      </c>
    </row>
    <row r="64" spans="1:22" ht="25.5">
      <c r="A64" s="11" t="s">
        <v>115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"/>
    </row>
    <row r="65" spans="1:22" ht="12.75">
      <c r="A65" s="14" t="s">
        <v>103</v>
      </c>
      <c r="B65" s="35">
        <f>IF(B36=0,0,B52*100/B36)</f>
        <v>84.43880052560357</v>
      </c>
      <c r="C65" s="35">
        <f aca="true" t="shared" si="26" ref="C65:V65">IF(C36=0,0,C52*100/C36)</f>
        <v>60.53074510992757</v>
      </c>
      <c r="D65" s="35">
        <f t="shared" si="26"/>
        <v>61.604472669186116</v>
      </c>
      <c r="E65" s="35">
        <f t="shared" si="26"/>
        <v>100</v>
      </c>
      <c r="F65" s="35">
        <f t="shared" si="26"/>
        <v>72.16218712478064</v>
      </c>
      <c r="G65" s="35">
        <f t="shared" si="26"/>
        <v>54.806967016388946</v>
      </c>
      <c r="H65" s="35">
        <f t="shared" si="26"/>
        <v>32.71460938822165</v>
      </c>
      <c r="I65" s="35">
        <f t="shared" si="26"/>
        <v>0</v>
      </c>
      <c r="J65" s="35">
        <f t="shared" si="26"/>
        <v>26.303843830972745</v>
      </c>
      <c r="K65" s="35">
        <f t="shared" si="26"/>
        <v>70.39354657622205</v>
      </c>
      <c r="L65" s="35">
        <f t="shared" si="26"/>
        <v>28.16578820826474</v>
      </c>
      <c r="M65" s="35">
        <f t="shared" si="26"/>
        <v>2.87794983720543</v>
      </c>
      <c r="N65" s="35">
        <f t="shared" si="26"/>
        <v>91.53262712229039</v>
      </c>
      <c r="O65" s="35">
        <f t="shared" si="26"/>
        <v>83.90829099436591</v>
      </c>
      <c r="P65" s="35">
        <f t="shared" si="26"/>
        <v>0</v>
      </c>
      <c r="Q65" s="35">
        <f t="shared" si="26"/>
        <v>57.23676236190436</v>
      </c>
      <c r="R65" s="35">
        <f t="shared" si="26"/>
        <v>37.92448577397925</v>
      </c>
      <c r="S65" s="35">
        <f t="shared" si="26"/>
        <v>79.66957548888429</v>
      </c>
      <c r="T65" s="35">
        <f t="shared" si="26"/>
        <v>79.4140149190548</v>
      </c>
      <c r="U65" s="35">
        <f t="shared" si="26"/>
        <v>65.75884678309077</v>
      </c>
      <c r="V65" s="36">
        <f t="shared" si="26"/>
        <v>0</v>
      </c>
    </row>
    <row r="66" spans="1:22" ht="12.75">
      <c r="A66" s="28" t="s">
        <v>116</v>
      </c>
      <c r="B66" s="29">
        <f>IF(B36=0,0,B53*100/B36)</f>
        <v>20.903528211967288</v>
      </c>
      <c r="C66" s="29">
        <f aca="true" t="shared" si="27" ref="C66:V66">IF(C36=0,0,C53*100/C36)</f>
        <v>24.670938130591853</v>
      </c>
      <c r="D66" s="29">
        <f t="shared" si="27"/>
        <v>0</v>
      </c>
      <c r="E66" s="29">
        <f t="shared" si="27"/>
        <v>15.331930673625779</v>
      </c>
      <c r="F66" s="29">
        <f t="shared" si="27"/>
        <v>5.079892860441489</v>
      </c>
      <c r="G66" s="29">
        <f t="shared" si="27"/>
        <v>6.274429129808682</v>
      </c>
      <c r="H66" s="29">
        <f t="shared" si="27"/>
        <v>4.8429321868174755</v>
      </c>
      <c r="I66" s="29">
        <f t="shared" si="27"/>
        <v>0</v>
      </c>
      <c r="J66" s="29">
        <f t="shared" si="27"/>
        <v>4.929961620136765</v>
      </c>
      <c r="K66" s="29">
        <f t="shared" si="27"/>
        <v>10.538389083426425</v>
      </c>
      <c r="L66" s="29">
        <f t="shared" si="27"/>
        <v>15.366868112045362</v>
      </c>
      <c r="M66" s="29">
        <f t="shared" si="27"/>
        <v>1.5401189932338262</v>
      </c>
      <c r="N66" s="29">
        <f t="shared" si="27"/>
        <v>10.167477002245992</v>
      </c>
      <c r="O66" s="29">
        <f t="shared" si="27"/>
        <v>0</v>
      </c>
      <c r="P66" s="29">
        <f t="shared" si="27"/>
        <v>0</v>
      </c>
      <c r="Q66" s="29">
        <f t="shared" si="27"/>
        <v>3.3079405371573127</v>
      </c>
      <c r="R66" s="29">
        <f t="shared" si="27"/>
        <v>7.318277252090771</v>
      </c>
      <c r="S66" s="29">
        <f t="shared" si="27"/>
        <v>30.462675407593785</v>
      </c>
      <c r="T66" s="29">
        <f t="shared" si="27"/>
        <v>11.392455457686252</v>
      </c>
      <c r="U66" s="29">
        <f t="shared" si="27"/>
        <v>3.68497636418011</v>
      </c>
      <c r="V66" s="30">
        <f t="shared" si="27"/>
        <v>0</v>
      </c>
    </row>
    <row r="67" spans="1:22" ht="12.75">
      <c r="A67" s="28" t="s">
        <v>117</v>
      </c>
      <c r="B67" s="29">
        <f>IF(B36=0,0,B54*100/B36)</f>
        <v>50.54521563474475</v>
      </c>
      <c r="C67" s="29">
        <f aca="true" t="shared" si="28" ref="C67:V67">IF(C36=0,0,C54*100/C36)</f>
        <v>29.624085171219807</v>
      </c>
      <c r="D67" s="29">
        <f t="shared" si="28"/>
        <v>27.319203646705887</v>
      </c>
      <c r="E67" s="29">
        <f t="shared" si="28"/>
        <v>36.1972666137169</v>
      </c>
      <c r="F67" s="29">
        <f t="shared" si="28"/>
        <v>23.21049228779902</v>
      </c>
      <c r="G67" s="29">
        <f t="shared" si="28"/>
        <v>25.98916546663924</v>
      </c>
      <c r="H67" s="29">
        <f t="shared" si="28"/>
        <v>1.6909954042480833</v>
      </c>
      <c r="I67" s="29">
        <f t="shared" si="28"/>
        <v>0</v>
      </c>
      <c r="J67" s="29">
        <f t="shared" si="28"/>
        <v>9.207270743634203</v>
      </c>
      <c r="K67" s="29">
        <f t="shared" si="28"/>
        <v>22.461907759343667</v>
      </c>
      <c r="L67" s="29">
        <f t="shared" si="28"/>
        <v>6.402428774139547</v>
      </c>
      <c r="M67" s="29">
        <f t="shared" si="28"/>
        <v>1.184023827202634</v>
      </c>
      <c r="N67" s="29">
        <f t="shared" si="28"/>
        <v>58.09632810415896</v>
      </c>
      <c r="O67" s="29">
        <f t="shared" si="28"/>
        <v>46.81420695257455</v>
      </c>
      <c r="P67" s="29">
        <f t="shared" si="28"/>
        <v>0</v>
      </c>
      <c r="Q67" s="29">
        <f t="shared" si="28"/>
        <v>43.26586527454601</v>
      </c>
      <c r="R67" s="29">
        <f t="shared" si="28"/>
        <v>23.863974504857296</v>
      </c>
      <c r="S67" s="29">
        <f t="shared" si="28"/>
        <v>36.41108783259429</v>
      </c>
      <c r="T67" s="29">
        <f t="shared" si="28"/>
        <v>60.92711728523536</v>
      </c>
      <c r="U67" s="29">
        <f t="shared" si="28"/>
        <v>49.88527642977234</v>
      </c>
      <c r="V67" s="30">
        <f t="shared" si="28"/>
        <v>0</v>
      </c>
    </row>
    <row r="68" spans="1:22" ht="12.75">
      <c r="A68" s="28" t="s">
        <v>118</v>
      </c>
      <c r="B68" s="29">
        <f>IF(B36=0,0,B55*100/B36)</f>
        <v>12.990056678891525</v>
      </c>
      <c r="C68" s="29">
        <f aca="true" t="shared" si="29" ref="C68:V68">IF(C36=0,0,C55*100/C36)</f>
        <v>6.235721808115913</v>
      </c>
      <c r="D68" s="29">
        <f t="shared" si="29"/>
        <v>33.11645303307749</v>
      </c>
      <c r="E68" s="29">
        <f t="shared" si="29"/>
        <v>48.470802712657324</v>
      </c>
      <c r="F68" s="29">
        <f t="shared" si="29"/>
        <v>43.871801976540134</v>
      </c>
      <c r="G68" s="29">
        <f t="shared" si="29"/>
        <v>15.771789069464445</v>
      </c>
      <c r="H68" s="29">
        <f t="shared" si="29"/>
        <v>26.180681797156097</v>
      </c>
      <c r="I68" s="29">
        <f t="shared" si="29"/>
        <v>0</v>
      </c>
      <c r="J68" s="29">
        <f t="shared" si="29"/>
        <v>10.705449161292837</v>
      </c>
      <c r="K68" s="29">
        <f t="shared" si="29"/>
        <v>35.57101050636323</v>
      </c>
      <c r="L68" s="29">
        <f t="shared" si="29"/>
        <v>4.860175601629029</v>
      </c>
      <c r="M68" s="29">
        <f t="shared" si="29"/>
        <v>0.06674644123936417</v>
      </c>
      <c r="N68" s="29">
        <f t="shared" si="29"/>
        <v>23.268822015885444</v>
      </c>
      <c r="O68" s="29">
        <f t="shared" si="29"/>
        <v>34.068226798148196</v>
      </c>
      <c r="P68" s="29">
        <f t="shared" si="29"/>
        <v>0</v>
      </c>
      <c r="Q68" s="29">
        <f t="shared" si="29"/>
        <v>10.662956550201045</v>
      </c>
      <c r="R68" s="29">
        <f t="shared" si="29"/>
        <v>4.398155483843846</v>
      </c>
      <c r="S68" s="29">
        <f t="shared" si="29"/>
        <v>12.780217627196112</v>
      </c>
      <c r="T68" s="29">
        <f t="shared" si="29"/>
        <v>6.528627769447708</v>
      </c>
      <c r="U68" s="29">
        <f t="shared" si="29"/>
        <v>11.309004732190202</v>
      </c>
      <c r="V68" s="30">
        <f t="shared" si="29"/>
        <v>0</v>
      </c>
    </row>
    <row r="69" spans="1:22" ht="12.75">
      <c r="A69" s="28" t="s">
        <v>119</v>
      </c>
      <c r="B69" s="29">
        <f>IF(B36=0,0,B56*100/B36)</f>
        <v>0</v>
      </c>
      <c r="C69" s="29">
        <f aca="true" t="shared" si="30" ref="C69:V69">IF(C36=0,0,C56*100/C36)</f>
        <v>0</v>
      </c>
      <c r="D69" s="29">
        <f t="shared" si="30"/>
        <v>1.168815989402735</v>
      </c>
      <c r="E69" s="29">
        <f t="shared" si="30"/>
        <v>0</v>
      </c>
      <c r="F69" s="29">
        <f t="shared" si="30"/>
        <v>0</v>
      </c>
      <c r="G69" s="29">
        <f t="shared" si="30"/>
        <v>6.7715833504765826</v>
      </c>
      <c r="H69" s="29">
        <f t="shared" si="30"/>
        <v>0</v>
      </c>
      <c r="I69" s="29">
        <f t="shared" si="30"/>
        <v>0</v>
      </c>
      <c r="J69" s="29">
        <f t="shared" si="30"/>
        <v>1.4611623059089405</v>
      </c>
      <c r="K69" s="29">
        <f t="shared" si="30"/>
        <v>1.822239227088728</v>
      </c>
      <c r="L69" s="29">
        <f t="shared" si="30"/>
        <v>1.536315720450804</v>
      </c>
      <c r="M69" s="29">
        <f t="shared" si="30"/>
        <v>0.08706057552960544</v>
      </c>
      <c r="N69" s="29">
        <f t="shared" si="30"/>
        <v>0</v>
      </c>
      <c r="O69" s="29">
        <f t="shared" si="30"/>
        <v>3.025857243643157</v>
      </c>
      <c r="P69" s="29">
        <f t="shared" si="30"/>
        <v>0</v>
      </c>
      <c r="Q69" s="29">
        <f t="shared" si="30"/>
        <v>0</v>
      </c>
      <c r="R69" s="29">
        <f t="shared" si="30"/>
        <v>2.344078533187336</v>
      </c>
      <c r="S69" s="29">
        <f t="shared" si="30"/>
        <v>0.015594621500106185</v>
      </c>
      <c r="T69" s="29">
        <f t="shared" si="30"/>
        <v>0.565814406685468</v>
      </c>
      <c r="U69" s="29">
        <f t="shared" si="30"/>
        <v>0.8795892569481268</v>
      </c>
      <c r="V69" s="30">
        <f t="shared" si="30"/>
        <v>0</v>
      </c>
    </row>
    <row r="70" spans="1:22" ht="12.75">
      <c r="A70" s="11" t="s">
        <v>108</v>
      </c>
      <c r="B70" s="37">
        <f>IF(B36=0,0,B57*100/B36)</f>
        <v>13.728451234580007</v>
      </c>
      <c r="C70" s="37">
        <f aca="true" t="shared" si="31" ref="C70:V70">IF(C36=0,0,C57*100/C36)</f>
        <v>31.234647935028455</v>
      </c>
      <c r="D70" s="37">
        <f t="shared" si="31"/>
        <v>34.28519110141427</v>
      </c>
      <c r="E70" s="37">
        <f t="shared" si="31"/>
        <v>0</v>
      </c>
      <c r="F70" s="37">
        <f t="shared" si="31"/>
        <v>4.618084418583171</v>
      </c>
      <c r="G70" s="37">
        <f t="shared" si="31"/>
        <v>38.97860522526229</v>
      </c>
      <c r="H70" s="37">
        <f t="shared" si="31"/>
        <v>28.341877349783125</v>
      </c>
      <c r="I70" s="37">
        <f t="shared" si="31"/>
        <v>0</v>
      </c>
      <c r="J70" s="37">
        <f t="shared" si="31"/>
        <v>12.001013072532096</v>
      </c>
      <c r="K70" s="37">
        <f t="shared" si="31"/>
        <v>22.355362039148865</v>
      </c>
      <c r="L70" s="37">
        <f t="shared" si="31"/>
        <v>53.96429943669166</v>
      </c>
      <c r="M70" s="37">
        <f t="shared" si="31"/>
        <v>0.14510095921600907</v>
      </c>
      <c r="N70" s="37">
        <f t="shared" si="31"/>
        <v>0.34421334343025806</v>
      </c>
      <c r="O70" s="37">
        <f t="shared" si="31"/>
        <v>0.7699382299346456</v>
      </c>
      <c r="P70" s="37">
        <f t="shared" si="31"/>
        <v>27.5739762078014</v>
      </c>
      <c r="Q70" s="37">
        <f t="shared" si="31"/>
        <v>34.996830470659006</v>
      </c>
      <c r="R70" s="37">
        <f t="shared" si="31"/>
        <v>46.078796172111424</v>
      </c>
      <c r="S70" s="37">
        <f t="shared" si="31"/>
        <v>17.571594198460556</v>
      </c>
      <c r="T70" s="37">
        <f t="shared" si="31"/>
        <v>18.903775325684187</v>
      </c>
      <c r="U70" s="37">
        <f t="shared" si="31"/>
        <v>23.673516572718157</v>
      </c>
      <c r="V70" s="38">
        <f t="shared" si="31"/>
        <v>74.8663101604278</v>
      </c>
    </row>
    <row r="71" spans="1:22" ht="25.5">
      <c r="A71" s="28" t="s">
        <v>120</v>
      </c>
      <c r="B71" s="29">
        <f>IF(B36=0,0,B58*100/B36)</f>
        <v>0</v>
      </c>
      <c r="C71" s="29">
        <f aca="true" t="shared" si="32" ref="C71:V71">IF(C36=0,0,C58*100/C36)</f>
        <v>0</v>
      </c>
      <c r="D71" s="29">
        <f t="shared" si="32"/>
        <v>0</v>
      </c>
      <c r="E71" s="29">
        <f t="shared" si="32"/>
        <v>0</v>
      </c>
      <c r="F71" s="29">
        <f t="shared" si="32"/>
        <v>0</v>
      </c>
      <c r="G71" s="29">
        <f t="shared" si="32"/>
        <v>0</v>
      </c>
      <c r="H71" s="29">
        <f t="shared" si="32"/>
        <v>0</v>
      </c>
      <c r="I71" s="29">
        <f t="shared" si="32"/>
        <v>0</v>
      </c>
      <c r="J71" s="29">
        <f t="shared" si="32"/>
        <v>0</v>
      </c>
      <c r="K71" s="29">
        <f t="shared" si="32"/>
        <v>0</v>
      </c>
      <c r="L71" s="29">
        <f t="shared" si="32"/>
        <v>26.69626882348571</v>
      </c>
      <c r="M71" s="29">
        <f t="shared" si="32"/>
        <v>0</v>
      </c>
      <c r="N71" s="29">
        <f t="shared" si="32"/>
        <v>0.34421334343025806</v>
      </c>
      <c r="O71" s="29">
        <f t="shared" si="32"/>
        <v>0.7699382299346456</v>
      </c>
      <c r="P71" s="29">
        <f t="shared" si="32"/>
        <v>0.03489460928075197</v>
      </c>
      <c r="Q71" s="29">
        <f t="shared" si="32"/>
        <v>0</v>
      </c>
      <c r="R71" s="29">
        <f t="shared" si="32"/>
        <v>5.627421694663174</v>
      </c>
      <c r="S71" s="29">
        <f t="shared" si="32"/>
        <v>0.14744005781918576</v>
      </c>
      <c r="T71" s="29">
        <f t="shared" si="32"/>
        <v>3.4352799306060837</v>
      </c>
      <c r="U71" s="29">
        <f t="shared" si="32"/>
        <v>1.7717440747097983</v>
      </c>
      <c r="V71" s="30">
        <f t="shared" si="32"/>
        <v>74.8663101604278</v>
      </c>
    </row>
    <row r="72" spans="1:22" ht="12.75">
      <c r="A72" s="28" t="s">
        <v>121</v>
      </c>
      <c r="B72" s="29">
        <f>IF(B36=0,0,B59*100/B36)</f>
        <v>10.786640255741434</v>
      </c>
      <c r="C72" s="29">
        <f aca="true" t="shared" si="33" ref="C72:V72">IF(C36=0,0,C59*100/C36)</f>
        <v>31.234647935028455</v>
      </c>
      <c r="D72" s="29">
        <f t="shared" si="33"/>
        <v>34.28519110141427</v>
      </c>
      <c r="E72" s="29">
        <f t="shared" si="33"/>
        <v>0</v>
      </c>
      <c r="F72" s="29">
        <f t="shared" si="33"/>
        <v>4.618084418583171</v>
      </c>
      <c r="G72" s="29">
        <f t="shared" si="33"/>
        <v>38.97860522526229</v>
      </c>
      <c r="H72" s="29">
        <f t="shared" si="33"/>
        <v>28.341877349783125</v>
      </c>
      <c r="I72" s="29">
        <f t="shared" si="33"/>
        <v>0</v>
      </c>
      <c r="J72" s="29">
        <f t="shared" si="33"/>
        <v>12.001013072532096</v>
      </c>
      <c r="K72" s="29">
        <f t="shared" si="33"/>
        <v>22.355362039148865</v>
      </c>
      <c r="L72" s="29">
        <f t="shared" si="33"/>
        <v>27.268030613205948</v>
      </c>
      <c r="M72" s="29">
        <f t="shared" si="33"/>
        <v>0.14510095921600907</v>
      </c>
      <c r="N72" s="29">
        <f t="shared" si="33"/>
        <v>0</v>
      </c>
      <c r="O72" s="29">
        <f t="shared" si="33"/>
        <v>0</v>
      </c>
      <c r="P72" s="29">
        <f t="shared" si="33"/>
        <v>26.793584070776824</v>
      </c>
      <c r="Q72" s="29">
        <f t="shared" si="33"/>
        <v>34.996830470659006</v>
      </c>
      <c r="R72" s="29">
        <f t="shared" si="33"/>
        <v>40.45137447744825</v>
      </c>
      <c r="S72" s="29">
        <f t="shared" si="33"/>
        <v>17.42415414064137</v>
      </c>
      <c r="T72" s="29">
        <f t="shared" si="33"/>
        <v>15.468495395078103</v>
      </c>
      <c r="U72" s="29">
        <f t="shared" si="33"/>
        <v>21.90177249800836</v>
      </c>
      <c r="V72" s="30">
        <f t="shared" si="33"/>
        <v>0</v>
      </c>
    </row>
    <row r="73" spans="1:22" ht="12.75">
      <c r="A73" s="28" t="s">
        <v>122</v>
      </c>
      <c r="B73" s="29">
        <f>IF(B36=0,0,B60*100/B36)</f>
        <v>2.941810978838573</v>
      </c>
      <c r="C73" s="29">
        <f aca="true" t="shared" si="34" ref="C73:V73">IF(C36=0,0,C60*100/C36)</f>
        <v>0</v>
      </c>
      <c r="D73" s="29">
        <f t="shared" si="34"/>
        <v>0</v>
      </c>
      <c r="E73" s="29">
        <f t="shared" si="34"/>
        <v>0</v>
      </c>
      <c r="F73" s="29">
        <f t="shared" si="34"/>
        <v>0</v>
      </c>
      <c r="G73" s="29">
        <f t="shared" si="34"/>
        <v>0</v>
      </c>
      <c r="H73" s="29">
        <f t="shared" si="34"/>
        <v>0</v>
      </c>
      <c r="I73" s="29">
        <f t="shared" si="34"/>
        <v>0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29">
        <f t="shared" si="34"/>
        <v>0</v>
      </c>
      <c r="N73" s="29">
        <f t="shared" si="34"/>
        <v>0</v>
      </c>
      <c r="O73" s="29">
        <f t="shared" si="34"/>
        <v>0</v>
      </c>
      <c r="P73" s="29">
        <f t="shared" si="34"/>
        <v>0.7454975277438236</v>
      </c>
      <c r="Q73" s="29">
        <f t="shared" si="34"/>
        <v>0</v>
      </c>
      <c r="R73" s="29">
        <f t="shared" si="34"/>
        <v>0</v>
      </c>
      <c r="S73" s="29">
        <f t="shared" si="34"/>
        <v>0</v>
      </c>
      <c r="T73" s="29">
        <f t="shared" si="34"/>
        <v>0</v>
      </c>
      <c r="U73" s="29">
        <f t="shared" si="34"/>
        <v>0</v>
      </c>
      <c r="V73" s="30">
        <f t="shared" si="34"/>
        <v>0</v>
      </c>
    </row>
    <row r="74" spans="1:22" ht="12.75">
      <c r="A74" s="11" t="s">
        <v>112</v>
      </c>
      <c r="B74" s="37">
        <f>IF(B36=0,0,B61*100/B36)</f>
        <v>0</v>
      </c>
      <c r="C74" s="37">
        <f aca="true" t="shared" si="35" ref="C74:V74">IF(C36=0,0,C61*100/C36)</f>
        <v>2.3699268136975844</v>
      </c>
      <c r="D74" s="37">
        <f t="shared" si="35"/>
        <v>3.1071025051622705</v>
      </c>
      <c r="E74" s="37">
        <f t="shared" si="35"/>
        <v>0</v>
      </c>
      <c r="F74" s="37">
        <f t="shared" si="35"/>
        <v>0</v>
      </c>
      <c r="G74" s="37">
        <f t="shared" si="35"/>
        <v>0</v>
      </c>
      <c r="H74" s="37">
        <f t="shared" si="35"/>
        <v>11.415682279581354</v>
      </c>
      <c r="I74" s="37">
        <f t="shared" si="35"/>
        <v>100</v>
      </c>
      <c r="J74" s="37">
        <f t="shared" si="35"/>
        <v>54.67669348711255</v>
      </c>
      <c r="K74" s="37">
        <f t="shared" si="35"/>
        <v>0</v>
      </c>
      <c r="L74" s="37">
        <f t="shared" si="35"/>
        <v>7.513103400059657</v>
      </c>
      <c r="M74" s="37">
        <f t="shared" si="35"/>
        <v>96.3052478431758</v>
      </c>
      <c r="N74" s="37">
        <f t="shared" si="35"/>
        <v>3.9670587830337243</v>
      </c>
      <c r="O74" s="37">
        <f t="shared" si="35"/>
        <v>0</v>
      </c>
      <c r="P74" s="37">
        <f t="shared" si="35"/>
        <v>9.827054336031058</v>
      </c>
      <c r="Q74" s="37">
        <f t="shared" si="35"/>
        <v>0.3482042670691908</v>
      </c>
      <c r="R74" s="37">
        <f t="shared" si="35"/>
        <v>7.298111752193824</v>
      </c>
      <c r="S74" s="37">
        <f t="shared" si="35"/>
        <v>0.7095552782548314</v>
      </c>
      <c r="T74" s="37">
        <f t="shared" si="35"/>
        <v>1.5298751073072463</v>
      </c>
      <c r="U74" s="37">
        <f t="shared" si="35"/>
        <v>1.3193838854221902</v>
      </c>
      <c r="V74" s="38">
        <f t="shared" si="35"/>
        <v>25.13368983957219</v>
      </c>
    </row>
    <row r="75" spans="1:22" ht="12.75">
      <c r="A75" s="11" t="s">
        <v>113</v>
      </c>
      <c r="B75" s="37">
        <f>IF(B36=0,0,B62*100/B36)</f>
        <v>1.832748239816431</v>
      </c>
      <c r="C75" s="37">
        <f aca="true" t="shared" si="36" ref="C75:V75">IF(C36=0,0,C62*100/C36)</f>
        <v>5.864680141346385</v>
      </c>
      <c r="D75" s="37">
        <f t="shared" si="36"/>
        <v>1.0032337242373475</v>
      </c>
      <c r="E75" s="37">
        <f t="shared" si="36"/>
        <v>0</v>
      </c>
      <c r="F75" s="37">
        <f t="shared" si="36"/>
        <v>23.219728456636187</v>
      </c>
      <c r="G75" s="37">
        <f t="shared" si="36"/>
        <v>6.214427758348762</v>
      </c>
      <c r="H75" s="37">
        <f t="shared" si="36"/>
        <v>27.527830982413864</v>
      </c>
      <c r="I75" s="37">
        <f t="shared" si="36"/>
        <v>0</v>
      </c>
      <c r="J75" s="37">
        <f t="shared" si="36"/>
        <v>7.0184496093826105</v>
      </c>
      <c r="K75" s="37">
        <f t="shared" si="36"/>
        <v>7.251091384629084</v>
      </c>
      <c r="L75" s="37">
        <f t="shared" si="36"/>
        <v>10.356808954983945</v>
      </c>
      <c r="M75" s="37">
        <f t="shared" si="36"/>
        <v>0.5592190968184989</v>
      </c>
      <c r="N75" s="37">
        <f t="shared" si="36"/>
        <v>4.156100751245622</v>
      </c>
      <c r="O75" s="37">
        <f t="shared" si="36"/>
        <v>15.321770775699447</v>
      </c>
      <c r="P75" s="37">
        <f t="shared" si="36"/>
        <v>62.59896945616754</v>
      </c>
      <c r="Q75" s="37">
        <f t="shared" si="36"/>
        <v>7.418202900367443</v>
      </c>
      <c r="R75" s="37">
        <f t="shared" si="36"/>
        <v>8.219475607719332</v>
      </c>
      <c r="S75" s="37">
        <f t="shared" si="36"/>
        <v>2.0492750344003174</v>
      </c>
      <c r="T75" s="37">
        <f t="shared" si="36"/>
        <v>0.15233464795377985</v>
      </c>
      <c r="U75" s="37">
        <f t="shared" si="36"/>
        <v>9.248252758768876</v>
      </c>
      <c r="V75" s="38">
        <f t="shared" si="36"/>
        <v>0</v>
      </c>
    </row>
    <row r="76" spans="1:22" ht="12.75">
      <c r="A76" s="11" t="s">
        <v>114</v>
      </c>
      <c r="B76" s="37">
        <f>IF(B36=0,0,B63*100/B36)</f>
        <v>0</v>
      </c>
      <c r="C76" s="37">
        <f aca="true" t="shared" si="37" ref="C76:V76">IF(C36=0,0,C63*100/C36)</f>
        <v>0</v>
      </c>
      <c r="D76" s="37">
        <f t="shared" si="37"/>
        <v>0</v>
      </c>
      <c r="E76" s="37">
        <f t="shared" si="37"/>
        <v>0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0</v>
      </c>
      <c r="J76" s="37">
        <f t="shared" si="37"/>
        <v>0</v>
      </c>
      <c r="K76" s="37">
        <f t="shared" si="37"/>
        <v>0</v>
      </c>
      <c r="L76" s="37">
        <f t="shared" si="37"/>
        <v>0</v>
      </c>
      <c r="M76" s="37">
        <f t="shared" si="37"/>
        <v>0.11248226358425023</v>
      </c>
      <c r="N76" s="37">
        <f t="shared" si="37"/>
        <v>0</v>
      </c>
      <c r="O76" s="37">
        <f t="shared" si="37"/>
        <v>0</v>
      </c>
      <c r="P76" s="37">
        <f t="shared" si="37"/>
        <v>0</v>
      </c>
      <c r="Q76" s="37">
        <f t="shared" si="37"/>
        <v>0</v>
      </c>
      <c r="R76" s="37">
        <f t="shared" si="37"/>
        <v>0.479130693996173</v>
      </c>
      <c r="S76" s="37">
        <f t="shared" si="37"/>
        <v>0</v>
      </c>
      <c r="T76" s="37">
        <f t="shared" si="37"/>
        <v>0</v>
      </c>
      <c r="U76" s="37">
        <f t="shared" si="37"/>
        <v>0</v>
      </c>
      <c r="V76" s="38">
        <f t="shared" si="37"/>
        <v>0</v>
      </c>
    </row>
    <row r="77" spans="1:22" ht="12.75">
      <c r="A77" s="14" t="s">
        <v>123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</row>
    <row r="78" spans="1:22" ht="12.75">
      <c r="A78" s="28" t="s">
        <v>124</v>
      </c>
      <c r="B78" s="33">
        <v>816932933</v>
      </c>
      <c r="C78" s="33">
        <v>162168897</v>
      </c>
      <c r="D78" s="33">
        <v>1242555000</v>
      </c>
      <c r="E78" s="33">
        <v>849572000</v>
      </c>
      <c r="F78" s="33">
        <v>1885866000</v>
      </c>
      <c r="G78" s="33">
        <v>326942000</v>
      </c>
      <c r="H78" s="33">
        <v>2228679047</v>
      </c>
      <c r="I78" s="33">
        <v>351110000</v>
      </c>
      <c r="J78" s="33">
        <v>750000000</v>
      </c>
      <c r="K78" s="33">
        <v>2151356889</v>
      </c>
      <c r="L78" s="33">
        <v>6596510617</v>
      </c>
      <c r="M78" s="33">
        <v>401380</v>
      </c>
      <c r="N78" s="33">
        <v>678927000</v>
      </c>
      <c r="O78" s="33">
        <v>0</v>
      </c>
      <c r="P78" s="33">
        <v>110846320</v>
      </c>
      <c r="Q78" s="33">
        <v>954786502</v>
      </c>
      <c r="R78" s="33">
        <v>5320634166</v>
      </c>
      <c r="S78" s="33">
        <v>697837063</v>
      </c>
      <c r="T78" s="33">
        <v>1506905477</v>
      </c>
      <c r="U78" s="33">
        <v>1796432000</v>
      </c>
      <c r="V78" s="34">
        <v>243726727</v>
      </c>
    </row>
    <row r="79" spans="1:22" ht="12.75">
      <c r="A79" s="28" t="s">
        <v>125</v>
      </c>
      <c r="B79" s="33">
        <v>0</v>
      </c>
      <c r="C79" s="33">
        <v>0</v>
      </c>
      <c r="D79" s="33">
        <v>0</v>
      </c>
      <c r="E79" s="33">
        <v>0</v>
      </c>
      <c r="F79" s="33">
        <v>21052000</v>
      </c>
      <c r="G79" s="33">
        <v>0</v>
      </c>
      <c r="H79" s="33">
        <v>0</v>
      </c>
      <c r="I79" s="33">
        <v>0</v>
      </c>
      <c r="J79" s="33">
        <v>0</v>
      </c>
      <c r="K79" s="33">
        <v>125800358</v>
      </c>
      <c r="L79" s="33">
        <v>56224800</v>
      </c>
      <c r="M79" s="33">
        <v>0</v>
      </c>
      <c r="N79" s="33">
        <v>0</v>
      </c>
      <c r="O79" s="33">
        <v>51198000</v>
      </c>
      <c r="P79" s="33">
        <v>0</v>
      </c>
      <c r="Q79" s="33">
        <v>0</v>
      </c>
      <c r="R79" s="33">
        <v>328672985</v>
      </c>
      <c r="S79" s="33">
        <v>0</v>
      </c>
      <c r="T79" s="33">
        <v>162916140</v>
      </c>
      <c r="U79" s="33">
        <v>0</v>
      </c>
      <c r="V79" s="34">
        <v>0</v>
      </c>
    </row>
    <row r="80" spans="1:22" ht="12.75">
      <c r="A80" s="28" t="s">
        <v>126</v>
      </c>
      <c r="B80" s="33">
        <v>0</v>
      </c>
      <c r="C80" s="33">
        <v>27229840</v>
      </c>
      <c r="D80" s="33">
        <v>0</v>
      </c>
      <c r="E80" s="33">
        <v>0</v>
      </c>
      <c r="F80" s="33">
        <v>13164000</v>
      </c>
      <c r="G80" s="33">
        <v>5344000</v>
      </c>
      <c r="H80" s="33">
        <v>0</v>
      </c>
      <c r="I80" s="33">
        <v>0</v>
      </c>
      <c r="J80" s="33">
        <v>0</v>
      </c>
      <c r="K80" s="33">
        <v>0</v>
      </c>
      <c r="L80" s="33">
        <v>53769239</v>
      </c>
      <c r="M80" s="33">
        <v>0</v>
      </c>
      <c r="N80" s="33">
        <v>0</v>
      </c>
      <c r="O80" s="33">
        <v>0</v>
      </c>
      <c r="P80" s="33">
        <v>7571886</v>
      </c>
      <c r="Q80" s="33">
        <v>0</v>
      </c>
      <c r="R80" s="33">
        <v>111193731</v>
      </c>
      <c r="S80" s="33">
        <v>0</v>
      </c>
      <c r="T80" s="33">
        <v>31123941</v>
      </c>
      <c r="U80" s="33">
        <v>0</v>
      </c>
      <c r="V80" s="34">
        <v>0</v>
      </c>
    </row>
    <row r="81" spans="1:22" ht="12.75">
      <c r="A81" s="28" t="s">
        <v>127</v>
      </c>
      <c r="B81" s="29">
        <f>IF(B164=0,0,B79*100/B164)</f>
        <v>0</v>
      </c>
      <c r="C81" s="29">
        <f aca="true" t="shared" si="38" ref="C81:V81">IF(C164=0,0,C79*100/C164)</f>
        <v>0</v>
      </c>
      <c r="D81" s="29">
        <f t="shared" si="38"/>
        <v>0</v>
      </c>
      <c r="E81" s="29">
        <f t="shared" si="38"/>
        <v>0</v>
      </c>
      <c r="F81" s="29">
        <f t="shared" si="38"/>
        <v>15.699154211422654</v>
      </c>
      <c r="G81" s="29">
        <f t="shared" si="38"/>
        <v>0</v>
      </c>
      <c r="H81" s="29">
        <f t="shared" si="38"/>
        <v>0</v>
      </c>
      <c r="I81" s="29">
        <f t="shared" si="38"/>
        <v>0</v>
      </c>
      <c r="J81" s="29">
        <f t="shared" si="38"/>
        <v>0</v>
      </c>
      <c r="K81" s="29">
        <f t="shared" si="38"/>
        <v>76.49820828084789</v>
      </c>
      <c r="L81" s="29">
        <f t="shared" si="38"/>
        <v>30.758746267620065</v>
      </c>
      <c r="M81" s="29">
        <f t="shared" si="38"/>
        <v>0</v>
      </c>
      <c r="N81" s="29">
        <f t="shared" si="38"/>
        <v>0</v>
      </c>
      <c r="O81" s="29">
        <f t="shared" si="38"/>
        <v>0</v>
      </c>
      <c r="P81" s="29">
        <f t="shared" si="38"/>
        <v>0</v>
      </c>
      <c r="Q81" s="29">
        <f t="shared" si="38"/>
        <v>0</v>
      </c>
      <c r="R81" s="29">
        <f t="shared" si="38"/>
        <v>116.54900939383505</v>
      </c>
      <c r="S81" s="29">
        <f t="shared" si="38"/>
        <v>0</v>
      </c>
      <c r="T81" s="29">
        <f t="shared" si="38"/>
        <v>235.536866759195</v>
      </c>
      <c r="U81" s="29">
        <f t="shared" si="38"/>
        <v>0</v>
      </c>
      <c r="V81" s="30">
        <f t="shared" si="38"/>
        <v>0</v>
      </c>
    </row>
    <row r="82" spans="1:22" ht="12.75">
      <c r="A82" s="28" t="s">
        <v>128</v>
      </c>
      <c r="B82" s="29">
        <f>IF(B78=0,0,B80*100/B78)</f>
        <v>0</v>
      </c>
      <c r="C82" s="29">
        <f aca="true" t="shared" si="39" ref="C82:V82">IF(C78=0,0,C80*100/C78)</f>
        <v>16.791037309700638</v>
      </c>
      <c r="D82" s="29">
        <f t="shared" si="39"/>
        <v>0</v>
      </c>
      <c r="E82" s="29">
        <f t="shared" si="39"/>
        <v>0</v>
      </c>
      <c r="F82" s="29">
        <f t="shared" si="39"/>
        <v>0.698034749022465</v>
      </c>
      <c r="G82" s="29">
        <f t="shared" si="39"/>
        <v>1.6345406830569336</v>
      </c>
      <c r="H82" s="29">
        <f t="shared" si="39"/>
        <v>0</v>
      </c>
      <c r="I82" s="29">
        <f t="shared" si="39"/>
        <v>0</v>
      </c>
      <c r="J82" s="29">
        <f t="shared" si="39"/>
        <v>0</v>
      </c>
      <c r="K82" s="29">
        <f t="shared" si="39"/>
        <v>0</v>
      </c>
      <c r="L82" s="29">
        <f t="shared" si="39"/>
        <v>0.8151163868580794</v>
      </c>
      <c r="M82" s="29">
        <f t="shared" si="39"/>
        <v>0</v>
      </c>
      <c r="N82" s="29">
        <f t="shared" si="39"/>
        <v>0</v>
      </c>
      <c r="O82" s="29">
        <f t="shared" si="39"/>
        <v>0</v>
      </c>
      <c r="P82" s="29">
        <f t="shared" si="39"/>
        <v>6.830976436565508</v>
      </c>
      <c r="Q82" s="29">
        <f t="shared" si="39"/>
        <v>0</v>
      </c>
      <c r="R82" s="29">
        <f t="shared" si="39"/>
        <v>2.089858605775829</v>
      </c>
      <c r="S82" s="29">
        <f t="shared" si="39"/>
        <v>0</v>
      </c>
      <c r="T82" s="29">
        <f t="shared" si="39"/>
        <v>2.065420922217539</v>
      </c>
      <c r="U82" s="29">
        <f t="shared" si="39"/>
        <v>0</v>
      </c>
      <c r="V82" s="30">
        <f t="shared" si="39"/>
        <v>0</v>
      </c>
    </row>
    <row r="83" spans="1:22" ht="12.75">
      <c r="A83" s="28" t="s">
        <v>129</v>
      </c>
      <c r="B83" s="29">
        <f>IF(B78=0,0,(B80+B79)*100/B78)</f>
        <v>0</v>
      </c>
      <c r="C83" s="29">
        <f aca="true" t="shared" si="40" ref="C83:V83">IF(C78=0,0,(C80+C79)*100/C78)</f>
        <v>16.791037309700638</v>
      </c>
      <c r="D83" s="29">
        <f t="shared" si="40"/>
        <v>0</v>
      </c>
      <c r="E83" s="29">
        <f t="shared" si="40"/>
        <v>0</v>
      </c>
      <c r="F83" s="29">
        <f t="shared" si="40"/>
        <v>1.814338876675225</v>
      </c>
      <c r="G83" s="29">
        <f t="shared" si="40"/>
        <v>1.6345406830569336</v>
      </c>
      <c r="H83" s="29">
        <f t="shared" si="40"/>
        <v>0</v>
      </c>
      <c r="I83" s="29">
        <f t="shared" si="40"/>
        <v>0</v>
      </c>
      <c r="J83" s="29">
        <f t="shared" si="40"/>
        <v>0</v>
      </c>
      <c r="K83" s="29">
        <f t="shared" si="40"/>
        <v>5.847489026261695</v>
      </c>
      <c r="L83" s="29">
        <f t="shared" si="40"/>
        <v>1.667457924141472</v>
      </c>
      <c r="M83" s="29">
        <f t="shared" si="40"/>
        <v>0</v>
      </c>
      <c r="N83" s="29">
        <f t="shared" si="40"/>
        <v>0</v>
      </c>
      <c r="O83" s="29">
        <f t="shared" si="40"/>
        <v>0</v>
      </c>
      <c r="P83" s="29">
        <f t="shared" si="40"/>
        <v>6.830976436565508</v>
      </c>
      <c r="Q83" s="29">
        <f t="shared" si="40"/>
        <v>0</v>
      </c>
      <c r="R83" s="29">
        <f t="shared" si="40"/>
        <v>8.267185870640068</v>
      </c>
      <c r="S83" s="29">
        <f t="shared" si="40"/>
        <v>0</v>
      </c>
      <c r="T83" s="29">
        <f t="shared" si="40"/>
        <v>12.876725445732784</v>
      </c>
      <c r="U83" s="29">
        <f t="shared" si="40"/>
        <v>0</v>
      </c>
      <c r="V83" s="30">
        <f t="shared" si="40"/>
        <v>0</v>
      </c>
    </row>
    <row r="84" spans="1:22" ht="12.75">
      <c r="A84" s="28" t="s">
        <v>130</v>
      </c>
      <c r="B84" s="29">
        <f>IF(B78=0,0,B164*100/B78)</f>
        <v>0.9180680196669216</v>
      </c>
      <c r="C84" s="29">
        <f aca="true" t="shared" si="41" ref="C84:V84">IF(C78=0,0,C164*100/C78)</f>
        <v>24.098623548016114</v>
      </c>
      <c r="D84" s="29">
        <f t="shared" si="41"/>
        <v>5.567801827685696</v>
      </c>
      <c r="E84" s="29">
        <f t="shared" si="41"/>
        <v>1.8251543129952494</v>
      </c>
      <c r="F84" s="29">
        <f t="shared" si="41"/>
        <v>7.1106004350256065</v>
      </c>
      <c r="G84" s="29">
        <f t="shared" si="41"/>
        <v>10.093533409595587</v>
      </c>
      <c r="H84" s="29">
        <f t="shared" si="41"/>
        <v>3.8277700467832325</v>
      </c>
      <c r="I84" s="29">
        <f t="shared" si="41"/>
        <v>4.235162769502435</v>
      </c>
      <c r="J84" s="29">
        <f t="shared" si="41"/>
        <v>0.7902086666666667</v>
      </c>
      <c r="K84" s="29">
        <f t="shared" si="41"/>
        <v>7.643955535264052</v>
      </c>
      <c r="L84" s="29">
        <f t="shared" si="41"/>
        <v>2.7710542226509993</v>
      </c>
      <c r="M84" s="29">
        <f t="shared" si="41"/>
        <v>12452.04046041158</v>
      </c>
      <c r="N84" s="29">
        <f t="shared" si="41"/>
        <v>1.9147861257543153</v>
      </c>
      <c r="O84" s="29">
        <f t="shared" si="41"/>
        <v>0</v>
      </c>
      <c r="P84" s="29">
        <f t="shared" si="41"/>
        <v>6.1893836439495695</v>
      </c>
      <c r="Q84" s="29">
        <f t="shared" si="41"/>
        <v>1.910059574763448</v>
      </c>
      <c r="R84" s="29">
        <f t="shared" si="41"/>
        <v>5.300197141950992</v>
      </c>
      <c r="S84" s="29">
        <f t="shared" si="41"/>
        <v>3.582498168343919</v>
      </c>
      <c r="T84" s="29">
        <f t="shared" si="41"/>
        <v>4.5900689230821605</v>
      </c>
      <c r="U84" s="29">
        <f t="shared" si="41"/>
        <v>0</v>
      </c>
      <c r="V84" s="30">
        <f t="shared" si="41"/>
        <v>8.024561048653478</v>
      </c>
    </row>
    <row r="85" spans="1:22" ht="12.75">
      <c r="A85" s="14" t="s">
        <v>131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</row>
    <row r="86" spans="1:22" ht="12.75">
      <c r="A86" s="11" t="s">
        <v>132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4"/>
    </row>
    <row r="87" spans="1:22" ht="12.75">
      <c r="A87" s="25" t="s">
        <v>133</v>
      </c>
      <c r="B87" s="39">
        <v>0</v>
      </c>
      <c r="C87" s="39">
        <v>1515.7</v>
      </c>
      <c r="D87" s="39">
        <v>0</v>
      </c>
      <c r="E87" s="39">
        <v>0</v>
      </c>
      <c r="F87" s="39">
        <v>5</v>
      </c>
      <c r="G87" s="39">
        <v>0</v>
      </c>
      <c r="H87" s="39">
        <v>6</v>
      </c>
      <c r="I87" s="39">
        <v>0</v>
      </c>
      <c r="J87" s="39">
        <v>14.6</v>
      </c>
      <c r="K87" s="39">
        <v>8</v>
      </c>
      <c r="L87" s="39">
        <v>1.1</v>
      </c>
      <c r="M87" s="39">
        <v>0</v>
      </c>
      <c r="N87" s="39">
        <v>0</v>
      </c>
      <c r="O87" s="39">
        <v>8.1</v>
      </c>
      <c r="P87" s="39">
        <v>0</v>
      </c>
      <c r="Q87" s="39">
        <v>0</v>
      </c>
      <c r="R87" s="39">
        <v>6.5</v>
      </c>
      <c r="S87" s="39">
        <v>0</v>
      </c>
      <c r="T87" s="39">
        <v>45.6</v>
      </c>
      <c r="U87" s="39">
        <v>0</v>
      </c>
      <c r="V87" s="40">
        <v>0</v>
      </c>
    </row>
    <row r="88" spans="1:22" ht="12.75">
      <c r="A88" s="28" t="s">
        <v>134</v>
      </c>
      <c r="B88" s="41">
        <v>0</v>
      </c>
      <c r="C88" s="41">
        <v>3.8</v>
      </c>
      <c r="D88" s="41">
        <v>0</v>
      </c>
      <c r="E88" s="41">
        <v>0</v>
      </c>
      <c r="F88" s="41">
        <v>7.3</v>
      </c>
      <c r="G88" s="41">
        <v>0</v>
      </c>
      <c r="H88" s="41">
        <v>8</v>
      </c>
      <c r="I88" s="41">
        <v>0</v>
      </c>
      <c r="J88" s="41">
        <v>0</v>
      </c>
      <c r="K88" s="41">
        <v>0</v>
      </c>
      <c r="L88" s="41">
        <v>12.5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10</v>
      </c>
      <c r="U88" s="41">
        <v>0</v>
      </c>
      <c r="V88" s="42">
        <v>0</v>
      </c>
    </row>
    <row r="89" spans="1:22" ht="12.75">
      <c r="A89" s="28" t="s">
        <v>135</v>
      </c>
      <c r="B89" s="41">
        <v>0</v>
      </c>
      <c r="C89" s="41">
        <v>839.6</v>
      </c>
      <c r="D89" s="41">
        <v>0</v>
      </c>
      <c r="E89" s="41">
        <v>0</v>
      </c>
      <c r="F89" s="41">
        <v>7.3</v>
      </c>
      <c r="G89" s="41">
        <v>0</v>
      </c>
      <c r="H89" s="41">
        <v>8</v>
      </c>
      <c r="I89" s="41">
        <v>0</v>
      </c>
      <c r="J89" s="41">
        <v>-5.7</v>
      </c>
      <c r="K89" s="41">
        <v>7</v>
      </c>
      <c r="L89" s="41">
        <v>7.2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8</v>
      </c>
      <c r="S89" s="41">
        <v>0</v>
      </c>
      <c r="T89" s="41">
        <v>6.1</v>
      </c>
      <c r="U89" s="41">
        <v>0</v>
      </c>
      <c r="V89" s="42">
        <v>0</v>
      </c>
    </row>
    <row r="90" spans="1:22" ht="12.75">
      <c r="A90" s="28" t="s">
        <v>136</v>
      </c>
      <c r="B90" s="41">
        <v>0</v>
      </c>
      <c r="C90" s="41">
        <v>0</v>
      </c>
      <c r="D90" s="41">
        <v>0</v>
      </c>
      <c r="E90" s="41">
        <v>0</v>
      </c>
      <c r="F90" s="41">
        <v>5</v>
      </c>
      <c r="G90" s="41">
        <v>0</v>
      </c>
      <c r="H90" s="41">
        <v>9.8</v>
      </c>
      <c r="I90" s="41">
        <v>0</v>
      </c>
      <c r="J90" s="41">
        <v>-49.5</v>
      </c>
      <c r="K90" s="41">
        <v>0</v>
      </c>
      <c r="L90" s="41">
        <v>0</v>
      </c>
      <c r="M90" s="41">
        <v>0</v>
      </c>
      <c r="N90" s="41">
        <v>0</v>
      </c>
      <c r="O90" s="41">
        <v>7.5</v>
      </c>
      <c r="P90" s="41">
        <v>0</v>
      </c>
      <c r="Q90" s="41">
        <v>0</v>
      </c>
      <c r="R90" s="41">
        <v>8</v>
      </c>
      <c r="S90" s="41">
        <v>0</v>
      </c>
      <c r="T90" s="41">
        <v>10</v>
      </c>
      <c r="U90" s="41">
        <v>0</v>
      </c>
      <c r="V90" s="42">
        <v>0</v>
      </c>
    </row>
    <row r="91" spans="1:22" ht="12.75">
      <c r="A91" s="28" t="s">
        <v>137</v>
      </c>
      <c r="B91" s="41">
        <v>0</v>
      </c>
      <c r="C91" s="41">
        <v>0</v>
      </c>
      <c r="D91" s="41">
        <v>0</v>
      </c>
      <c r="E91" s="41">
        <v>0</v>
      </c>
      <c r="F91" s="41">
        <v>5</v>
      </c>
      <c r="G91" s="41">
        <v>0</v>
      </c>
      <c r="H91" s="41">
        <v>9.8</v>
      </c>
      <c r="I91" s="41">
        <v>0</v>
      </c>
      <c r="J91" s="41">
        <v>13.7</v>
      </c>
      <c r="K91" s="41">
        <v>21.5</v>
      </c>
      <c r="L91" s="41">
        <v>9.6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8</v>
      </c>
      <c r="S91" s="41">
        <v>0</v>
      </c>
      <c r="T91" s="41">
        <v>9.9</v>
      </c>
      <c r="U91" s="41">
        <v>0</v>
      </c>
      <c r="V91" s="42">
        <v>0</v>
      </c>
    </row>
    <row r="92" spans="1:22" ht="12.75">
      <c r="A92" s="28" t="s">
        <v>138</v>
      </c>
      <c r="B92" s="41">
        <v>0</v>
      </c>
      <c r="C92" s="41">
        <v>12.5</v>
      </c>
      <c r="D92" s="41">
        <v>0</v>
      </c>
      <c r="E92" s="41">
        <v>0</v>
      </c>
      <c r="F92" s="41">
        <v>5</v>
      </c>
      <c r="G92" s="41">
        <v>0</v>
      </c>
      <c r="H92" s="41">
        <v>9.8</v>
      </c>
      <c r="I92" s="41">
        <v>0</v>
      </c>
      <c r="J92" s="41">
        <v>-19.5</v>
      </c>
      <c r="K92" s="41">
        <v>8</v>
      </c>
      <c r="L92" s="41">
        <v>9.8</v>
      </c>
      <c r="M92" s="41">
        <v>0</v>
      </c>
      <c r="N92" s="41">
        <v>0</v>
      </c>
      <c r="O92" s="41">
        <v>7.4</v>
      </c>
      <c r="P92" s="41">
        <v>0</v>
      </c>
      <c r="Q92" s="41">
        <v>0</v>
      </c>
      <c r="R92" s="41">
        <v>8</v>
      </c>
      <c r="S92" s="41">
        <v>0</v>
      </c>
      <c r="T92" s="41">
        <v>10</v>
      </c>
      <c r="U92" s="41">
        <v>0</v>
      </c>
      <c r="V92" s="42">
        <v>0</v>
      </c>
    </row>
    <row r="93" spans="1:22" ht="12.75">
      <c r="A93" s="28" t="s">
        <v>139</v>
      </c>
      <c r="B93" s="41">
        <v>0</v>
      </c>
      <c r="C93" s="41">
        <v>10</v>
      </c>
      <c r="D93" s="41">
        <v>0</v>
      </c>
      <c r="E93" s="41">
        <v>0</v>
      </c>
      <c r="F93" s="41">
        <v>5</v>
      </c>
      <c r="G93" s="41">
        <v>0</v>
      </c>
      <c r="H93" s="41">
        <v>7.9</v>
      </c>
      <c r="I93" s="41">
        <v>0</v>
      </c>
      <c r="J93" s="41">
        <v>13.6</v>
      </c>
      <c r="K93" s="41">
        <v>8</v>
      </c>
      <c r="L93" s="41">
        <v>16.1</v>
      </c>
      <c r="M93" s="41">
        <v>0</v>
      </c>
      <c r="N93" s="41">
        <v>0</v>
      </c>
      <c r="O93" s="41">
        <v>7.5</v>
      </c>
      <c r="P93" s="41">
        <v>0</v>
      </c>
      <c r="Q93" s="41">
        <v>0</v>
      </c>
      <c r="R93" s="41">
        <v>9.5</v>
      </c>
      <c r="S93" s="41">
        <v>0</v>
      </c>
      <c r="T93" s="41">
        <v>10</v>
      </c>
      <c r="U93" s="41">
        <v>0</v>
      </c>
      <c r="V93" s="42">
        <v>0</v>
      </c>
    </row>
    <row r="94" spans="1:22" ht="12.75">
      <c r="A94" s="28" t="s">
        <v>114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2">
        <v>0</v>
      </c>
    </row>
    <row r="95" spans="1:22" ht="12.75">
      <c r="A95" s="11" t="s">
        <v>140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4"/>
    </row>
    <row r="96" spans="1:22" ht="12.75">
      <c r="A96" s="25" t="s">
        <v>133</v>
      </c>
      <c r="B96" s="43">
        <v>0</v>
      </c>
      <c r="C96" s="43">
        <v>162.22</v>
      </c>
      <c r="D96" s="43">
        <v>0</v>
      </c>
      <c r="E96" s="43">
        <v>0</v>
      </c>
      <c r="F96" s="43">
        <v>79.64</v>
      </c>
      <c r="G96" s="43">
        <v>0</v>
      </c>
      <c r="H96" s="43">
        <v>402.23</v>
      </c>
      <c r="I96" s="43">
        <v>0</v>
      </c>
      <c r="J96" s="43">
        <v>421</v>
      </c>
      <c r="K96" s="43">
        <v>345.8</v>
      </c>
      <c r="L96" s="43">
        <v>343.54</v>
      </c>
      <c r="M96" s="43">
        <v>0</v>
      </c>
      <c r="N96" s="43">
        <v>0</v>
      </c>
      <c r="O96" s="43">
        <v>233.33</v>
      </c>
      <c r="P96" s="43">
        <v>0</v>
      </c>
      <c r="Q96" s="43">
        <v>0</v>
      </c>
      <c r="R96" s="43">
        <v>193.92</v>
      </c>
      <c r="S96" s="43">
        <v>0</v>
      </c>
      <c r="T96" s="43">
        <v>363.75</v>
      </c>
      <c r="U96" s="43">
        <v>91.67</v>
      </c>
      <c r="V96" s="44">
        <v>0</v>
      </c>
    </row>
    <row r="97" spans="1:22" ht="12.75">
      <c r="A97" s="28" t="s">
        <v>134</v>
      </c>
      <c r="B97" s="45">
        <v>0</v>
      </c>
      <c r="C97" s="45">
        <v>108</v>
      </c>
      <c r="D97" s="45">
        <v>0</v>
      </c>
      <c r="E97" s="45">
        <v>0</v>
      </c>
      <c r="F97" s="45">
        <v>76.55</v>
      </c>
      <c r="G97" s="45">
        <v>0</v>
      </c>
      <c r="H97" s="45">
        <v>65.71</v>
      </c>
      <c r="I97" s="45">
        <v>0</v>
      </c>
      <c r="J97" s="45">
        <v>0</v>
      </c>
      <c r="K97" s="45">
        <v>0</v>
      </c>
      <c r="L97" s="45">
        <v>45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110</v>
      </c>
      <c r="U97" s="45">
        <v>0</v>
      </c>
      <c r="V97" s="46">
        <v>0</v>
      </c>
    </row>
    <row r="98" spans="1:22" ht="12.75">
      <c r="A98" s="28" t="s">
        <v>135</v>
      </c>
      <c r="B98" s="45">
        <v>0</v>
      </c>
      <c r="C98" s="45">
        <v>356.4</v>
      </c>
      <c r="D98" s="45">
        <v>0</v>
      </c>
      <c r="E98" s="45">
        <v>0</v>
      </c>
      <c r="F98" s="45">
        <v>531.14</v>
      </c>
      <c r="G98" s="45">
        <v>0</v>
      </c>
      <c r="H98" s="45">
        <v>468.2</v>
      </c>
      <c r="I98" s="45">
        <v>0</v>
      </c>
      <c r="J98" s="45">
        <v>417</v>
      </c>
      <c r="K98" s="45">
        <v>631.3</v>
      </c>
      <c r="L98" s="45">
        <v>494.64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480.06</v>
      </c>
      <c r="S98" s="45">
        <v>0</v>
      </c>
      <c r="T98" s="45">
        <v>515</v>
      </c>
      <c r="U98" s="45">
        <v>0</v>
      </c>
      <c r="V98" s="46">
        <v>0</v>
      </c>
    </row>
    <row r="99" spans="1:22" ht="12.75">
      <c r="A99" s="28" t="s">
        <v>136</v>
      </c>
      <c r="B99" s="45">
        <v>0</v>
      </c>
      <c r="C99" s="45">
        <v>0</v>
      </c>
      <c r="D99" s="45">
        <v>0</v>
      </c>
      <c r="E99" s="45">
        <v>0</v>
      </c>
      <c r="F99" s="45">
        <v>25.86</v>
      </c>
      <c r="G99" s="45">
        <v>0</v>
      </c>
      <c r="H99" s="45">
        <v>39.32</v>
      </c>
      <c r="I99" s="45">
        <v>0</v>
      </c>
      <c r="J99" s="45">
        <v>39</v>
      </c>
      <c r="K99" s="45">
        <v>0</v>
      </c>
      <c r="L99" s="45">
        <v>0</v>
      </c>
      <c r="M99" s="45">
        <v>0</v>
      </c>
      <c r="N99" s="45">
        <v>0</v>
      </c>
      <c r="O99" s="45">
        <v>16.94</v>
      </c>
      <c r="P99" s="45">
        <v>0</v>
      </c>
      <c r="Q99" s="45">
        <v>0</v>
      </c>
      <c r="R99" s="45">
        <v>60.86</v>
      </c>
      <c r="S99" s="45">
        <v>0</v>
      </c>
      <c r="T99" s="45">
        <v>88.78</v>
      </c>
      <c r="U99" s="45">
        <v>81.77</v>
      </c>
      <c r="V99" s="46">
        <v>0</v>
      </c>
    </row>
    <row r="100" spans="1:22" ht="12.75">
      <c r="A100" s="28" t="s">
        <v>137</v>
      </c>
      <c r="B100" s="45">
        <v>0</v>
      </c>
      <c r="C100" s="45">
        <v>22.74</v>
      </c>
      <c r="D100" s="45">
        <v>0</v>
      </c>
      <c r="E100" s="45">
        <v>0</v>
      </c>
      <c r="F100" s="45">
        <v>138.73</v>
      </c>
      <c r="G100" s="45">
        <v>0</v>
      </c>
      <c r="H100" s="45">
        <v>290.36</v>
      </c>
      <c r="I100" s="45">
        <v>0</v>
      </c>
      <c r="J100" s="45">
        <v>195</v>
      </c>
      <c r="K100" s="45">
        <v>219.4</v>
      </c>
      <c r="L100" s="45">
        <v>125.23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225.31</v>
      </c>
      <c r="S100" s="45">
        <v>0</v>
      </c>
      <c r="T100" s="45">
        <v>113</v>
      </c>
      <c r="U100" s="45">
        <v>51.04</v>
      </c>
      <c r="V100" s="46">
        <v>0</v>
      </c>
    </row>
    <row r="101" spans="1:22" ht="12.75">
      <c r="A101" s="28" t="s">
        <v>138</v>
      </c>
      <c r="B101" s="45">
        <v>0</v>
      </c>
      <c r="C101" s="45">
        <v>67.39</v>
      </c>
      <c r="D101" s="45">
        <v>0</v>
      </c>
      <c r="E101" s="45">
        <v>0</v>
      </c>
      <c r="F101" s="45">
        <v>123.67</v>
      </c>
      <c r="G101" s="45">
        <v>0</v>
      </c>
      <c r="H101" s="45">
        <v>33.17</v>
      </c>
      <c r="I101" s="45">
        <v>0</v>
      </c>
      <c r="J101" s="45">
        <v>99</v>
      </c>
      <c r="K101" s="45">
        <v>116.65</v>
      </c>
      <c r="L101" s="45">
        <v>75.55</v>
      </c>
      <c r="M101" s="45">
        <v>0</v>
      </c>
      <c r="N101" s="45">
        <v>0</v>
      </c>
      <c r="O101" s="45">
        <v>31.94</v>
      </c>
      <c r="P101" s="45">
        <v>0</v>
      </c>
      <c r="Q101" s="45">
        <v>0</v>
      </c>
      <c r="R101" s="45">
        <v>92.29</v>
      </c>
      <c r="S101" s="45">
        <v>0</v>
      </c>
      <c r="T101" s="45">
        <v>142.48</v>
      </c>
      <c r="U101" s="45">
        <v>29.24</v>
      </c>
      <c r="V101" s="46">
        <v>0</v>
      </c>
    </row>
    <row r="102" spans="1:22" ht="12.75">
      <c r="A102" s="28" t="s">
        <v>139</v>
      </c>
      <c r="B102" s="45">
        <v>0</v>
      </c>
      <c r="C102" s="45">
        <v>64.13</v>
      </c>
      <c r="D102" s="45">
        <v>0</v>
      </c>
      <c r="E102" s="45">
        <v>0</v>
      </c>
      <c r="F102" s="45">
        <v>60.39</v>
      </c>
      <c r="G102" s="45">
        <v>0</v>
      </c>
      <c r="H102" s="45">
        <v>90.64</v>
      </c>
      <c r="I102" s="45">
        <v>0</v>
      </c>
      <c r="J102" s="45">
        <v>133</v>
      </c>
      <c r="K102" s="45">
        <v>86.85</v>
      </c>
      <c r="L102" s="45">
        <v>87.4</v>
      </c>
      <c r="M102" s="45">
        <v>0</v>
      </c>
      <c r="N102" s="45">
        <v>0</v>
      </c>
      <c r="O102" s="45">
        <v>31.93</v>
      </c>
      <c r="P102" s="45">
        <v>0</v>
      </c>
      <c r="Q102" s="45">
        <v>0</v>
      </c>
      <c r="R102" s="45">
        <v>129.18</v>
      </c>
      <c r="S102" s="45">
        <v>0</v>
      </c>
      <c r="T102" s="45">
        <v>43.68</v>
      </c>
      <c r="U102" s="45">
        <v>34.21</v>
      </c>
      <c r="V102" s="46">
        <v>0</v>
      </c>
    </row>
    <row r="103" spans="1:22" ht="12.75">
      <c r="A103" s="28" t="s">
        <v>114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29.24</v>
      </c>
      <c r="V103" s="46">
        <v>0</v>
      </c>
    </row>
    <row r="104" spans="1:22" ht="12.75">
      <c r="A104" s="28" t="s">
        <v>141</v>
      </c>
      <c r="B104" s="45">
        <v>0</v>
      </c>
      <c r="C104" s="45">
        <v>780.88</v>
      </c>
      <c r="D104" s="45">
        <v>0</v>
      </c>
      <c r="E104" s="45">
        <v>0</v>
      </c>
      <c r="F104" s="45">
        <v>1035.96</v>
      </c>
      <c r="G104" s="45">
        <v>0</v>
      </c>
      <c r="H104" s="45">
        <v>1389.63</v>
      </c>
      <c r="I104" s="45">
        <v>0</v>
      </c>
      <c r="J104" s="45">
        <v>1304</v>
      </c>
      <c r="K104" s="45">
        <v>1400</v>
      </c>
      <c r="L104" s="45">
        <v>1171.36</v>
      </c>
      <c r="M104" s="45">
        <v>0</v>
      </c>
      <c r="N104" s="45">
        <v>0</v>
      </c>
      <c r="O104" s="45">
        <v>314.14</v>
      </c>
      <c r="P104" s="45">
        <v>0</v>
      </c>
      <c r="Q104" s="45">
        <v>0</v>
      </c>
      <c r="R104" s="45">
        <v>1181.61</v>
      </c>
      <c r="S104" s="45">
        <v>0</v>
      </c>
      <c r="T104" s="45">
        <v>1376.69</v>
      </c>
      <c r="U104" s="45">
        <v>317.17</v>
      </c>
      <c r="V104" s="46">
        <v>0</v>
      </c>
    </row>
    <row r="105" spans="1:22" ht="12.75">
      <c r="A105" s="14" t="s">
        <v>142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</row>
    <row r="106" spans="1:22" ht="12.75">
      <c r="A106" s="28" t="s">
        <v>143</v>
      </c>
      <c r="B106" s="47">
        <v>32595</v>
      </c>
      <c r="C106" s="47">
        <v>43075</v>
      </c>
      <c r="D106" s="47">
        <v>0</v>
      </c>
      <c r="E106" s="47">
        <v>0</v>
      </c>
      <c r="F106" s="47">
        <v>0</v>
      </c>
      <c r="G106" s="47">
        <v>0</v>
      </c>
      <c r="H106" s="47">
        <v>60030</v>
      </c>
      <c r="I106" s="47">
        <v>0</v>
      </c>
      <c r="J106" s="47">
        <v>14500</v>
      </c>
      <c r="K106" s="47">
        <v>0</v>
      </c>
      <c r="L106" s="47">
        <v>36443</v>
      </c>
      <c r="M106" s="47">
        <v>11658</v>
      </c>
      <c r="N106" s="47">
        <v>3000</v>
      </c>
      <c r="O106" s="47">
        <v>716506</v>
      </c>
      <c r="P106" s="47">
        <v>0</v>
      </c>
      <c r="Q106" s="47">
        <v>8706000</v>
      </c>
      <c r="R106" s="47">
        <v>285869</v>
      </c>
      <c r="S106" s="47">
        <v>21980</v>
      </c>
      <c r="T106" s="47">
        <v>96202</v>
      </c>
      <c r="U106" s="47">
        <v>162356</v>
      </c>
      <c r="V106" s="48">
        <v>0</v>
      </c>
    </row>
    <row r="107" spans="1:22" ht="12.75">
      <c r="A107" s="14" t="s">
        <v>144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</row>
    <row r="108" spans="1:22" ht="12.75">
      <c r="A108" s="25" t="s">
        <v>145</v>
      </c>
      <c r="B108" s="49">
        <v>0</v>
      </c>
      <c r="C108" s="49">
        <v>6000</v>
      </c>
      <c r="D108" s="49">
        <v>6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6</v>
      </c>
      <c r="K108" s="49">
        <v>0</v>
      </c>
      <c r="L108" s="49">
        <v>0</v>
      </c>
      <c r="M108" s="49">
        <v>6</v>
      </c>
      <c r="N108" s="49">
        <v>0</v>
      </c>
      <c r="O108" s="49">
        <v>6</v>
      </c>
      <c r="P108" s="49">
        <v>0</v>
      </c>
      <c r="Q108" s="49">
        <v>0</v>
      </c>
      <c r="R108" s="49">
        <v>6</v>
      </c>
      <c r="S108" s="49">
        <v>6</v>
      </c>
      <c r="T108" s="49">
        <v>6</v>
      </c>
      <c r="U108" s="49">
        <v>24143</v>
      </c>
      <c r="V108" s="50">
        <v>0</v>
      </c>
    </row>
    <row r="109" spans="1:22" ht="12.75">
      <c r="A109" s="28" t="s">
        <v>146</v>
      </c>
      <c r="B109" s="47">
        <v>0</v>
      </c>
      <c r="C109" s="47">
        <v>50</v>
      </c>
      <c r="D109" s="47">
        <v>50</v>
      </c>
      <c r="E109" s="47">
        <v>0</v>
      </c>
      <c r="F109" s="47">
        <v>0</v>
      </c>
      <c r="G109" s="47">
        <v>0</v>
      </c>
      <c r="H109" s="47">
        <v>50</v>
      </c>
      <c r="I109" s="47">
        <v>0</v>
      </c>
      <c r="J109" s="47">
        <v>50</v>
      </c>
      <c r="K109" s="47">
        <v>0</v>
      </c>
      <c r="L109" s="47">
        <v>0</v>
      </c>
      <c r="M109" s="47">
        <v>50</v>
      </c>
      <c r="N109" s="47">
        <v>0</v>
      </c>
      <c r="O109" s="47">
        <v>50</v>
      </c>
      <c r="P109" s="47">
        <v>0</v>
      </c>
      <c r="Q109" s="47">
        <v>0</v>
      </c>
      <c r="R109" s="47">
        <v>50</v>
      </c>
      <c r="S109" s="47">
        <v>0</v>
      </c>
      <c r="T109" s="47">
        <v>0</v>
      </c>
      <c r="U109" s="47">
        <v>0</v>
      </c>
      <c r="V109" s="48">
        <v>0</v>
      </c>
    </row>
    <row r="110" spans="1:22" ht="25.5">
      <c r="A110" s="11" t="s">
        <v>147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4"/>
    </row>
    <row r="111" spans="1:22" ht="12.75">
      <c r="A111" s="25" t="s">
        <v>148</v>
      </c>
      <c r="B111" s="49">
        <v>0</v>
      </c>
      <c r="C111" s="49">
        <v>43377</v>
      </c>
      <c r="D111" s="49">
        <v>25082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14550</v>
      </c>
      <c r="K111" s="49">
        <v>0</v>
      </c>
      <c r="L111" s="49">
        <v>32368</v>
      </c>
      <c r="M111" s="49">
        <v>18</v>
      </c>
      <c r="N111" s="49">
        <v>0</v>
      </c>
      <c r="O111" s="49">
        <v>0</v>
      </c>
      <c r="P111" s="49">
        <v>0</v>
      </c>
      <c r="Q111" s="49">
        <v>0</v>
      </c>
      <c r="R111" s="49">
        <v>85584</v>
      </c>
      <c r="S111" s="49">
        <v>2500</v>
      </c>
      <c r="T111" s="49">
        <v>93434</v>
      </c>
      <c r="U111" s="49">
        <v>96571</v>
      </c>
      <c r="V111" s="50">
        <v>0</v>
      </c>
    </row>
    <row r="112" spans="1:22" ht="12.75">
      <c r="A112" s="28" t="s">
        <v>149</v>
      </c>
      <c r="B112" s="47">
        <v>0</v>
      </c>
      <c r="C112" s="47">
        <v>11700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2020</v>
      </c>
      <c r="K112" s="47">
        <v>0</v>
      </c>
      <c r="L112" s="47">
        <v>17830</v>
      </c>
      <c r="M112" s="47">
        <v>47</v>
      </c>
      <c r="N112" s="47">
        <v>0</v>
      </c>
      <c r="O112" s="47">
        <v>0</v>
      </c>
      <c r="P112" s="47">
        <v>0</v>
      </c>
      <c r="Q112" s="47">
        <v>0</v>
      </c>
      <c r="R112" s="47">
        <v>85584</v>
      </c>
      <c r="S112" s="47">
        <v>2500</v>
      </c>
      <c r="T112" s="47">
        <v>0</v>
      </c>
      <c r="U112" s="47">
        <v>7649</v>
      </c>
      <c r="V112" s="48">
        <v>0</v>
      </c>
    </row>
    <row r="113" spans="1:22" ht="25.5">
      <c r="A113" s="28" t="s">
        <v>150</v>
      </c>
      <c r="B113" s="47">
        <v>0</v>
      </c>
      <c r="C113" s="47">
        <v>17000</v>
      </c>
      <c r="D113" s="47">
        <v>2530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14250</v>
      </c>
      <c r="K113" s="47">
        <v>0</v>
      </c>
      <c r="L113" s="47">
        <v>14110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13703</v>
      </c>
      <c r="S113" s="47">
        <v>2500</v>
      </c>
      <c r="T113" s="47">
        <v>0</v>
      </c>
      <c r="U113" s="47">
        <v>536</v>
      </c>
      <c r="V113" s="48">
        <v>0</v>
      </c>
    </row>
    <row r="114" spans="1:22" ht="12.75">
      <c r="A114" s="28" t="s">
        <v>151</v>
      </c>
      <c r="B114" s="47">
        <v>0</v>
      </c>
      <c r="C114" s="47">
        <v>17000</v>
      </c>
      <c r="D114" s="47">
        <v>71487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14250</v>
      </c>
      <c r="K114" s="47">
        <v>0</v>
      </c>
      <c r="L114" s="47">
        <v>17197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13703</v>
      </c>
      <c r="S114" s="47">
        <v>2500</v>
      </c>
      <c r="T114" s="47">
        <v>51178</v>
      </c>
      <c r="U114" s="47">
        <v>736</v>
      </c>
      <c r="V114" s="48">
        <v>0</v>
      </c>
    </row>
    <row r="115" spans="1:22" ht="12.75">
      <c r="A115" s="11" t="s">
        <v>152</v>
      </c>
      <c r="B115" s="51">
        <v>0</v>
      </c>
      <c r="C115" s="51">
        <v>209</v>
      </c>
      <c r="D115" s="51">
        <v>1450129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24675000</v>
      </c>
      <c r="K115" s="51">
        <v>0</v>
      </c>
      <c r="L115" s="51">
        <v>41648788</v>
      </c>
      <c r="M115" s="51">
        <v>204</v>
      </c>
      <c r="N115" s="51">
        <v>0</v>
      </c>
      <c r="O115" s="51">
        <v>0</v>
      </c>
      <c r="P115" s="51">
        <v>0</v>
      </c>
      <c r="Q115" s="51">
        <v>0</v>
      </c>
      <c r="R115" s="51">
        <v>118881341</v>
      </c>
      <c r="S115" s="51">
        <v>7404504</v>
      </c>
      <c r="T115" s="51">
        <v>0</v>
      </c>
      <c r="U115" s="51">
        <v>49550464046</v>
      </c>
      <c r="V115" s="52">
        <v>0</v>
      </c>
    </row>
    <row r="116" spans="1:22" ht="12.75">
      <c r="A116" s="25" t="s">
        <v>148</v>
      </c>
      <c r="B116" s="31">
        <v>0</v>
      </c>
      <c r="C116" s="31">
        <v>44</v>
      </c>
      <c r="D116" s="31">
        <v>6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6450000</v>
      </c>
      <c r="K116" s="31">
        <v>0</v>
      </c>
      <c r="L116" s="31">
        <v>5697907</v>
      </c>
      <c r="M116" s="31">
        <v>6</v>
      </c>
      <c r="N116" s="31">
        <v>0</v>
      </c>
      <c r="O116" s="31">
        <v>0</v>
      </c>
      <c r="P116" s="31">
        <v>0</v>
      </c>
      <c r="Q116" s="31">
        <v>0</v>
      </c>
      <c r="R116" s="31">
        <v>111353532</v>
      </c>
      <c r="S116" s="31">
        <v>3772392</v>
      </c>
      <c r="T116" s="31">
        <v>0</v>
      </c>
      <c r="U116" s="31">
        <v>72537712</v>
      </c>
      <c r="V116" s="32">
        <v>0</v>
      </c>
    </row>
    <row r="117" spans="1:22" ht="12.75">
      <c r="A117" s="28" t="s">
        <v>149</v>
      </c>
      <c r="B117" s="33">
        <v>0</v>
      </c>
      <c r="C117" s="33">
        <v>63</v>
      </c>
      <c r="D117" s="33">
        <v>1149424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5980000</v>
      </c>
      <c r="K117" s="33">
        <v>0</v>
      </c>
      <c r="L117" s="33">
        <v>14039025</v>
      </c>
      <c r="M117" s="33">
        <v>81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755832</v>
      </c>
      <c r="T117" s="33">
        <v>0</v>
      </c>
      <c r="U117" s="33">
        <v>13040099</v>
      </c>
      <c r="V117" s="34">
        <v>0</v>
      </c>
    </row>
    <row r="118" spans="1:22" ht="25.5">
      <c r="A118" s="28" t="s">
        <v>150</v>
      </c>
      <c r="B118" s="33">
        <v>0</v>
      </c>
      <c r="C118" s="33">
        <v>41</v>
      </c>
      <c r="D118" s="33">
        <v>71487</v>
      </c>
      <c r="E118" s="33">
        <v>0</v>
      </c>
      <c r="F118" s="33">
        <v>0</v>
      </c>
      <c r="G118" s="33">
        <v>0</v>
      </c>
      <c r="H118" s="33">
        <v>45</v>
      </c>
      <c r="I118" s="33">
        <v>0</v>
      </c>
      <c r="J118" s="33">
        <v>5985000</v>
      </c>
      <c r="K118" s="33">
        <v>0</v>
      </c>
      <c r="L118" s="33">
        <v>6372981</v>
      </c>
      <c r="M118" s="33">
        <v>44</v>
      </c>
      <c r="N118" s="33">
        <v>0</v>
      </c>
      <c r="O118" s="33">
        <v>0</v>
      </c>
      <c r="P118" s="33">
        <v>0</v>
      </c>
      <c r="Q118" s="33">
        <v>0</v>
      </c>
      <c r="R118" s="33">
        <v>7527809</v>
      </c>
      <c r="S118" s="33">
        <v>1028280</v>
      </c>
      <c r="T118" s="33">
        <v>0</v>
      </c>
      <c r="U118" s="33">
        <v>8372664</v>
      </c>
      <c r="V118" s="34">
        <v>0</v>
      </c>
    </row>
    <row r="119" spans="1:22" ht="12.75">
      <c r="A119" s="28" t="s">
        <v>151</v>
      </c>
      <c r="B119" s="33">
        <v>0</v>
      </c>
      <c r="C119" s="33">
        <v>62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6260000</v>
      </c>
      <c r="K119" s="33">
        <v>0</v>
      </c>
      <c r="L119" s="33">
        <v>15538875</v>
      </c>
      <c r="M119" s="33">
        <v>73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1848000</v>
      </c>
      <c r="T119" s="33">
        <v>0</v>
      </c>
      <c r="U119" s="33">
        <v>0</v>
      </c>
      <c r="V119" s="34">
        <v>0</v>
      </c>
    </row>
    <row r="120" spans="1:22" ht="12.75">
      <c r="A120" s="11" t="s">
        <v>153</v>
      </c>
      <c r="B120" s="53">
        <f>SUM(B121:B124)</f>
        <v>0</v>
      </c>
      <c r="C120" s="53">
        <f aca="true" t="shared" si="42" ref="C120:V120">SUM(C121:C124)</f>
        <v>0.01245780136417354</v>
      </c>
      <c r="D120" s="53">
        <f t="shared" si="42"/>
        <v>28.25597044067002</v>
      </c>
      <c r="E120" s="53">
        <f t="shared" si="42"/>
        <v>0</v>
      </c>
      <c r="F120" s="53">
        <f t="shared" si="42"/>
        <v>0</v>
      </c>
      <c r="G120" s="53">
        <f t="shared" si="42"/>
        <v>0</v>
      </c>
      <c r="H120" s="53">
        <f t="shared" si="42"/>
        <v>0</v>
      </c>
      <c r="I120" s="53">
        <f t="shared" si="42"/>
        <v>0</v>
      </c>
      <c r="J120" s="53">
        <f t="shared" si="42"/>
        <v>4262.993254290161</v>
      </c>
      <c r="K120" s="53">
        <f t="shared" si="42"/>
        <v>0</v>
      </c>
      <c r="L120" s="53">
        <f t="shared" si="42"/>
        <v>2318.6621153379456</v>
      </c>
      <c r="M120" s="53">
        <f t="shared" si="42"/>
        <v>2.0567375886524824</v>
      </c>
      <c r="N120" s="53">
        <f t="shared" si="42"/>
        <v>0</v>
      </c>
      <c r="O120" s="53">
        <f t="shared" si="42"/>
        <v>0</v>
      </c>
      <c r="P120" s="53">
        <f t="shared" si="42"/>
        <v>0</v>
      </c>
      <c r="Q120" s="53">
        <f t="shared" si="42"/>
        <v>0</v>
      </c>
      <c r="R120" s="53">
        <f t="shared" si="42"/>
        <v>1850.4570281820706</v>
      </c>
      <c r="S120" s="53">
        <f t="shared" si="42"/>
        <v>2961.8016</v>
      </c>
      <c r="T120" s="53">
        <f t="shared" si="42"/>
        <v>0</v>
      </c>
      <c r="U120" s="53">
        <f t="shared" si="42"/>
        <v>18076.586234004048</v>
      </c>
      <c r="V120" s="54">
        <f t="shared" si="42"/>
        <v>0</v>
      </c>
    </row>
    <row r="121" spans="1:22" ht="12.75">
      <c r="A121" s="25" t="s">
        <v>148</v>
      </c>
      <c r="B121" s="55">
        <f>IF(B111=0,0,B116/B111)</f>
        <v>0</v>
      </c>
      <c r="C121" s="55">
        <f aca="true" t="shared" si="43" ref="C121:V124">IF(C111=0,0,C116/C111)</f>
        <v>0.0010143624501463909</v>
      </c>
      <c r="D121" s="55">
        <f t="shared" si="43"/>
        <v>0.00023921537357467505</v>
      </c>
      <c r="E121" s="55">
        <f t="shared" si="43"/>
        <v>0</v>
      </c>
      <c r="F121" s="55">
        <f t="shared" si="43"/>
        <v>0</v>
      </c>
      <c r="G121" s="55">
        <f t="shared" si="43"/>
        <v>0</v>
      </c>
      <c r="H121" s="55">
        <f t="shared" si="43"/>
        <v>0</v>
      </c>
      <c r="I121" s="55">
        <f t="shared" si="43"/>
        <v>0</v>
      </c>
      <c r="J121" s="55">
        <f t="shared" si="43"/>
        <v>443.29896907216494</v>
      </c>
      <c r="K121" s="55">
        <f t="shared" si="43"/>
        <v>0</v>
      </c>
      <c r="L121" s="55">
        <f t="shared" si="43"/>
        <v>176.03518907563026</v>
      </c>
      <c r="M121" s="55">
        <f t="shared" si="43"/>
        <v>0.3333333333333333</v>
      </c>
      <c r="N121" s="55">
        <f t="shared" si="43"/>
        <v>0</v>
      </c>
      <c r="O121" s="55">
        <f t="shared" si="43"/>
        <v>0</v>
      </c>
      <c r="P121" s="55">
        <f t="shared" si="43"/>
        <v>0</v>
      </c>
      <c r="Q121" s="55">
        <f t="shared" si="43"/>
        <v>0</v>
      </c>
      <c r="R121" s="55">
        <f t="shared" si="43"/>
        <v>1301.1022153673584</v>
      </c>
      <c r="S121" s="55">
        <f t="shared" si="43"/>
        <v>1508.9568</v>
      </c>
      <c r="T121" s="55">
        <f t="shared" si="43"/>
        <v>0</v>
      </c>
      <c r="U121" s="55">
        <f t="shared" si="43"/>
        <v>751.1334872787897</v>
      </c>
      <c r="V121" s="56">
        <f t="shared" si="43"/>
        <v>0</v>
      </c>
    </row>
    <row r="122" spans="1:22" ht="12.75">
      <c r="A122" s="28" t="s">
        <v>149</v>
      </c>
      <c r="B122" s="57">
        <f>IF(B112=0,0,B117/B112)</f>
        <v>0</v>
      </c>
      <c r="C122" s="57">
        <f t="shared" si="43"/>
        <v>0.005384615384615384</v>
      </c>
      <c r="D122" s="57">
        <f t="shared" si="43"/>
        <v>0</v>
      </c>
      <c r="E122" s="57">
        <f t="shared" si="43"/>
        <v>0</v>
      </c>
      <c r="F122" s="57">
        <f t="shared" si="43"/>
        <v>0</v>
      </c>
      <c r="G122" s="57">
        <f t="shared" si="43"/>
        <v>0</v>
      </c>
      <c r="H122" s="57">
        <f t="shared" si="43"/>
        <v>0</v>
      </c>
      <c r="I122" s="57">
        <f t="shared" si="43"/>
        <v>0</v>
      </c>
      <c r="J122" s="57">
        <f t="shared" si="43"/>
        <v>2960.3960396039606</v>
      </c>
      <c r="K122" s="57">
        <f t="shared" si="43"/>
        <v>0</v>
      </c>
      <c r="L122" s="57">
        <f t="shared" si="43"/>
        <v>787.3822209758833</v>
      </c>
      <c r="M122" s="57">
        <f t="shared" si="43"/>
        <v>1.7234042553191489</v>
      </c>
      <c r="N122" s="57">
        <f t="shared" si="43"/>
        <v>0</v>
      </c>
      <c r="O122" s="57">
        <f t="shared" si="43"/>
        <v>0</v>
      </c>
      <c r="P122" s="57">
        <f t="shared" si="43"/>
        <v>0</v>
      </c>
      <c r="Q122" s="57">
        <f t="shared" si="43"/>
        <v>0</v>
      </c>
      <c r="R122" s="57">
        <f t="shared" si="43"/>
        <v>0</v>
      </c>
      <c r="S122" s="57">
        <f t="shared" si="43"/>
        <v>302.3328</v>
      </c>
      <c r="T122" s="57">
        <f t="shared" si="43"/>
        <v>0</v>
      </c>
      <c r="U122" s="57">
        <f t="shared" si="43"/>
        <v>1704.8109556804811</v>
      </c>
      <c r="V122" s="58">
        <f t="shared" si="43"/>
        <v>0</v>
      </c>
    </row>
    <row r="123" spans="1:22" ht="25.5">
      <c r="A123" s="28" t="s">
        <v>150</v>
      </c>
      <c r="B123" s="57">
        <f>IF(B113=0,0,B118/B113)</f>
        <v>0</v>
      </c>
      <c r="C123" s="57">
        <f t="shared" si="43"/>
        <v>0.002411764705882353</v>
      </c>
      <c r="D123" s="57">
        <f t="shared" si="43"/>
        <v>28.255731225296444</v>
      </c>
      <c r="E123" s="57">
        <f t="shared" si="43"/>
        <v>0</v>
      </c>
      <c r="F123" s="57">
        <f t="shared" si="43"/>
        <v>0</v>
      </c>
      <c r="G123" s="57">
        <f t="shared" si="43"/>
        <v>0</v>
      </c>
      <c r="H123" s="57">
        <f t="shared" si="43"/>
        <v>0</v>
      </c>
      <c r="I123" s="57">
        <f t="shared" si="43"/>
        <v>0</v>
      </c>
      <c r="J123" s="57">
        <f t="shared" si="43"/>
        <v>420</v>
      </c>
      <c r="K123" s="57">
        <f t="shared" si="43"/>
        <v>0</v>
      </c>
      <c r="L123" s="57">
        <f t="shared" si="43"/>
        <v>451.66413890857547</v>
      </c>
      <c r="M123" s="57">
        <f t="shared" si="43"/>
        <v>0</v>
      </c>
      <c r="N123" s="57">
        <f t="shared" si="43"/>
        <v>0</v>
      </c>
      <c r="O123" s="57">
        <f t="shared" si="43"/>
        <v>0</v>
      </c>
      <c r="P123" s="57">
        <f t="shared" si="43"/>
        <v>0</v>
      </c>
      <c r="Q123" s="57">
        <f t="shared" si="43"/>
        <v>0</v>
      </c>
      <c r="R123" s="57">
        <f t="shared" si="43"/>
        <v>549.3548128147121</v>
      </c>
      <c r="S123" s="57">
        <f t="shared" si="43"/>
        <v>411.312</v>
      </c>
      <c r="T123" s="57">
        <f t="shared" si="43"/>
        <v>0</v>
      </c>
      <c r="U123" s="57">
        <f t="shared" si="43"/>
        <v>15620.641791044776</v>
      </c>
      <c r="V123" s="58">
        <f t="shared" si="43"/>
        <v>0</v>
      </c>
    </row>
    <row r="124" spans="1:22" ht="12.75">
      <c r="A124" s="28" t="s">
        <v>151</v>
      </c>
      <c r="B124" s="57">
        <f>IF(B114=0,0,B119/B114)</f>
        <v>0</v>
      </c>
      <c r="C124" s="57">
        <f t="shared" si="43"/>
        <v>0.0036470588235294117</v>
      </c>
      <c r="D124" s="57">
        <f t="shared" si="43"/>
        <v>0</v>
      </c>
      <c r="E124" s="57">
        <f t="shared" si="43"/>
        <v>0</v>
      </c>
      <c r="F124" s="57">
        <f t="shared" si="43"/>
        <v>0</v>
      </c>
      <c r="G124" s="57">
        <f t="shared" si="43"/>
        <v>0</v>
      </c>
      <c r="H124" s="57">
        <f t="shared" si="43"/>
        <v>0</v>
      </c>
      <c r="I124" s="57">
        <f t="shared" si="43"/>
        <v>0</v>
      </c>
      <c r="J124" s="57">
        <f t="shared" si="43"/>
        <v>439.29824561403507</v>
      </c>
      <c r="K124" s="57">
        <f t="shared" si="43"/>
        <v>0</v>
      </c>
      <c r="L124" s="57">
        <f t="shared" si="43"/>
        <v>903.5805663778566</v>
      </c>
      <c r="M124" s="57">
        <f t="shared" si="43"/>
        <v>0</v>
      </c>
      <c r="N124" s="57">
        <f t="shared" si="43"/>
        <v>0</v>
      </c>
      <c r="O124" s="57">
        <f t="shared" si="43"/>
        <v>0</v>
      </c>
      <c r="P124" s="57">
        <f t="shared" si="43"/>
        <v>0</v>
      </c>
      <c r="Q124" s="57">
        <f t="shared" si="43"/>
        <v>0</v>
      </c>
      <c r="R124" s="57">
        <f t="shared" si="43"/>
        <v>0</v>
      </c>
      <c r="S124" s="57">
        <f t="shared" si="43"/>
        <v>739.2</v>
      </c>
      <c r="T124" s="57">
        <f t="shared" si="43"/>
        <v>0</v>
      </c>
      <c r="U124" s="57">
        <f t="shared" si="43"/>
        <v>0</v>
      </c>
      <c r="V124" s="58">
        <f t="shared" si="43"/>
        <v>0</v>
      </c>
    </row>
    <row r="125" spans="1:22" ht="25.5">
      <c r="A125" s="11" t="s">
        <v>154</v>
      </c>
      <c r="B125" s="59">
        <f>+B120*B111</f>
        <v>0</v>
      </c>
      <c r="C125" s="59">
        <f aca="true" t="shared" si="44" ref="C125:V125">+C120*C111</f>
        <v>540.3820497737556</v>
      </c>
      <c r="D125" s="59">
        <f t="shared" si="44"/>
        <v>708716.2505928854</v>
      </c>
      <c r="E125" s="59">
        <f t="shared" si="44"/>
        <v>0</v>
      </c>
      <c r="F125" s="59">
        <f t="shared" si="44"/>
        <v>0</v>
      </c>
      <c r="G125" s="59">
        <f t="shared" si="44"/>
        <v>0</v>
      </c>
      <c r="H125" s="59">
        <f t="shared" si="44"/>
        <v>0</v>
      </c>
      <c r="I125" s="59">
        <f t="shared" si="44"/>
        <v>0</v>
      </c>
      <c r="J125" s="59">
        <f t="shared" si="44"/>
        <v>62026551.84992184</v>
      </c>
      <c r="K125" s="59">
        <f t="shared" si="44"/>
        <v>0</v>
      </c>
      <c r="L125" s="59">
        <f t="shared" si="44"/>
        <v>75050455.34925862</v>
      </c>
      <c r="M125" s="59">
        <f t="shared" si="44"/>
        <v>37.02127659574468</v>
      </c>
      <c r="N125" s="59">
        <f t="shared" si="44"/>
        <v>0</v>
      </c>
      <c r="O125" s="59">
        <f t="shared" si="44"/>
        <v>0</v>
      </c>
      <c r="P125" s="59">
        <f t="shared" si="44"/>
        <v>0</v>
      </c>
      <c r="Q125" s="59">
        <f t="shared" si="44"/>
        <v>0</v>
      </c>
      <c r="R125" s="59">
        <f t="shared" si="44"/>
        <v>158369514.29993433</v>
      </c>
      <c r="S125" s="59">
        <f t="shared" si="44"/>
        <v>7404503.999999999</v>
      </c>
      <c r="T125" s="59">
        <f t="shared" si="44"/>
        <v>0</v>
      </c>
      <c r="U125" s="59">
        <f t="shared" si="44"/>
        <v>1745674009.2040048</v>
      </c>
      <c r="V125" s="60">
        <f t="shared" si="44"/>
        <v>0</v>
      </c>
    </row>
    <row r="126" spans="1:22" ht="25.5">
      <c r="A126" s="14" t="s">
        <v>155</v>
      </c>
      <c r="B126" s="61">
        <v>0</v>
      </c>
      <c r="C126" s="61">
        <v>34606139</v>
      </c>
      <c r="D126" s="61">
        <v>229212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24655000</v>
      </c>
      <c r="K126" s="61">
        <v>0</v>
      </c>
      <c r="L126" s="61">
        <v>42569473</v>
      </c>
      <c r="M126" s="61">
        <v>4937157</v>
      </c>
      <c r="N126" s="61">
        <v>0</v>
      </c>
      <c r="O126" s="61">
        <v>9672000</v>
      </c>
      <c r="P126" s="61">
        <v>0</v>
      </c>
      <c r="Q126" s="61">
        <v>0</v>
      </c>
      <c r="R126" s="61">
        <v>214716612</v>
      </c>
      <c r="S126" s="61">
        <v>7404504</v>
      </c>
      <c r="T126" s="61">
        <v>3613786</v>
      </c>
      <c r="U126" s="61">
        <v>-494000</v>
      </c>
      <c r="V126" s="62">
        <v>0</v>
      </c>
    </row>
    <row r="127" spans="1:22" ht="12.75">
      <c r="A127" s="25" t="s">
        <v>156</v>
      </c>
      <c r="B127" s="31">
        <v>171462000</v>
      </c>
      <c r="C127" s="31">
        <v>108953000</v>
      </c>
      <c r="D127" s="31">
        <v>110712000</v>
      </c>
      <c r="E127" s="31">
        <v>85631000</v>
      </c>
      <c r="F127" s="31">
        <v>81428000</v>
      </c>
      <c r="G127" s="31">
        <v>46059000</v>
      </c>
      <c r="H127" s="31">
        <v>191144000</v>
      </c>
      <c r="I127" s="31">
        <v>259860000</v>
      </c>
      <c r="J127" s="31">
        <v>54204000</v>
      </c>
      <c r="K127" s="31">
        <v>192475000</v>
      </c>
      <c r="L127" s="31">
        <v>92630000</v>
      </c>
      <c r="M127" s="31">
        <v>38535000</v>
      </c>
      <c r="N127" s="31">
        <v>237008000</v>
      </c>
      <c r="O127" s="31">
        <v>248190000</v>
      </c>
      <c r="P127" s="31">
        <v>308850000</v>
      </c>
      <c r="Q127" s="31">
        <v>81198000</v>
      </c>
      <c r="R127" s="31">
        <v>342190000</v>
      </c>
      <c r="S127" s="31">
        <v>52284000</v>
      </c>
      <c r="T127" s="31">
        <v>290822000</v>
      </c>
      <c r="U127" s="31">
        <v>485251000</v>
      </c>
      <c r="V127" s="32">
        <v>188227000</v>
      </c>
    </row>
    <row r="128" spans="1:22" ht="12.75">
      <c r="A128" s="63" t="s">
        <v>157</v>
      </c>
      <c r="B128" s="64" t="str">
        <f>IF(B11&gt;0,"Funded","Unfunded")</f>
        <v>Funded</v>
      </c>
      <c r="C128" s="64" t="str">
        <f aca="true" t="shared" si="45" ref="C128:V128">IF(C11&gt;0,"Funded","Unfunded")</f>
        <v>Funded</v>
      </c>
      <c r="D128" s="64" t="str">
        <f t="shared" si="45"/>
        <v>Funded</v>
      </c>
      <c r="E128" s="64" t="str">
        <f t="shared" si="45"/>
        <v>Funded</v>
      </c>
      <c r="F128" s="64" t="str">
        <f t="shared" si="45"/>
        <v>Unfunded</v>
      </c>
      <c r="G128" s="64" t="str">
        <f t="shared" si="45"/>
        <v>Unfunded</v>
      </c>
      <c r="H128" s="64" t="str">
        <f t="shared" si="45"/>
        <v>Funded</v>
      </c>
      <c r="I128" s="64" t="str">
        <f t="shared" si="45"/>
        <v>Unfunded</v>
      </c>
      <c r="J128" s="64" t="str">
        <f t="shared" si="45"/>
        <v>Funded</v>
      </c>
      <c r="K128" s="64" t="str">
        <f t="shared" si="45"/>
        <v>Unfunded</v>
      </c>
      <c r="L128" s="64" t="str">
        <f t="shared" si="45"/>
        <v>Funded</v>
      </c>
      <c r="M128" s="64" t="str">
        <f t="shared" si="45"/>
        <v>Funded</v>
      </c>
      <c r="N128" s="64" t="str">
        <f t="shared" si="45"/>
        <v>Funded</v>
      </c>
      <c r="O128" s="64" t="str">
        <f t="shared" si="45"/>
        <v>Funded</v>
      </c>
      <c r="P128" s="64" t="str">
        <f t="shared" si="45"/>
        <v>Funded</v>
      </c>
      <c r="Q128" s="64" t="str">
        <f t="shared" si="45"/>
        <v>Unfunded</v>
      </c>
      <c r="R128" s="64" t="str">
        <f t="shared" si="45"/>
        <v>Funded</v>
      </c>
      <c r="S128" s="64" t="str">
        <f t="shared" si="45"/>
        <v>Funded</v>
      </c>
      <c r="T128" s="64" t="str">
        <f t="shared" si="45"/>
        <v>Funded</v>
      </c>
      <c r="U128" s="64" t="str">
        <f t="shared" si="45"/>
        <v>Unfunded</v>
      </c>
      <c r="V128" s="65" t="str">
        <f t="shared" si="45"/>
        <v>Funded</v>
      </c>
    </row>
    <row r="129" spans="1:22" ht="12.75" hidden="1">
      <c r="A129" s="28" t="s">
        <v>158</v>
      </c>
      <c r="B129" s="33">
        <v>98710884</v>
      </c>
      <c r="C129" s="33">
        <v>189565267</v>
      </c>
      <c r="D129" s="33">
        <v>105540000</v>
      </c>
      <c r="E129" s="33">
        <v>63403176</v>
      </c>
      <c r="F129" s="33">
        <v>284208000</v>
      </c>
      <c r="G129" s="33">
        <v>61156376</v>
      </c>
      <c r="H129" s="33">
        <v>2372721459</v>
      </c>
      <c r="I129" s="33">
        <v>39190480</v>
      </c>
      <c r="J129" s="33">
        <v>267922032</v>
      </c>
      <c r="K129" s="33">
        <v>1520694648</v>
      </c>
      <c r="L129" s="33">
        <v>1015544860</v>
      </c>
      <c r="M129" s="33">
        <v>114771780</v>
      </c>
      <c r="N129" s="33">
        <v>78912180</v>
      </c>
      <c r="O129" s="33">
        <v>87756000</v>
      </c>
      <c r="P129" s="33">
        <v>1966087</v>
      </c>
      <c r="Q129" s="33">
        <v>148594111</v>
      </c>
      <c r="R129" s="33">
        <v>1163090164</v>
      </c>
      <c r="S129" s="33">
        <v>138722986</v>
      </c>
      <c r="T129" s="33">
        <v>152761111</v>
      </c>
      <c r="U129" s="33">
        <v>44257000</v>
      </c>
      <c r="V129" s="34">
        <v>1799988</v>
      </c>
    </row>
    <row r="130" spans="1:22" ht="12.75" hidden="1">
      <c r="A130" s="28" t="s">
        <v>159</v>
      </c>
      <c r="B130" s="33">
        <v>72740183</v>
      </c>
      <c r="C130" s="33">
        <v>305549639</v>
      </c>
      <c r="D130" s="33">
        <v>142069921</v>
      </c>
      <c r="E130" s="33">
        <v>89000000</v>
      </c>
      <c r="F130" s="33">
        <v>322628264</v>
      </c>
      <c r="G130" s="33">
        <v>87597924</v>
      </c>
      <c r="H130" s="33">
        <v>965035453</v>
      </c>
      <c r="I130" s="33">
        <v>1500000</v>
      </c>
      <c r="J130" s="33">
        <v>198934989</v>
      </c>
      <c r="K130" s="33">
        <v>1423979990</v>
      </c>
      <c r="L130" s="33">
        <v>925392955</v>
      </c>
      <c r="M130" s="33">
        <v>101963388</v>
      </c>
      <c r="N130" s="33">
        <v>40471398</v>
      </c>
      <c r="O130" s="33">
        <v>62549000</v>
      </c>
      <c r="P130" s="33">
        <v>100000</v>
      </c>
      <c r="Q130" s="33">
        <v>191665955</v>
      </c>
      <c r="R130" s="33">
        <v>1097694902</v>
      </c>
      <c r="S130" s="33">
        <v>147870312</v>
      </c>
      <c r="T130" s="33">
        <v>137169838</v>
      </c>
      <c r="U130" s="33">
        <v>132353000</v>
      </c>
      <c r="V130" s="34">
        <v>212000</v>
      </c>
    </row>
    <row r="131" spans="1:22" ht="12.75" hidden="1">
      <c r="A131" s="28" t="s">
        <v>160</v>
      </c>
      <c r="B131" s="33">
        <v>18661485</v>
      </c>
      <c r="C131" s="33">
        <v>20608605</v>
      </c>
      <c r="D131" s="33">
        <v>40486000</v>
      </c>
      <c r="E131" s="33">
        <v>15309000</v>
      </c>
      <c r="F131" s="33">
        <v>39438982</v>
      </c>
      <c r="G131" s="33">
        <v>6976069</v>
      </c>
      <c r="H131" s="33">
        <v>171404281</v>
      </c>
      <c r="I131" s="33">
        <v>30840480</v>
      </c>
      <c r="J131" s="33">
        <v>33785170</v>
      </c>
      <c r="K131" s="33">
        <v>76664645</v>
      </c>
      <c r="L131" s="33">
        <v>92006343</v>
      </c>
      <c r="M131" s="33">
        <v>12808390</v>
      </c>
      <c r="N131" s="33">
        <v>50080152</v>
      </c>
      <c r="O131" s="33">
        <v>22481000</v>
      </c>
      <c r="P131" s="33">
        <v>1871091</v>
      </c>
      <c r="Q131" s="33">
        <v>13356464</v>
      </c>
      <c r="R131" s="33">
        <v>158151839</v>
      </c>
      <c r="S131" s="33">
        <v>15960000</v>
      </c>
      <c r="T131" s="33">
        <v>33382430</v>
      </c>
      <c r="U131" s="33">
        <v>24007000</v>
      </c>
      <c r="V131" s="34">
        <v>1588000</v>
      </c>
    </row>
    <row r="132" spans="1:22" ht="12.75" hidden="1">
      <c r="A132" s="28" t="s">
        <v>161</v>
      </c>
      <c r="B132" s="33">
        <v>51270668</v>
      </c>
      <c r="C132" s="33">
        <v>-4967430</v>
      </c>
      <c r="D132" s="33">
        <v>121270000</v>
      </c>
      <c r="E132" s="33">
        <v>57507000</v>
      </c>
      <c r="F132" s="33">
        <v>52409000</v>
      </c>
      <c r="G132" s="33">
        <v>-17707000</v>
      </c>
      <c r="H132" s="33">
        <v>-34380493</v>
      </c>
      <c r="I132" s="33">
        <v>19608000</v>
      </c>
      <c r="J132" s="33">
        <v>35093000</v>
      </c>
      <c r="K132" s="33">
        <v>25020305</v>
      </c>
      <c r="L132" s="33">
        <v>240654829</v>
      </c>
      <c r="M132" s="33">
        <v>2875</v>
      </c>
      <c r="N132" s="33">
        <v>41115000</v>
      </c>
      <c r="O132" s="33">
        <v>220644593</v>
      </c>
      <c r="P132" s="33">
        <v>100347188</v>
      </c>
      <c r="Q132" s="33">
        <v>74103133</v>
      </c>
      <c r="R132" s="33">
        <v>262845018</v>
      </c>
      <c r="S132" s="33">
        <v>8000000</v>
      </c>
      <c r="T132" s="33">
        <v>8080056</v>
      </c>
      <c r="U132" s="33">
        <v>63000000</v>
      </c>
      <c r="V132" s="34">
        <v>12109000</v>
      </c>
    </row>
    <row r="133" spans="1:22" ht="12.75" hidden="1">
      <c r="A133" s="28" t="s">
        <v>162</v>
      </c>
      <c r="B133" s="33">
        <v>25890000</v>
      </c>
      <c r="C133" s="33">
        <v>58026199</v>
      </c>
      <c r="D133" s="33">
        <v>45626000</v>
      </c>
      <c r="E133" s="33">
        <v>63103000</v>
      </c>
      <c r="F133" s="33">
        <v>160126000</v>
      </c>
      <c r="G133" s="33">
        <v>56800000</v>
      </c>
      <c r="H133" s="33">
        <v>237042151</v>
      </c>
      <c r="I133" s="33">
        <v>60000000</v>
      </c>
      <c r="J133" s="33">
        <v>27653210</v>
      </c>
      <c r="K133" s="33">
        <v>318595066</v>
      </c>
      <c r="L133" s="33">
        <v>59961891</v>
      </c>
      <c r="M133" s="33">
        <v>30271</v>
      </c>
      <c r="N133" s="33">
        <v>69742000</v>
      </c>
      <c r="O133" s="33">
        <v>129216000</v>
      </c>
      <c r="P133" s="33">
        <v>33038769</v>
      </c>
      <c r="Q133" s="33">
        <v>260346177</v>
      </c>
      <c r="R133" s="33">
        <v>192051872</v>
      </c>
      <c r="S133" s="33">
        <v>12000000</v>
      </c>
      <c r="T133" s="33">
        <v>37286198</v>
      </c>
      <c r="U133" s="33">
        <v>1076338000</v>
      </c>
      <c r="V133" s="34">
        <v>13613405</v>
      </c>
    </row>
    <row r="134" spans="1:22" ht="12.75" hidden="1">
      <c r="A134" s="28" t="s">
        <v>163</v>
      </c>
      <c r="B134" s="33">
        <v>18809576</v>
      </c>
      <c r="C134" s="33">
        <v>192082186</v>
      </c>
      <c r="D134" s="33">
        <v>127974000</v>
      </c>
      <c r="E134" s="33">
        <v>170641000</v>
      </c>
      <c r="F134" s="33">
        <v>31563000</v>
      </c>
      <c r="G134" s="33">
        <v>35605000</v>
      </c>
      <c r="H134" s="33">
        <v>346779570</v>
      </c>
      <c r="I134" s="33">
        <v>0</v>
      </c>
      <c r="J134" s="33">
        <v>13000000</v>
      </c>
      <c r="K134" s="33">
        <v>167945004</v>
      </c>
      <c r="L134" s="33">
        <v>35087986</v>
      </c>
      <c r="M134" s="33">
        <v>83330</v>
      </c>
      <c r="N134" s="33">
        <v>211568000</v>
      </c>
      <c r="O134" s="33">
        <v>181539000</v>
      </c>
      <c r="P134" s="33">
        <v>0</v>
      </c>
      <c r="Q134" s="33">
        <v>-1063958</v>
      </c>
      <c r="R134" s="33">
        <v>67763087</v>
      </c>
      <c r="S134" s="33">
        <v>30349960</v>
      </c>
      <c r="T134" s="33">
        <v>34858021</v>
      </c>
      <c r="U134" s="33">
        <v>90918000</v>
      </c>
      <c r="V134" s="34">
        <v>0</v>
      </c>
    </row>
    <row r="135" spans="1:22" ht="12.75" hidden="1">
      <c r="A135" s="28" t="s">
        <v>164</v>
      </c>
      <c r="B135" s="33">
        <v>0</v>
      </c>
      <c r="C135" s="33">
        <v>23218000</v>
      </c>
      <c r="D135" s="33">
        <v>3708000</v>
      </c>
      <c r="E135" s="33">
        <v>24448000</v>
      </c>
      <c r="F135" s="33">
        <v>10378000</v>
      </c>
      <c r="G135" s="33">
        <v>9000000</v>
      </c>
      <c r="H135" s="33">
        <v>6294470</v>
      </c>
      <c r="I135" s="33">
        <v>27000000</v>
      </c>
      <c r="J135" s="33">
        <v>0</v>
      </c>
      <c r="K135" s="33">
        <v>87892329</v>
      </c>
      <c r="L135" s="33">
        <v>19510720</v>
      </c>
      <c r="M135" s="33">
        <v>2530</v>
      </c>
      <c r="N135" s="33">
        <v>160269000</v>
      </c>
      <c r="O135" s="33">
        <v>0</v>
      </c>
      <c r="P135" s="33">
        <v>11724143</v>
      </c>
      <c r="Q135" s="33">
        <v>27125307</v>
      </c>
      <c r="R135" s="33">
        <v>15274413</v>
      </c>
      <c r="S135" s="33">
        <v>0</v>
      </c>
      <c r="T135" s="33">
        <v>4630581</v>
      </c>
      <c r="U135" s="33">
        <v>51500000</v>
      </c>
      <c r="V135" s="34">
        <v>2687383</v>
      </c>
    </row>
    <row r="136" spans="1:22" ht="12.75" hidden="1">
      <c r="A136" s="28" t="s">
        <v>165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85204637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4">
        <v>135000</v>
      </c>
    </row>
    <row r="137" spans="1:22" ht="12.75" hidden="1">
      <c r="A137" s="28" t="s">
        <v>166</v>
      </c>
      <c r="B137" s="33">
        <v>0</v>
      </c>
      <c r="C137" s="33">
        <v>44106000</v>
      </c>
      <c r="D137" s="33">
        <v>14192036</v>
      </c>
      <c r="E137" s="33">
        <v>0</v>
      </c>
      <c r="F137" s="33">
        <v>0</v>
      </c>
      <c r="G137" s="33">
        <v>11816876</v>
      </c>
      <c r="H137" s="33">
        <v>35000000</v>
      </c>
      <c r="I137" s="33">
        <v>0</v>
      </c>
      <c r="J137" s="33">
        <v>0</v>
      </c>
      <c r="K137" s="33">
        <v>0</v>
      </c>
      <c r="L137" s="33">
        <v>154595917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-394816000</v>
      </c>
      <c r="S137" s="33">
        <v>21177000</v>
      </c>
      <c r="T137" s="33">
        <v>0</v>
      </c>
      <c r="U137" s="33">
        <v>0</v>
      </c>
      <c r="V137" s="34">
        <v>0</v>
      </c>
    </row>
    <row r="138" spans="1:22" ht="25.5" hidden="1">
      <c r="A138" s="28" t="s">
        <v>167</v>
      </c>
      <c r="B138" s="33">
        <v>161983705</v>
      </c>
      <c r="C138" s="33">
        <v>336085286</v>
      </c>
      <c r="D138" s="33">
        <v>200661986</v>
      </c>
      <c r="E138" s="33">
        <v>152280388</v>
      </c>
      <c r="F138" s="33">
        <v>354841029</v>
      </c>
      <c r="G138" s="33">
        <v>118550785</v>
      </c>
      <c r="H138" s="33">
        <v>1349423877</v>
      </c>
      <c r="I138" s="33">
        <v>386837827</v>
      </c>
      <c r="J138" s="33">
        <v>182412530</v>
      </c>
      <c r="K138" s="33">
        <v>1208894615</v>
      </c>
      <c r="L138" s="33">
        <v>786370498</v>
      </c>
      <c r="M138" s="33">
        <v>122143773</v>
      </c>
      <c r="N138" s="33">
        <v>191105000</v>
      </c>
      <c r="O138" s="33">
        <v>182268562</v>
      </c>
      <c r="P138" s="33">
        <v>591810948</v>
      </c>
      <c r="Q138" s="33">
        <v>247833896</v>
      </c>
      <c r="R138" s="33">
        <v>1233406232</v>
      </c>
      <c r="S138" s="33">
        <v>170610999</v>
      </c>
      <c r="T138" s="33">
        <v>313685841</v>
      </c>
      <c r="U138" s="33">
        <v>366116000</v>
      </c>
      <c r="V138" s="34">
        <v>111662218</v>
      </c>
    </row>
    <row r="139" spans="1:22" ht="12.75" hidden="1">
      <c r="A139" s="28" t="s">
        <v>168</v>
      </c>
      <c r="B139" s="33">
        <v>18891201</v>
      </c>
      <c r="C139" s="33">
        <v>60545903</v>
      </c>
      <c r="D139" s="33">
        <v>15491000</v>
      </c>
      <c r="E139" s="33">
        <v>27259000</v>
      </c>
      <c r="F139" s="33">
        <v>57133000</v>
      </c>
      <c r="G139" s="33">
        <v>32006200</v>
      </c>
      <c r="H139" s="33">
        <v>50159386</v>
      </c>
      <c r="I139" s="33">
        <v>0</v>
      </c>
      <c r="J139" s="33">
        <v>46772442</v>
      </c>
      <c r="K139" s="33">
        <v>160105864</v>
      </c>
      <c r="L139" s="33">
        <v>7420850</v>
      </c>
      <c r="M139" s="33">
        <v>8670000</v>
      </c>
      <c r="N139" s="33">
        <v>0</v>
      </c>
      <c r="O139" s="33">
        <v>34000000</v>
      </c>
      <c r="P139" s="33">
        <v>20000</v>
      </c>
      <c r="Q139" s="33">
        <v>3094980</v>
      </c>
      <c r="R139" s="33">
        <v>75262027</v>
      </c>
      <c r="S139" s="33">
        <v>15599000</v>
      </c>
      <c r="T139" s="33">
        <v>16141260</v>
      </c>
      <c r="U139" s="33">
        <v>92000000</v>
      </c>
      <c r="V139" s="34">
        <v>0</v>
      </c>
    </row>
    <row r="140" spans="1:22" ht="12.75" hidden="1">
      <c r="A140" s="28" t="s">
        <v>169</v>
      </c>
      <c r="B140" s="33">
        <v>93514395</v>
      </c>
      <c r="C140" s="33">
        <v>106253482</v>
      </c>
      <c r="D140" s="33">
        <v>87938000</v>
      </c>
      <c r="E140" s="33">
        <v>46977000</v>
      </c>
      <c r="F140" s="33">
        <v>60805561</v>
      </c>
      <c r="G140" s="33">
        <v>24275001</v>
      </c>
      <c r="H140" s="33">
        <v>122801027</v>
      </c>
      <c r="I140" s="33">
        <v>28835670</v>
      </c>
      <c r="J140" s="33">
        <v>56889345</v>
      </c>
      <c r="K140" s="33">
        <v>183179004</v>
      </c>
      <c r="L140" s="33">
        <v>233888305</v>
      </c>
      <c r="M140" s="33">
        <v>51306016</v>
      </c>
      <c r="N140" s="33">
        <v>130586343</v>
      </c>
      <c r="O140" s="33">
        <v>116314438</v>
      </c>
      <c r="P140" s="33">
        <v>134778879</v>
      </c>
      <c r="Q140" s="33">
        <v>39566949</v>
      </c>
      <c r="R140" s="33">
        <v>258947212</v>
      </c>
      <c r="S140" s="33">
        <v>44975500</v>
      </c>
      <c r="T140" s="33">
        <v>153773374</v>
      </c>
      <c r="U140" s="33">
        <v>209543000</v>
      </c>
      <c r="V140" s="34">
        <v>56839000</v>
      </c>
    </row>
    <row r="141" spans="1:22" ht="12.75" hidden="1">
      <c r="A141" s="28" t="s">
        <v>170</v>
      </c>
      <c r="B141" s="33">
        <v>40</v>
      </c>
      <c r="C141" s="33">
        <v>40</v>
      </c>
      <c r="D141" s="33">
        <v>40</v>
      </c>
      <c r="E141" s="33">
        <v>40</v>
      </c>
      <c r="F141" s="33">
        <v>40</v>
      </c>
      <c r="G141" s="33">
        <v>40</v>
      </c>
      <c r="H141" s="33">
        <v>40</v>
      </c>
      <c r="I141" s="33">
        <v>40</v>
      </c>
      <c r="J141" s="33">
        <v>40</v>
      </c>
      <c r="K141" s="33">
        <v>40</v>
      </c>
      <c r="L141" s="33">
        <v>40</v>
      </c>
      <c r="M141" s="33">
        <v>40</v>
      </c>
      <c r="N141" s="33">
        <v>40</v>
      </c>
      <c r="O141" s="33">
        <v>40</v>
      </c>
      <c r="P141" s="33">
        <v>40</v>
      </c>
      <c r="Q141" s="33">
        <v>40</v>
      </c>
      <c r="R141" s="33">
        <v>40</v>
      </c>
      <c r="S141" s="33">
        <v>40</v>
      </c>
      <c r="T141" s="33">
        <v>40</v>
      </c>
      <c r="U141" s="33">
        <v>40</v>
      </c>
      <c r="V141" s="34">
        <v>40</v>
      </c>
    </row>
    <row r="142" spans="1:22" ht="12.75" hidden="1">
      <c r="A142" s="28" t="s">
        <v>171</v>
      </c>
      <c r="B142" s="33">
        <v>246744318</v>
      </c>
      <c r="C142" s="33">
        <v>436078661</v>
      </c>
      <c r="D142" s="33">
        <v>270204274</v>
      </c>
      <c r="E142" s="33">
        <v>196480705</v>
      </c>
      <c r="F142" s="33">
        <v>417685934</v>
      </c>
      <c r="G142" s="33">
        <v>156720128</v>
      </c>
      <c r="H142" s="33">
        <v>1202985171</v>
      </c>
      <c r="I142" s="33">
        <v>359502960</v>
      </c>
      <c r="J142" s="33">
        <v>260114110</v>
      </c>
      <c r="K142" s="33">
        <v>1401968134</v>
      </c>
      <c r="L142" s="33">
        <v>967102108</v>
      </c>
      <c r="M142" s="33">
        <v>152331659</v>
      </c>
      <c r="N142" s="33">
        <v>325552000</v>
      </c>
      <c r="O142" s="33">
        <v>286900150</v>
      </c>
      <c r="P142" s="33">
        <v>328203720</v>
      </c>
      <c r="Q142" s="33">
        <v>253607930</v>
      </c>
      <c r="R142" s="33">
        <v>1510766710</v>
      </c>
      <c r="S142" s="33">
        <v>193689601</v>
      </c>
      <c r="T142" s="33">
        <v>461647069</v>
      </c>
      <c r="U142" s="33">
        <v>605179000</v>
      </c>
      <c r="V142" s="34">
        <v>184684000</v>
      </c>
    </row>
    <row r="143" spans="1:22" ht="12.75" hidden="1">
      <c r="A143" s="28" t="s">
        <v>172</v>
      </c>
      <c r="B143" s="33">
        <v>32107265</v>
      </c>
      <c r="C143" s="33">
        <v>48055070</v>
      </c>
      <c r="D143" s="33">
        <v>25222009</v>
      </c>
      <c r="E143" s="33">
        <v>17889000</v>
      </c>
      <c r="F143" s="33">
        <v>41789000</v>
      </c>
      <c r="G143" s="33">
        <v>12552219</v>
      </c>
      <c r="H143" s="33">
        <v>159193514</v>
      </c>
      <c r="I143" s="33">
        <v>0</v>
      </c>
      <c r="J143" s="33">
        <v>40933056</v>
      </c>
      <c r="K143" s="33">
        <v>253202079</v>
      </c>
      <c r="L143" s="33">
        <v>257316829</v>
      </c>
      <c r="M143" s="33">
        <v>32633921</v>
      </c>
      <c r="N143" s="33">
        <v>6267914</v>
      </c>
      <c r="O143" s="33">
        <v>6099000</v>
      </c>
      <c r="P143" s="33">
        <v>0</v>
      </c>
      <c r="Q143" s="33">
        <v>34927178</v>
      </c>
      <c r="R143" s="33">
        <v>313814089</v>
      </c>
      <c r="S143" s="33">
        <v>23569187</v>
      </c>
      <c r="T143" s="33">
        <v>56328220</v>
      </c>
      <c r="U143" s="33">
        <v>87844000</v>
      </c>
      <c r="V143" s="34">
        <v>0</v>
      </c>
    </row>
    <row r="144" spans="1:22" ht="12.75" hidden="1">
      <c r="A144" s="28" t="s">
        <v>173</v>
      </c>
      <c r="B144" s="33">
        <v>-1940110</v>
      </c>
      <c r="C144" s="33">
        <v>57998829</v>
      </c>
      <c r="D144" s="33">
        <v>23794348</v>
      </c>
      <c r="E144" s="33">
        <v>14592554</v>
      </c>
      <c r="F144" s="33">
        <v>36884750</v>
      </c>
      <c r="G144" s="33">
        <v>10591600</v>
      </c>
      <c r="H144" s="33">
        <v>140860721</v>
      </c>
      <c r="I144" s="33">
        <v>0</v>
      </c>
      <c r="J144" s="33">
        <v>32758420</v>
      </c>
      <c r="K144" s="33">
        <v>219467933</v>
      </c>
      <c r="L144" s="33">
        <v>227419223</v>
      </c>
      <c r="M144" s="33">
        <v>21046048</v>
      </c>
      <c r="N144" s="33">
        <v>900000</v>
      </c>
      <c r="O144" s="33">
        <v>1490000</v>
      </c>
      <c r="P144" s="33">
        <v>0</v>
      </c>
      <c r="Q144" s="33">
        <v>29463000</v>
      </c>
      <c r="R144" s="33">
        <v>281184844</v>
      </c>
      <c r="S144" s="33">
        <v>20272145</v>
      </c>
      <c r="T144" s="33">
        <v>74207473</v>
      </c>
      <c r="U144" s="33">
        <v>90956000</v>
      </c>
      <c r="V144" s="34">
        <v>0</v>
      </c>
    </row>
    <row r="145" spans="1:22" ht="12.75" hidden="1">
      <c r="A145" s="28" t="s">
        <v>174</v>
      </c>
      <c r="B145" s="33">
        <v>25979264</v>
      </c>
      <c r="C145" s="33">
        <v>166247232</v>
      </c>
      <c r="D145" s="33">
        <v>85089648</v>
      </c>
      <c r="E145" s="33">
        <v>0</v>
      </c>
      <c r="F145" s="33">
        <v>208700000</v>
      </c>
      <c r="G145" s="33">
        <v>48490000</v>
      </c>
      <c r="H145" s="33">
        <v>385374566</v>
      </c>
      <c r="I145" s="33">
        <v>0</v>
      </c>
      <c r="J145" s="33">
        <v>90805139</v>
      </c>
      <c r="K145" s="33">
        <v>786660270</v>
      </c>
      <c r="L145" s="33">
        <v>451005322</v>
      </c>
      <c r="M145" s="33">
        <v>41290721</v>
      </c>
      <c r="N145" s="33">
        <v>0</v>
      </c>
      <c r="O145" s="33">
        <v>0</v>
      </c>
      <c r="P145" s="33">
        <v>0</v>
      </c>
      <c r="Q145" s="33">
        <v>120154750</v>
      </c>
      <c r="R145" s="33">
        <v>645868583</v>
      </c>
      <c r="S145" s="33">
        <v>72494811</v>
      </c>
      <c r="T145" s="33">
        <v>54437975</v>
      </c>
      <c r="U145" s="33">
        <v>0</v>
      </c>
      <c r="V145" s="34">
        <v>0</v>
      </c>
    </row>
    <row r="146" spans="1:22" ht="12.75" hidden="1">
      <c r="A146" s="28" t="s">
        <v>175</v>
      </c>
      <c r="B146" s="33">
        <v>24511025</v>
      </c>
      <c r="C146" s="33">
        <v>148351680</v>
      </c>
      <c r="D146" s="33">
        <v>80539570</v>
      </c>
      <c r="E146" s="33">
        <v>37786404</v>
      </c>
      <c r="F146" s="33">
        <v>205069546</v>
      </c>
      <c r="G146" s="33">
        <v>49432341</v>
      </c>
      <c r="H146" s="33">
        <v>356604317</v>
      </c>
      <c r="I146" s="33">
        <v>0</v>
      </c>
      <c r="J146" s="33">
        <v>84104060</v>
      </c>
      <c r="K146" s="33">
        <v>600645962</v>
      </c>
      <c r="L146" s="33">
        <v>381370007</v>
      </c>
      <c r="M146" s="33">
        <v>32823075</v>
      </c>
      <c r="N146" s="33">
        <v>0</v>
      </c>
      <c r="O146" s="33">
        <v>0</v>
      </c>
      <c r="P146" s="33">
        <v>0</v>
      </c>
      <c r="Q146" s="33">
        <v>89479000</v>
      </c>
      <c r="R146" s="33">
        <v>565107519</v>
      </c>
      <c r="S146" s="33">
        <v>71080000</v>
      </c>
      <c r="T146" s="33">
        <v>50689070</v>
      </c>
      <c r="U146" s="33">
        <v>0</v>
      </c>
      <c r="V146" s="34">
        <v>0</v>
      </c>
    </row>
    <row r="147" spans="1:22" ht="12.75" hidden="1">
      <c r="A147" s="28" t="s">
        <v>176</v>
      </c>
      <c r="B147" s="33">
        <v>5037619</v>
      </c>
      <c r="C147" s="33">
        <v>34670561</v>
      </c>
      <c r="D147" s="33">
        <v>14863005</v>
      </c>
      <c r="E147" s="33">
        <v>12698000</v>
      </c>
      <c r="F147" s="33">
        <v>35395860</v>
      </c>
      <c r="G147" s="33">
        <v>12315000</v>
      </c>
      <c r="H147" s="33">
        <v>272030104</v>
      </c>
      <c r="I147" s="33">
        <v>0</v>
      </c>
      <c r="J147" s="33">
        <v>46267160</v>
      </c>
      <c r="K147" s="33">
        <v>215379825</v>
      </c>
      <c r="L147" s="33">
        <v>64213269</v>
      </c>
      <c r="M147" s="33">
        <v>11653246</v>
      </c>
      <c r="N147" s="33">
        <v>32759737</v>
      </c>
      <c r="O147" s="33">
        <v>51415000</v>
      </c>
      <c r="P147" s="33">
        <v>0</v>
      </c>
      <c r="Q147" s="33">
        <v>16693483</v>
      </c>
      <c r="R147" s="33">
        <v>31791856</v>
      </c>
      <c r="S147" s="33">
        <v>33931182</v>
      </c>
      <c r="T147" s="33">
        <v>15581127</v>
      </c>
      <c r="U147" s="33">
        <v>32902000</v>
      </c>
      <c r="V147" s="34">
        <v>0</v>
      </c>
    </row>
    <row r="148" spans="1:22" ht="12.75" hidden="1">
      <c r="A148" s="28" t="s">
        <v>177</v>
      </c>
      <c r="B148" s="33">
        <v>2657051</v>
      </c>
      <c r="C148" s="33">
        <v>24401277</v>
      </c>
      <c r="D148" s="33">
        <v>13045689</v>
      </c>
      <c r="E148" s="33">
        <v>9366799</v>
      </c>
      <c r="F148" s="33">
        <v>28334600</v>
      </c>
      <c r="G148" s="33">
        <v>22643715</v>
      </c>
      <c r="H148" s="33">
        <v>247727617</v>
      </c>
      <c r="I148" s="33">
        <v>0</v>
      </c>
      <c r="J148" s="33">
        <v>36385173</v>
      </c>
      <c r="K148" s="33">
        <v>178069353</v>
      </c>
      <c r="L148" s="33">
        <v>57789856</v>
      </c>
      <c r="M148" s="33">
        <v>10412901</v>
      </c>
      <c r="N148" s="33">
        <v>500000</v>
      </c>
      <c r="O148" s="33">
        <v>17684500</v>
      </c>
      <c r="P148" s="33">
        <v>0</v>
      </c>
      <c r="Q148" s="33">
        <v>24403000</v>
      </c>
      <c r="R148" s="33">
        <v>28744432</v>
      </c>
      <c r="S148" s="33">
        <v>20967000</v>
      </c>
      <c r="T148" s="33">
        <v>18664661</v>
      </c>
      <c r="U148" s="33">
        <v>30875000</v>
      </c>
      <c r="V148" s="34">
        <v>0</v>
      </c>
    </row>
    <row r="149" spans="1:22" ht="12.75" hidden="1">
      <c r="A149" s="28" t="s">
        <v>178</v>
      </c>
      <c r="B149" s="33">
        <v>72565183</v>
      </c>
      <c r="C149" s="33">
        <v>303564832</v>
      </c>
      <c r="D149" s="33">
        <v>141544921</v>
      </c>
      <c r="E149" s="33">
        <v>47830000</v>
      </c>
      <c r="F149" s="33">
        <v>321836264</v>
      </c>
      <c r="G149" s="33">
        <v>87423219</v>
      </c>
      <c r="H149" s="33">
        <v>960360465</v>
      </c>
      <c r="I149" s="33">
        <v>1500000</v>
      </c>
      <c r="J149" s="33">
        <v>195025060</v>
      </c>
      <c r="K149" s="33">
        <v>1411916868</v>
      </c>
      <c r="L149" s="33">
        <v>891908744</v>
      </c>
      <c r="M149" s="33">
        <v>101389445</v>
      </c>
      <c r="N149" s="33">
        <v>40471398</v>
      </c>
      <c r="O149" s="33">
        <v>62339000</v>
      </c>
      <c r="P149" s="33">
        <v>0</v>
      </c>
      <c r="Q149" s="33">
        <v>191515718</v>
      </c>
      <c r="R149" s="33">
        <v>1075171807</v>
      </c>
      <c r="S149" s="33">
        <v>146391043</v>
      </c>
      <c r="T149" s="33">
        <v>134510501</v>
      </c>
      <c r="U149" s="33">
        <v>131801000</v>
      </c>
      <c r="V149" s="34">
        <v>0</v>
      </c>
    </row>
    <row r="150" spans="1:22" ht="12.75" hidden="1">
      <c r="A150" s="28" t="s">
        <v>179</v>
      </c>
      <c r="B150" s="33">
        <v>26384432</v>
      </c>
      <c r="C150" s="33">
        <v>269180531</v>
      </c>
      <c r="D150" s="33">
        <v>144657920</v>
      </c>
      <c r="E150" s="33">
        <v>78211227</v>
      </c>
      <c r="F150" s="33">
        <v>304322546</v>
      </c>
      <c r="G150" s="33">
        <v>99584378</v>
      </c>
      <c r="H150" s="33">
        <v>867734061</v>
      </c>
      <c r="I150" s="33">
        <v>8000000</v>
      </c>
      <c r="J150" s="33">
        <v>168801650</v>
      </c>
      <c r="K150" s="33">
        <v>1132061440</v>
      </c>
      <c r="L150" s="33">
        <v>768304148</v>
      </c>
      <c r="M150" s="33">
        <v>77326670</v>
      </c>
      <c r="N150" s="33">
        <v>2493000</v>
      </c>
      <c r="O150" s="33">
        <v>20836000</v>
      </c>
      <c r="P150" s="33">
        <v>0</v>
      </c>
      <c r="Q150" s="33">
        <v>164011000</v>
      </c>
      <c r="R150" s="33">
        <v>950063231</v>
      </c>
      <c r="S150" s="33">
        <v>128804145</v>
      </c>
      <c r="T150" s="33">
        <v>151234745</v>
      </c>
      <c r="U150" s="33">
        <v>129927000</v>
      </c>
      <c r="V150" s="34">
        <v>0</v>
      </c>
    </row>
    <row r="151" spans="1:22" ht="12.75" hidden="1">
      <c r="A151" s="28" t="s">
        <v>180</v>
      </c>
      <c r="B151" s="33">
        <v>181564150</v>
      </c>
      <c r="C151" s="33">
        <v>127110181</v>
      </c>
      <c r="D151" s="33">
        <v>115106000</v>
      </c>
      <c r="E151" s="33">
        <v>91143000</v>
      </c>
      <c r="F151" s="33">
        <v>86669900</v>
      </c>
      <c r="G151" s="33">
        <v>49499000</v>
      </c>
      <c r="H151" s="33">
        <v>194583882</v>
      </c>
      <c r="I151" s="33">
        <v>338245780</v>
      </c>
      <c r="J151" s="33">
        <v>58109000</v>
      </c>
      <c r="K151" s="33">
        <v>195628890</v>
      </c>
      <c r="L151" s="33">
        <v>100259190</v>
      </c>
      <c r="M151" s="33">
        <v>41975000</v>
      </c>
      <c r="N151" s="33">
        <v>247590000</v>
      </c>
      <c r="O151" s="33">
        <v>273625000</v>
      </c>
      <c r="P151" s="33">
        <v>313592000</v>
      </c>
      <c r="Q151" s="33">
        <v>89538000</v>
      </c>
      <c r="R151" s="33">
        <v>346325000</v>
      </c>
      <c r="S151" s="33">
        <v>50003000</v>
      </c>
      <c r="T151" s="33">
        <v>311163683</v>
      </c>
      <c r="U151" s="33">
        <v>522525000</v>
      </c>
      <c r="V151" s="34">
        <v>190617000</v>
      </c>
    </row>
    <row r="152" spans="1:22" ht="12.75" hidden="1">
      <c r="A152" s="28" t="s">
        <v>181</v>
      </c>
      <c r="B152" s="33">
        <v>166498800</v>
      </c>
      <c r="C152" s="33">
        <v>111439876</v>
      </c>
      <c r="D152" s="33">
        <v>108916054</v>
      </c>
      <c r="E152" s="33">
        <v>86403000</v>
      </c>
      <c r="F152" s="33">
        <v>84123840</v>
      </c>
      <c r="G152" s="33">
        <v>48392850</v>
      </c>
      <c r="H152" s="33">
        <v>192237000</v>
      </c>
      <c r="I152" s="33">
        <v>316165170</v>
      </c>
      <c r="J152" s="33">
        <v>54299000</v>
      </c>
      <c r="K152" s="33">
        <v>184643705</v>
      </c>
      <c r="L152" s="33">
        <v>93020080</v>
      </c>
      <c r="M152" s="33">
        <v>54877000</v>
      </c>
      <c r="N152" s="33">
        <v>229530000</v>
      </c>
      <c r="O152" s="33">
        <v>237789000</v>
      </c>
      <c r="P152" s="33">
        <v>303175000</v>
      </c>
      <c r="Q152" s="33">
        <v>80612000</v>
      </c>
      <c r="R152" s="33">
        <v>376378601</v>
      </c>
      <c r="S152" s="33">
        <v>0</v>
      </c>
      <c r="T152" s="33">
        <v>274896480</v>
      </c>
      <c r="U152" s="33">
        <v>457510000</v>
      </c>
      <c r="V152" s="34">
        <v>181234000</v>
      </c>
    </row>
    <row r="153" spans="1:22" ht="12.75" hidden="1">
      <c r="A153" s="28" t="s">
        <v>182</v>
      </c>
      <c r="B153" s="33">
        <v>0</v>
      </c>
      <c r="C153" s="33">
        <v>0</v>
      </c>
      <c r="D153" s="33">
        <v>65623000</v>
      </c>
      <c r="E153" s="33">
        <v>0</v>
      </c>
      <c r="F153" s="33">
        <v>0</v>
      </c>
      <c r="G153" s="33">
        <v>32267000</v>
      </c>
      <c r="H153" s="33">
        <v>227201000</v>
      </c>
      <c r="I153" s="33">
        <v>0</v>
      </c>
      <c r="J153" s="33">
        <v>0</v>
      </c>
      <c r="K153" s="33">
        <v>168666610</v>
      </c>
      <c r="L153" s="33">
        <v>56725760</v>
      </c>
      <c r="M153" s="33">
        <v>16322000</v>
      </c>
      <c r="N153" s="33">
        <v>109275000</v>
      </c>
      <c r="O153" s="33">
        <v>110100000</v>
      </c>
      <c r="P153" s="33">
        <v>0</v>
      </c>
      <c r="Q153" s="33">
        <v>53390000</v>
      </c>
      <c r="R153" s="33">
        <v>394816000</v>
      </c>
      <c r="S153" s="33">
        <v>63753000</v>
      </c>
      <c r="T153" s="33">
        <v>212935317</v>
      </c>
      <c r="U153" s="33">
        <v>317793000</v>
      </c>
      <c r="V153" s="34">
        <v>36210000</v>
      </c>
    </row>
    <row r="154" spans="1:22" ht="12.75" hidden="1">
      <c r="A154" s="28" t="s">
        <v>183</v>
      </c>
      <c r="B154" s="33">
        <v>0</v>
      </c>
      <c r="C154" s="33">
        <v>0</v>
      </c>
      <c r="D154" s="33">
        <v>0</v>
      </c>
      <c r="E154" s="33">
        <v>32237000</v>
      </c>
      <c r="F154" s="33">
        <v>0</v>
      </c>
      <c r="G154" s="33">
        <v>0</v>
      </c>
      <c r="H154" s="33">
        <v>181746882</v>
      </c>
      <c r="I154" s="33">
        <v>0</v>
      </c>
      <c r="J154" s="33">
        <v>0</v>
      </c>
      <c r="K154" s="33">
        <v>176034295</v>
      </c>
      <c r="L154" s="33">
        <v>72616000</v>
      </c>
      <c r="M154" s="33">
        <v>0</v>
      </c>
      <c r="N154" s="33">
        <v>0</v>
      </c>
      <c r="O154" s="33">
        <v>115486850</v>
      </c>
      <c r="P154" s="33">
        <v>0</v>
      </c>
      <c r="Q154" s="33">
        <v>0</v>
      </c>
      <c r="R154" s="33">
        <v>248522720</v>
      </c>
      <c r="S154" s="33">
        <v>0</v>
      </c>
      <c r="T154" s="33">
        <v>144632520</v>
      </c>
      <c r="U154" s="33">
        <v>0</v>
      </c>
      <c r="V154" s="34">
        <v>14875000</v>
      </c>
    </row>
    <row r="155" spans="1:22" ht="12.75" hidden="1">
      <c r="A155" s="28" t="s">
        <v>184</v>
      </c>
      <c r="B155" s="33">
        <v>246744318</v>
      </c>
      <c r="C155" s="33">
        <v>427630760</v>
      </c>
      <c r="D155" s="33">
        <v>264957829</v>
      </c>
      <c r="E155" s="33">
        <v>239022470</v>
      </c>
      <c r="F155" s="33">
        <v>403365434</v>
      </c>
      <c r="G155" s="33">
        <v>154952607</v>
      </c>
      <c r="H155" s="33">
        <v>1384339619</v>
      </c>
      <c r="I155" s="33">
        <v>371834750</v>
      </c>
      <c r="J155" s="33">
        <v>260073577</v>
      </c>
      <c r="K155" s="33">
        <v>1574716086</v>
      </c>
      <c r="L155" s="33">
        <v>1038540366</v>
      </c>
      <c r="M155" s="33">
        <v>168380784</v>
      </c>
      <c r="N155" s="33">
        <v>325552500</v>
      </c>
      <c r="O155" s="33">
        <v>258174294</v>
      </c>
      <c r="P155" s="33">
        <v>613046184</v>
      </c>
      <c r="Q155" s="33">
        <v>296788045</v>
      </c>
      <c r="R155" s="33">
        <v>1703254563</v>
      </c>
      <c r="S155" s="33">
        <v>229771754</v>
      </c>
      <c r="T155" s="33">
        <v>486205876</v>
      </c>
      <c r="U155" s="33">
        <v>386458000</v>
      </c>
      <c r="V155" s="34">
        <v>177466449</v>
      </c>
    </row>
    <row r="156" spans="1:22" ht="12.75" hidden="1">
      <c r="A156" s="28" t="s">
        <v>185</v>
      </c>
      <c r="B156" s="33">
        <v>90733355</v>
      </c>
      <c r="C156" s="33">
        <v>143263677</v>
      </c>
      <c r="D156" s="33">
        <v>88182214</v>
      </c>
      <c r="E156" s="33">
        <v>69556388</v>
      </c>
      <c r="F156" s="33">
        <v>105956081</v>
      </c>
      <c r="G156" s="33">
        <v>43732000</v>
      </c>
      <c r="H156" s="33">
        <v>331392045</v>
      </c>
      <c r="I156" s="33">
        <v>109777100</v>
      </c>
      <c r="J156" s="33">
        <v>100443273</v>
      </c>
      <c r="K156" s="33">
        <v>372467386</v>
      </c>
      <c r="L156" s="33">
        <v>326628544</v>
      </c>
      <c r="M156" s="33">
        <v>70712996</v>
      </c>
      <c r="N156" s="33">
        <v>88138311</v>
      </c>
      <c r="O156" s="33">
        <v>107851182</v>
      </c>
      <c r="P156" s="33">
        <v>121100937</v>
      </c>
      <c r="Q156" s="33">
        <v>103282749</v>
      </c>
      <c r="R156" s="33">
        <v>450542793</v>
      </c>
      <c r="S156" s="33">
        <v>74343000</v>
      </c>
      <c r="T156" s="33">
        <v>210919427</v>
      </c>
      <c r="U156" s="33">
        <v>203800000</v>
      </c>
      <c r="V156" s="34">
        <v>76367290</v>
      </c>
    </row>
    <row r="157" spans="1:22" ht="12.75" hidden="1">
      <c r="A157" s="28" t="s">
        <v>186</v>
      </c>
      <c r="B157" s="33">
        <v>83462885</v>
      </c>
      <c r="C157" s="33">
        <v>138088791</v>
      </c>
      <c r="D157" s="33">
        <v>81648795</v>
      </c>
      <c r="E157" s="33">
        <v>62635766</v>
      </c>
      <c r="F157" s="33">
        <v>113853566</v>
      </c>
      <c r="G157" s="33">
        <v>41665600</v>
      </c>
      <c r="H157" s="33">
        <v>316448424</v>
      </c>
      <c r="I157" s="33">
        <v>75296430</v>
      </c>
      <c r="J157" s="33">
        <v>70837806</v>
      </c>
      <c r="K157" s="33">
        <v>364896981</v>
      </c>
      <c r="L157" s="33">
        <v>292699149</v>
      </c>
      <c r="M157" s="33">
        <v>62067616</v>
      </c>
      <c r="N157" s="33">
        <v>90793853</v>
      </c>
      <c r="O157" s="33">
        <v>106880000</v>
      </c>
      <c r="P157" s="33">
        <v>82393365</v>
      </c>
      <c r="Q157" s="33">
        <v>100262000</v>
      </c>
      <c r="R157" s="33">
        <v>420162553</v>
      </c>
      <c r="S157" s="33">
        <v>62562321</v>
      </c>
      <c r="T157" s="33">
        <v>184893534</v>
      </c>
      <c r="U157" s="33">
        <v>176120000</v>
      </c>
      <c r="V157" s="34">
        <v>78473433</v>
      </c>
    </row>
    <row r="158" spans="1:22" ht="12.75" hidden="1">
      <c r="A158" s="28" t="s">
        <v>187</v>
      </c>
      <c r="B158" s="33">
        <v>3491912</v>
      </c>
      <c r="C158" s="33">
        <v>9964315</v>
      </c>
      <c r="D158" s="33">
        <v>3429104</v>
      </c>
      <c r="E158" s="33">
        <v>4640161</v>
      </c>
      <c r="F158" s="33">
        <v>4136200</v>
      </c>
      <c r="G158" s="33">
        <v>2824000</v>
      </c>
      <c r="H158" s="33">
        <v>9367440</v>
      </c>
      <c r="I158" s="33">
        <v>370000</v>
      </c>
      <c r="J158" s="33">
        <v>3309500</v>
      </c>
      <c r="K158" s="33">
        <v>13567566</v>
      </c>
      <c r="L158" s="33">
        <v>39844566</v>
      </c>
      <c r="M158" s="33">
        <v>3212583</v>
      </c>
      <c r="N158" s="33">
        <v>0</v>
      </c>
      <c r="O158" s="33">
        <v>4201000</v>
      </c>
      <c r="P158" s="33">
        <v>0</v>
      </c>
      <c r="Q158" s="33">
        <v>3017390</v>
      </c>
      <c r="R158" s="33">
        <v>23490688</v>
      </c>
      <c r="S158" s="33">
        <v>0</v>
      </c>
      <c r="T158" s="33">
        <v>8218951</v>
      </c>
      <c r="U158" s="33">
        <v>500000</v>
      </c>
      <c r="V158" s="34">
        <v>775576</v>
      </c>
    </row>
    <row r="159" spans="1:22" ht="12.75" hidden="1">
      <c r="A159" s="28" t="s">
        <v>188</v>
      </c>
      <c r="B159" s="33">
        <v>32227000</v>
      </c>
      <c r="C159" s="33">
        <v>111873266</v>
      </c>
      <c r="D159" s="33">
        <v>63833000</v>
      </c>
      <c r="E159" s="33">
        <v>41840000</v>
      </c>
      <c r="F159" s="33">
        <v>190020000</v>
      </c>
      <c r="G159" s="33">
        <v>48000000</v>
      </c>
      <c r="H159" s="33">
        <v>464724754</v>
      </c>
      <c r="I159" s="33">
        <v>0</v>
      </c>
      <c r="J159" s="33">
        <v>50307991</v>
      </c>
      <c r="K159" s="33">
        <v>649366530</v>
      </c>
      <c r="L159" s="33">
        <v>317530900</v>
      </c>
      <c r="M159" s="33">
        <v>37728758</v>
      </c>
      <c r="N159" s="33">
        <v>0</v>
      </c>
      <c r="O159" s="33">
        <v>0</v>
      </c>
      <c r="P159" s="33">
        <v>0</v>
      </c>
      <c r="Q159" s="33">
        <v>100937839</v>
      </c>
      <c r="R159" s="33">
        <v>395874293</v>
      </c>
      <c r="S159" s="33">
        <v>72692000</v>
      </c>
      <c r="T159" s="33">
        <v>65069813</v>
      </c>
      <c r="U159" s="33">
        <v>0</v>
      </c>
      <c r="V159" s="34">
        <v>0</v>
      </c>
    </row>
    <row r="160" spans="1:22" ht="12.75" hidden="1">
      <c r="A160" s="28" t="s">
        <v>189</v>
      </c>
      <c r="B160" s="33">
        <v>17057999</v>
      </c>
      <c r="C160" s="33">
        <v>129876426</v>
      </c>
      <c r="D160" s="33">
        <v>73775000</v>
      </c>
      <c r="E160" s="33">
        <v>38741030</v>
      </c>
      <c r="F160" s="33">
        <v>164284197</v>
      </c>
      <c r="G160" s="33">
        <v>47944501</v>
      </c>
      <c r="H160" s="33">
        <v>315288661</v>
      </c>
      <c r="I160" s="33">
        <v>0</v>
      </c>
      <c r="J160" s="33">
        <v>65723367</v>
      </c>
      <c r="K160" s="33">
        <v>601265306</v>
      </c>
      <c r="L160" s="33">
        <v>280173786</v>
      </c>
      <c r="M160" s="33">
        <v>35161937</v>
      </c>
      <c r="N160" s="33">
        <v>0</v>
      </c>
      <c r="O160" s="33">
        <v>0</v>
      </c>
      <c r="P160" s="33">
        <v>0</v>
      </c>
      <c r="Q160" s="33">
        <v>89331846</v>
      </c>
      <c r="R160" s="33">
        <v>377175558</v>
      </c>
      <c r="S160" s="33">
        <v>60650000</v>
      </c>
      <c r="T160" s="33">
        <v>61619141</v>
      </c>
      <c r="U160" s="33">
        <v>0</v>
      </c>
      <c r="V160" s="34">
        <v>0</v>
      </c>
    </row>
    <row r="161" spans="1:22" ht="12.75" hidden="1">
      <c r="A161" s="28" t="s">
        <v>190</v>
      </c>
      <c r="B161" s="33">
        <v>123897</v>
      </c>
      <c r="C161" s="33">
        <v>5174400</v>
      </c>
      <c r="D161" s="33">
        <v>1795000</v>
      </c>
      <c r="E161" s="33">
        <v>3966000</v>
      </c>
      <c r="F161" s="33">
        <v>8000000</v>
      </c>
      <c r="G161" s="33">
        <v>1800000</v>
      </c>
      <c r="H161" s="33">
        <v>137828543</v>
      </c>
      <c r="I161" s="33">
        <v>0</v>
      </c>
      <c r="J161" s="33">
        <v>8000000</v>
      </c>
      <c r="K161" s="33">
        <v>68299033</v>
      </c>
      <c r="L161" s="33">
        <v>9968247</v>
      </c>
      <c r="M161" s="33">
        <v>0</v>
      </c>
      <c r="N161" s="33">
        <v>87000000</v>
      </c>
      <c r="O161" s="33">
        <v>0</v>
      </c>
      <c r="P161" s="33">
        <v>0</v>
      </c>
      <c r="Q161" s="33">
        <v>0</v>
      </c>
      <c r="R161" s="33">
        <v>6868581</v>
      </c>
      <c r="S161" s="33">
        <v>0</v>
      </c>
      <c r="T161" s="33">
        <v>1163147</v>
      </c>
      <c r="U161" s="33">
        <v>95000000</v>
      </c>
      <c r="V161" s="34">
        <v>0</v>
      </c>
    </row>
    <row r="162" spans="1:22" ht="12.75" hidden="1">
      <c r="A162" s="28" t="s">
        <v>191</v>
      </c>
      <c r="B162" s="33">
        <v>264270</v>
      </c>
      <c r="C162" s="33">
        <v>1900000</v>
      </c>
      <c r="D162" s="33">
        <v>2600000</v>
      </c>
      <c r="E162" s="33">
        <v>3605273</v>
      </c>
      <c r="F162" s="33">
        <v>3548500</v>
      </c>
      <c r="G162" s="33">
        <v>277458</v>
      </c>
      <c r="H162" s="33">
        <v>117683945</v>
      </c>
      <c r="I162" s="33">
        <v>0</v>
      </c>
      <c r="J162" s="33">
        <v>7200000</v>
      </c>
      <c r="K162" s="33">
        <v>33189660</v>
      </c>
      <c r="L162" s="33">
        <v>9635590</v>
      </c>
      <c r="M162" s="33">
        <v>0</v>
      </c>
      <c r="N162" s="33">
        <v>72270000</v>
      </c>
      <c r="O162" s="33">
        <v>0</v>
      </c>
      <c r="P162" s="33">
        <v>0</v>
      </c>
      <c r="Q162" s="33">
        <v>0</v>
      </c>
      <c r="R162" s="33">
        <v>3552127</v>
      </c>
      <c r="S162" s="33">
        <v>0</v>
      </c>
      <c r="T162" s="33">
        <v>1301465</v>
      </c>
      <c r="U162" s="33">
        <v>0</v>
      </c>
      <c r="V162" s="34">
        <v>0</v>
      </c>
    </row>
    <row r="163" spans="1:22" ht="12.75" hidden="1">
      <c r="A163" s="28" t="s">
        <v>192</v>
      </c>
      <c r="B163" s="33">
        <v>14288147</v>
      </c>
      <c r="C163" s="33">
        <v>10648567</v>
      </c>
      <c r="D163" s="33">
        <v>10333000</v>
      </c>
      <c r="E163" s="33">
        <v>7850000</v>
      </c>
      <c r="F163" s="33">
        <v>8554448</v>
      </c>
      <c r="G163" s="33">
        <v>5264785</v>
      </c>
      <c r="H163" s="33">
        <v>17313002</v>
      </c>
      <c r="I163" s="33">
        <v>12088690</v>
      </c>
      <c r="J163" s="33">
        <v>6155770</v>
      </c>
      <c r="K163" s="33">
        <v>12353211</v>
      </c>
      <c r="L163" s="33">
        <v>16259105</v>
      </c>
      <c r="M163" s="33">
        <v>4753851</v>
      </c>
      <c r="N163" s="33">
        <v>15966689</v>
      </c>
      <c r="O163" s="33">
        <v>15604380</v>
      </c>
      <c r="P163" s="33">
        <v>14578955</v>
      </c>
      <c r="Q163" s="33">
        <v>8203729</v>
      </c>
      <c r="R163" s="33">
        <v>22081902</v>
      </c>
      <c r="S163" s="33">
        <v>5650999</v>
      </c>
      <c r="T163" s="33">
        <v>18097767</v>
      </c>
      <c r="U163" s="33">
        <v>23320000</v>
      </c>
      <c r="V163" s="34">
        <v>12750928</v>
      </c>
    </row>
    <row r="164" spans="1:22" ht="12.75" hidden="1">
      <c r="A164" s="28" t="s">
        <v>193</v>
      </c>
      <c r="B164" s="33">
        <v>7500000</v>
      </c>
      <c r="C164" s="33">
        <v>39080472</v>
      </c>
      <c r="D164" s="33">
        <v>69183000</v>
      </c>
      <c r="E164" s="33">
        <v>15506000</v>
      </c>
      <c r="F164" s="33">
        <v>134096396</v>
      </c>
      <c r="G164" s="33">
        <v>33000000</v>
      </c>
      <c r="H164" s="33">
        <v>85308709</v>
      </c>
      <c r="I164" s="33">
        <v>14870080</v>
      </c>
      <c r="J164" s="33">
        <v>5926565</v>
      </c>
      <c r="K164" s="33">
        <v>164448764</v>
      </c>
      <c r="L164" s="33">
        <v>182792886</v>
      </c>
      <c r="M164" s="33">
        <v>49980000</v>
      </c>
      <c r="N164" s="33">
        <v>13000000</v>
      </c>
      <c r="O164" s="33">
        <v>0</v>
      </c>
      <c r="P164" s="33">
        <v>6860704</v>
      </c>
      <c r="Q164" s="33">
        <v>18236991</v>
      </c>
      <c r="R164" s="33">
        <v>282004100</v>
      </c>
      <c r="S164" s="33">
        <v>25000000</v>
      </c>
      <c r="T164" s="33">
        <v>69168000</v>
      </c>
      <c r="U164" s="33">
        <v>0</v>
      </c>
      <c r="V164" s="34">
        <v>19558000</v>
      </c>
    </row>
    <row r="165" spans="1:22" ht="12.75" hidden="1">
      <c r="A165" s="28" t="s">
        <v>194</v>
      </c>
      <c r="B165" s="33">
        <v>24085306</v>
      </c>
      <c r="C165" s="33">
        <v>24293120</v>
      </c>
      <c r="D165" s="33">
        <v>16124000</v>
      </c>
      <c r="E165" s="33">
        <v>8451000</v>
      </c>
      <c r="F165" s="33">
        <v>20322000</v>
      </c>
      <c r="G165" s="33">
        <v>10530000</v>
      </c>
      <c r="H165" s="33">
        <v>79550620</v>
      </c>
      <c r="I165" s="33">
        <v>2346400</v>
      </c>
      <c r="J165" s="33">
        <v>8428113</v>
      </c>
      <c r="K165" s="33">
        <v>10801902</v>
      </c>
      <c r="L165" s="33">
        <v>32210992</v>
      </c>
      <c r="M165" s="33">
        <v>8948168</v>
      </c>
      <c r="N165" s="33">
        <v>0</v>
      </c>
      <c r="O165" s="33">
        <v>13340000</v>
      </c>
      <c r="P165" s="33">
        <v>10899038</v>
      </c>
      <c r="Q165" s="33">
        <v>32769579</v>
      </c>
      <c r="R165" s="33">
        <v>290834992</v>
      </c>
      <c r="S165" s="33">
        <v>12667000</v>
      </c>
      <c r="T165" s="33">
        <v>17504672</v>
      </c>
      <c r="U165" s="33">
        <v>43996000</v>
      </c>
      <c r="V165" s="34">
        <v>0</v>
      </c>
    </row>
    <row r="166" spans="1:22" ht="12.75" hidden="1">
      <c r="A166" s="28" t="s">
        <v>195</v>
      </c>
      <c r="B166" s="66">
        <v>0</v>
      </c>
      <c r="C166" s="66">
        <v>0</v>
      </c>
      <c r="D166" s="66">
        <v>0</v>
      </c>
      <c r="E166" s="66">
        <v>0</v>
      </c>
      <c r="F166" s="66">
        <v>20870000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37741343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7">
        <v>0</v>
      </c>
    </row>
    <row r="167" spans="1:22" ht="12.75" hidden="1">
      <c r="A167" s="68" t="s">
        <v>196</v>
      </c>
      <c r="B167" s="69">
        <v>0</v>
      </c>
      <c r="C167" s="69">
        <v>0</v>
      </c>
      <c r="D167" s="69">
        <v>0</v>
      </c>
      <c r="E167" s="69">
        <v>0</v>
      </c>
      <c r="F167" s="69">
        <v>3539586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3472841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70">
        <v>0</v>
      </c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2013-10-10T14:27:18Z</dcterms:created>
  <dcterms:modified xsi:type="dcterms:W3CDTF">2013-10-10T14:27:47Z</dcterms:modified>
  <cp:category/>
  <cp:version/>
  <cp:contentType/>
  <cp:contentStatus/>
</cp:coreProperties>
</file>