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55" windowHeight="10800" activeTab="0"/>
  </bookViews>
  <sheets>
    <sheet name="WC" sheetId="1" r:id="rId1"/>
  </sheets>
  <definedNames/>
  <calcPr fullCalcOnLoad="1"/>
</workbook>
</file>

<file path=xl/sharedStrings.xml><?xml version="1.0" encoding="utf-8"?>
<sst xmlns="http://schemas.openxmlformats.org/spreadsheetml/2006/main" count="254" uniqueCount="213">
  <si>
    <t xml:space="preserve">Summarised Outcome: Municipal Budget and Benchmarking Engagement - 2013/14 Budget vs Original Budget 2012/13 </t>
  </si>
  <si>
    <t>CPT</t>
  </si>
  <si>
    <t>WC011</t>
  </si>
  <si>
    <t>WC012</t>
  </si>
  <si>
    <t>WC013</t>
  </si>
  <si>
    <t>WC014</t>
  </si>
  <si>
    <t>WC015</t>
  </si>
  <si>
    <t>DC1</t>
  </si>
  <si>
    <t>WC022</t>
  </si>
  <si>
    <t>WC023</t>
  </si>
  <si>
    <t>WC024</t>
  </si>
  <si>
    <t>WC025</t>
  </si>
  <si>
    <t>WC026</t>
  </si>
  <si>
    <t>DC2</t>
  </si>
  <si>
    <t>WC031</t>
  </si>
  <si>
    <t>WC032</t>
  </si>
  <si>
    <t>WC033</t>
  </si>
  <si>
    <t>WC034</t>
  </si>
  <si>
    <t>DC3</t>
  </si>
  <si>
    <t>WC041</t>
  </si>
  <si>
    <t>WC042</t>
  </si>
  <si>
    <t>WC043</t>
  </si>
  <si>
    <t>WC044</t>
  </si>
  <si>
    <t>WC045</t>
  </si>
  <si>
    <t>WC047</t>
  </si>
  <si>
    <t>WC048</t>
  </si>
  <si>
    <t>DC4</t>
  </si>
  <si>
    <t>WC051</t>
  </si>
  <si>
    <t>WC052</t>
  </si>
  <si>
    <t>WC053</t>
  </si>
  <si>
    <t>DC5</t>
  </si>
  <si>
    <t>Cape</t>
  </si>
  <si>
    <t>Matzikama</t>
  </si>
  <si>
    <t>Cederberg</t>
  </si>
  <si>
    <t>Bergrivier</t>
  </si>
  <si>
    <t>Saldanha</t>
  </si>
  <si>
    <t>Swartland</t>
  </si>
  <si>
    <t>West</t>
  </si>
  <si>
    <t>Witzenberg</t>
  </si>
  <si>
    <t>Drakenstein</t>
  </si>
  <si>
    <t>Stellenbosch</t>
  </si>
  <si>
    <t>Breede</t>
  </si>
  <si>
    <t>Langeberg</t>
  </si>
  <si>
    <t>Cape Winelands</t>
  </si>
  <si>
    <t>Theewaterskloof</t>
  </si>
  <si>
    <t>Overstrand</t>
  </si>
  <si>
    <t>Swellendam</t>
  </si>
  <si>
    <t>Overberg</t>
  </si>
  <si>
    <t>Kannaland</t>
  </si>
  <si>
    <t>Hessequa</t>
  </si>
  <si>
    <t>Mossel</t>
  </si>
  <si>
    <t>George</t>
  </si>
  <si>
    <t>Oudtshoorn</t>
  </si>
  <si>
    <t>Bitou</t>
  </si>
  <si>
    <t>Knysna</t>
  </si>
  <si>
    <t>Eden</t>
  </si>
  <si>
    <t>Laingsburg</t>
  </si>
  <si>
    <t>Prince</t>
  </si>
  <si>
    <t>Beaufort</t>
  </si>
  <si>
    <t>Central</t>
  </si>
  <si>
    <t>Town (H)</t>
  </si>
  <si>
    <t>(M)</t>
  </si>
  <si>
    <t>(L)</t>
  </si>
  <si>
    <t>Bay (H)</t>
  </si>
  <si>
    <t>Coast (M)</t>
  </si>
  <si>
    <t>(H)</t>
  </si>
  <si>
    <t>Valley (H)</t>
  </si>
  <si>
    <t>DM (M)</t>
  </si>
  <si>
    <t>Agulhas (L)</t>
  </si>
  <si>
    <t>Albert (M)</t>
  </si>
  <si>
    <t>West (M)</t>
  </si>
  <si>
    <t>Karoo (M)</t>
  </si>
  <si>
    <t>R thousands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</si>
  <si>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</si>
  <si>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</si>
  <si>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</si>
  <si>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</si>
  <si>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</si>
  <si>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</si>
  <si>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</si>
  <si>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</si>
  <si>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</si>
  <si>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</si>
  <si>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</si>
  <si>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</si>
  <si>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</si>
  <si>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</si>
  <si>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</si>
  <si>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</si>
  <si>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</si>
  <si>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</si>
  <si>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</si>
  <si>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</si>
  <si>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</si>
  <si>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</si>
  <si>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</si>
  <si>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</si>
  <si>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</si>
  <si>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</si>
  <si>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</si>
  <si>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</si>
  <si>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</si>
  <si>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</si>
  <si>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</si>
  <si>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</si>
  <si>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</si>
  <si>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</si>
  <si>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</si>
  <si>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</si>
  <si>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</si>
  <si>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</si>
  <si>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</si>
  <si>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</si>
  <si>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</si>
  <si>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</si>
  <si>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</si>
  <si>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</si>
  <si>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</si>
  <si>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</si>
  <si>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</si>
  <si>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</si>
  <si>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</si>
  <si>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</si>
  <si>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</si>
  <si>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</si>
  <si>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</si>
  <si>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</si>
  <si>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</si>
  <si>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</si>
  <si>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</si>
  <si>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</si>
  <si>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</si>
  <si>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</si>
  <si>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</si>
  <si>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</si>
  <si>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</si>
  <si>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</si>
  <si>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</si>
  <si>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</si>
  <si>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</si>
  <si>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</si>
  <si>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</si>
  <si>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</si>
  <si>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</si>
  <si>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</si>
  <si>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</si>
  <si>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</si>
  <si>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</si>
  <si>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</si>
  <si>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</si>
  <si>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</si>
  <si>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</si>
  <si>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</si>
  <si>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</si>
  <si>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</si>
  <si>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</si>
  <si>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</si>
  <si>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</si>
  <si>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</si>
  <si>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</si>
  <si>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</si>
  <si>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</si>
  <si>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</si>
  <si>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</si>
  <si>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</si>
  <si>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</si>
  <si>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</si>
  <si>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</si>
  <si>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</si>
  <si>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</si>
  <si>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</si>
  <si>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</si>
  <si>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</si>
  <si>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MTREF Funded / Unfunded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</si>
  <si>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</si>
  <si>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</si>
  <si>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</si>
  <si>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</si>
  <si>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</si>
  <si>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</si>
  <si>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</si>
  <si>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</si>
  <si>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</si>
  <si>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</si>
  <si>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</si>
  <si>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</si>
  <si>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</si>
  <si>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2012/13</t>
  </si>
  <si>
    <t>Property Rates Revenue</t>
  </si>
  <si>
    <t>Property Rates Revenue 2012/13</t>
  </si>
  <si>
    <t>Electricity Revenue</t>
  </si>
  <si>
    <t>Electricity Revenue 2012/13</t>
  </si>
  <si>
    <t>Water Revenue</t>
  </si>
  <si>
    <t>Water Revenue 2012/13</t>
  </si>
  <si>
    <t>Property Rates &amp; Service Charges</t>
  </si>
  <si>
    <t>Property Rates &amp; Service Charges 2012/13</t>
  </si>
  <si>
    <t>Operating Grant Revenue</t>
  </si>
  <si>
    <t>Operating Grant Revenue 2012/13</t>
  </si>
  <si>
    <t>Capital Grant Revenue</t>
  </si>
  <si>
    <t>Capital Grant Revenue 2012/13</t>
  </si>
  <si>
    <t>Total Operating Expenditure 2012/13</t>
  </si>
  <si>
    <t>Employee Costs</t>
  </si>
  <si>
    <t>Employee Costs 2012/13</t>
  </si>
  <si>
    <t>Overtime Costs</t>
  </si>
  <si>
    <t>Electricity Bulk Purchases</t>
  </si>
  <si>
    <t>Electricity Bulk Purchases 2012/13</t>
  </si>
  <si>
    <t>Water Bulk Purchases</t>
  </si>
  <si>
    <t>Water Bulk Purchases 2012/13</t>
  </si>
  <si>
    <t>Remuneration</t>
  </si>
  <si>
    <t>Depreciation</t>
  </si>
  <si>
    <t>Contracted Services</t>
  </si>
  <si>
    <t>Cost of Electricity Distribution Losses</t>
  </si>
  <si>
    <t>Cost of Water Distribution Losses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</si>
</sst>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,_);_(* \(#,##0,\);_(* &quot;- &quot;?_);_(@_)"/>
    <numFmt numFmtId="165" formatCode="#,###.0_);\(#,###.0\);.0_)"/>
    <numFmt numFmtId="166" formatCode="#,###.0\%_);\(#,###.0\%\);.0\%_)"/>
    <numFmt numFmtId="167" formatCode="#,###.00_);\(#,###.00\);.00_)"/>
    <numFmt numFmtId="168" formatCode="##,##0_);\(##,##0\);0_)"/>
    <numFmt numFmtId="169" formatCode="_(* #,##0,_);_(* \(#,##0,\);_(* &quot;&quot;\-\ &quot;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3" xfId="0" applyFont="1" applyBorder="1" applyAlignment="1">
      <alignment/>
    </xf>
    <xf numFmtId="0" fontId="42" fillId="0" borderId="14" xfId="0" applyFont="1" applyBorder="1" applyAlignment="1">
      <alignment wrapText="1"/>
    </xf>
    <xf numFmtId="0" fontId="42" fillId="0" borderId="15" xfId="0" applyFont="1" applyBorder="1" applyAlignment="1">
      <alignment wrapText="1"/>
    </xf>
    <xf numFmtId="0" fontId="19" fillId="0" borderId="0" xfId="0" applyFont="1" applyAlignment="1">
      <alignment/>
    </xf>
    <xf numFmtId="0" fontId="42" fillId="0" borderId="14" xfId="0" applyFont="1" applyBorder="1" applyAlignment="1">
      <alignment vertical="top" wrapText="1"/>
    </xf>
    <xf numFmtId="0" fontId="42" fillId="0" borderId="15" xfId="0" applyFont="1" applyBorder="1" applyAlignment="1">
      <alignment vertical="top" wrapText="1"/>
    </xf>
    <xf numFmtId="0" fontId="19" fillId="0" borderId="0" xfId="0" applyFont="1" applyAlignment="1">
      <alignment vertical="top"/>
    </xf>
    <xf numFmtId="0" fontId="42" fillId="0" borderId="13" xfId="0" applyFont="1" applyBorder="1" applyAlignment="1">
      <alignment wrapText="1"/>
    </xf>
    <xf numFmtId="0" fontId="42" fillId="0" borderId="14" xfId="0" applyFont="1" applyBorder="1" applyAlignment="1">
      <alignment horizontal="right" wrapText="1"/>
    </xf>
    <xf numFmtId="0" fontId="42" fillId="0" borderId="15" xfId="0" applyFont="1" applyBorder="1" applyAlignment="1">
      <alignment horizontal="right" wrapText="1"/>
    </xf>
    <xf numFmtId="0" fontId="42" fillId="0" borderId="16" xfId="0" applyFont="1" applyBorder="1" applyAlignment="1">
      <alignment wrapText="1"/>
    </xf>
    <xf numFmtId="164" fontId="42" fillId="0" borderId="17" xfId="0" applyNumberFormat="1" applyFont="1" applyBorder="1" applyAlignment="1">
      <alignment horizontal="right" wrapText="1"/>
    </xf>
    <xf numFmtId="164" fontId="42" fillId="0" borderId="18" xfId="0" applyNumberFormat="1" applyFont="1" applyBorder="1" applyAlignment="1">
      <alignment horizontal="right" wrapText="1"/>
    </xf>
    <xf numFmtId="164" fontId="42" fillId="0" borderId="14" xfId="0" applyNumberFormat="1" applyFont="1" applyBorder="1" applyAlignment="1">
      <alignment horizontal="right" wrapText="1"/>
    </xf>
    <xf numFmtId="164" fontId="42" fillId="0" borderId="15" xfId="0" applyNumberFormat="1" applyFont="1" applyBorder="1" applyAlignment="1">
      <alignment horizontal="right" wrapText="1"/>
    </xf>
    <xf numFmtId="165" fontId="21" fillId="0" borderId="14" xfId="0" applyNumberFormat="1" applyFont="1" applyBorder="1" applyAlignment="1">
      <alignment horizontal="right" wrapText="1"/>
    </xf>
    <xf numFmtId="165" fontId="21" fillId="0" borderId="15" xfId="0" applyNumberFormat="1" applyFont="1" applyBorder="1" applyAlignment="1">
      <alignment horizontal="right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43" fillId="0" borderId="16" xfId="0" applyFont="1" applyBorder="1" applyAlignment="1">
      <alignment wrapText="1"/>
    </xf>
    <xf numFmtId="166" fontId="23" fillId="0" borderId="17" xfId="0" applyNumberFormat="1" applyFont="1" applyBorder="1" applyAlignment="1">
      <alignment horizontal="right" wrapText="1"/>
    </xf>
    <xf numFmtId="166" fontId="23" fillId="0" borderId="18" xfId="0" applyNumberFormat="1" applyFont="1" applyBorder="1" applyAlignment="1">
      <alignment horizontal="right" wrapText="1"/>
    </xf>
    <xf numFmtId="0" fontId="43" fillId="0" borderId="13" xfId="0" applyFont="1" applyBorder="1" applyAlignment="1">
      <alignment wrapText="1"/>
    </xf>
    <xf numFmtId="166" fontId="23" fillId="0" borderId="14" xfId="0" applyNumberFormat="1" applyFont="1" applyBorder="1" applyAlignment="1">
      <alignment horizontal="right" wrapText="1"/>
    </xf>
    <xf numFmtId="166" fontId="23" fillId="0" borderId="15" xfId="0" applyNumberFormat="1" applyFont="1" applyBorder="1" applyAlignment="1">
      <alignment horizontal="right" wrapText="1"/>
    </xf>
    <xf numFmtId="164" fontId="43" fillId="0" borderId="17" xfId="0" applyNumberFormat="1" applyFont="1" applyBorder="1" applyAlignment="1">
      <alignment horizontal="right" wrapText="1"/>
    </xf>
    <xf numFmtId="164" fontId="43" fillId="0" borderId="18" xfId="0" applyNumberFormat="1" applyFont="1" applyBorder="1" applyAlignment="1">
      <alignment horizontal="right" wrapText="1"/>
    </xf>
    <xf numFmtId="164" fontId="43" fillId="0" borderId="14" xfId="0" applyNumberFormat="1" applyFont="1" applyBorder="1" applyAlignment="1">
      <alignment horizontal="right" wrapText="1"/>
    </xf>
    <xf numFmtId="164" fontId="43" fillId="0" borderId="15" xfId="0" applyNumberFormat="1" applyFont="1" applyBorder="1" applyAlignment="1">
      <alignment horizontal="right" wrapText="1"/>
    </xf>
    <xf numFmtId="166" fontId="21" fillId="0" borderId="17" xfId="0" applyNumberFormat="1" applyFont="1" applyBorder="1" applyAlignment="1">
      <alignment horizontal="right" wrapText="1"/>
    </xf>
    <xf numFmtId="166" fontId="21" fillId="0" borderId="18" xfId="0" applyNumberFormat="1" applyFont="1" applyBorder="1" applyAlignment="1">
      <alignment horizontal="right" wrapText="1"/>
    </xf>
    <xf numFmtId="166" fontId="21" fillId="0" borderId="14" xfId="0" applyNumberFormat="1" applyFont="1" applyBorder="1" applyAlignment="1">
      <alignment horizontal="right" wrapText="1"/>
    </xf>
    <xf numFmtId="166" fontId="21" fillId="0" borderId="15" xfId="0" applyNumberFormat="1" applyFont="1" applyBorder="1" applyAlignment="1">
      <alignment horizontal="right" wrapText="1"/>
    </xf>
    <xf numFmtId="166" fontId="43" fillId="0" borderId="17" xfId="0" applyNumberFormat="1" applyFont="1" applyBorder="1" applyAlignment="1">
      <alignment horizontal="right" wrapText="1"/>
    </xf>
    <xf numFmtId="166" fontId="43" fillId="0" borderId="18" xfId="0" applyNumberFormat="1" applyFont="1" applyBorder="1" applyAlignment="1">
      <alignment horizontal="right" wrapText="1"/>
    </xf>
    <xf numFmtId="166" fontId="43" fillId="0" borderId="14" xfId="0" applyNumberFormat="1" applyFont="1" applyBorder="1" applyAlignment="1">
      <alignment horizontal="right" wrapText="1"/>
    </xf>
    <xf numFmtId="166" fontId="43" fillId="0" borderId="15" xfId="0" applyNumberFormat="1" applyFont="1" applyBorder="1" applyAlignment="1">
      <alignment horizontal="right" wrapText="1"/>
    </xf>
    <xf numFmtId="167" fontId="43" fillId="0" borderId="17" xfId="0" applyNumberFormat="1" applyFont="1" applyBorder="1" applyAlignment="1">
      <alignment horizontal="right" wrapText="1"/>
    </xf>
    <xf numFmtId="167" fontId="43" fillId="0" borderId="18" xfId="0" applyNumberFormat="1" applyFont="1" applyBorder="1" applyAlignment="1">
      <alignment horizontal="right" wrapText="1"/>
    </xf>
    <xf numFmtId="167" fontId="43" fillId="0" borderId="14" xfId="0" applyNumberFormat="1" applyFont="1" applyBorder="1" applyAlignment="1">
      <alignment horizontal="right" wrapText="1"/>
    </xf>
    <xf numFmtId="167" fontId="43" fillId="0" borderId="15" xfId="0" applyNumberFormat="1" applyFont="1" applyBorder="1" applyAlignment="1">
      <alignment horizontal="right" wrapText="1"/>
    </xf>
    <xf numFmtId="168" fontId="43" fillId="0" borderId="14" xfId="0" applyNumberFormat="1" applyFont="1" applyBorder="1" applyAlignment="1">
      <alignment horizontal="right" wrapText="1"/>
    </xf>
    <xf numFmtId="168" fontId="43" fillId="0" borderId="15" xfId="0" applyNumberFormat="1" applyFont="1" applyBorder="1" applyAlignment="1">
      <alignment horizontal="right" wrapText="1"/>
    </xf>
    <xf numFmtId="168" fontId="43" fillId="0" borderId="17" xfId="0" applyNumberFormat="1" applyFont="1" applyBorder="1" applyAlignment="1">
      <alignment horizontal="right" wrapText="1"/>
    </xf>
    <xf numFmtId="168" fontId="43" fillId="0" borderId="18" xfId="0" applyNumberFormat="1" applyFont="1" applyBorder="1" applyAlignment="1">
      <alignment horizontal="right" wrapText="1"/>
    </xf>
    <xf numFmtId="169" fontId="42" fillId="0" borderId="14" xfId="0" applyNumberFormat="1" applyFont="1" applyBorder="1" applyAlignment="1">
      <alignment horizontal="right" wrapText="1"/>
    </xf>
    <xf numFmtId="169" fontId="42" fillId="0" borderId="15" xfId="0" applyNumberFormat="1" applyFont="1" applyBorder="1" applyAlignment="1">
      <alignment horizontal="right" wrapText="1"/>
    </xf>
    <xf numFmtId="167" fontId="21" fillId="0" borderId="14" xfId="0" applyNumberFormat="1" applyFont="1" applyBorder="1" applyAlignment="1">
      <alignment horizontal="right" wrapText="1"/>
    </xf>
    <xf numFmtId="167" fontId="21" fillId="0" borderId="15" xfId="0" applyNumberFormat="1" applyFont="1" applyBorder="1" applyAlignment="1">
      <alignment horizontal="right" wrapText="1"/>
    </xf>
    <xf numFmtId="167" fontId="23" fillId="0" borderId="17" xfId="0" applyNumberFormat="1" applyFont="1" applyBorder="1" applyAlignment="1">
      <alignment horizontal="right" wrapText="1"/>
    </xf>
    <xf numFmtId="167" fontId="23" fillId="0" borderId="18" xfId="0" applyNumberFormat="1" applyFont="1" applyBorder="1" applyAlignment="1">
      <alignment horizontal="right" wrapText="1"/>
    </xf>
    <xf numFmtId="167" fontId="23" fillId="0" borderId="14" xfId="0" applyNumberFormat="1" applyFont="1" applyBorder="1" applyAlignment="1">
      <alignment horizontal="right" wrapText="1"/>
    </xf>
    <xf numFmtId="167" fontId="23" fillId="0" borderId="15" xfId="0" applyNumberFormat="1" applyFont="1" applyBorder="1" applyAlignment="1">
      <alignment horizontal="right" wrapText="1"/>
    </xf>
    <xf numFmtId="168" fontId="21" fillId="0" borderId="14" xfId="0" applyNumberFormat="1" applyFont="1" applyBorder="1" applyAlignment="1">
      <alignment horizontal="right" wrapText="1"/>
    </xf>
    <xf numFmtId="168" fontId="21" fillId="0" borderId="15" xfId="0" applyNumberFormat="1" applyFont="1" applyBorder="1" applyAlignment="1">
      <alignment horizontal="right" wrapText="1"/>
    </xf>
    <xf numFmtId="169" fontId="42" fillId="0" borderId="17" xfId="0" applyNumberFormat="1" applyFont="1" applyBorder="1" applyAlignment="1">
      <alignment horizontal="right" wrapText="1"/>
    </xf>
    <xf numFmtId="169" fontId="42" fillId="0" borderId="18" xfId="0" applyNumberFormat="1" applyFont="1" applyBorder="1" applyAlignment="1">
      <alignment horizontal="right" wrapText="1"/>
    </xf>
    <xf numFmtId="0" fontId="42" fillId="0" borderId="19" xfId="0" applyFont="1" applyBorder="1" applyAlignment="1">
      <alignment wrapText="1"/>
    </xf>
    <xf numFmtId="168" fontId="42" fillId="0" borderId="20" xfId="0" applyNumberFormat="1" applyFont="1" applyBorder="1" applyAlignment="1">
      <alignment horizontal="right" wrapText="1"/>
    </xf>
    <xf numFmtId="168" fontId="42" fillId="0" borderId="21" xfId="0" applyNumberFormat="1" applyFont="1" applyBorder="1" applyAlignment="1">
      <alignment horizontal="right" wrapText="1"/>
    </xf>
    <xf numFmtId="0" fontId="43" fillId="0" borderId="0" xfId="0" applyFont="1" applyAlignment="1">
      <alignment wrapText="1"/>
    </xf>
    <xf numFmtId="164" fontId="19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67"/>
  <sheetViews>
    <sheetView showGridLines="0" tabSelected="1" zoomScalePageLayoutView="0" workbookViewId="0" topLeftCell="A1">
      <selection activeCell="A1" sqref="A1:AE1"/>
    </sheetView>
  </sheetViews>
  <sheetFormatPr defaultColWidth="9.140625" defaultRowHeight="12.75"/>
  <cols>
    <col min="1" max="1" width="30.00390625" style="10" customWidth="1"/>
    <col min="2" max="66" width="9.7109375" style="10" customWidth="1"/>
    <col min="67" max="16384" width="9.140625" style="10" customWidth="1"/>
  </cols>
  <sheetData>
    <row r="1" spans="1:31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6" customFormat="1" ht="12.7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5" t="s">
        <v>30</v>
      </c>
    </row>
    <row r="3" spans="1:31" ht="25.5">
      <c r="A3" s="7"/>
      <c r="B3" s="8" t="s">
        <v>31</v>
      </c>
      <c r="C3" s="8" t="s">
        <v>32</v>
      </c>
      <c r="D3" s="8" t="s">
        <v>33</v>
      </c>
      <c r="E3" s="8" t="s">
        <v>34</v>
      </c>
      <c r="F3" s="8" t="s">
        <v>35</v>
      </c>
      <c r="G3" s="8" t="s">
        <v>36</v>
      </c>
      <c r="H3" s="8" t="s">
        <v>37</v>
      </c>
      <c r="I3" s="8" t="s">
        <v>38</v>
      </c>
      <c r="J3" s="8" t="s">
        <v>39</v>
      </c>
      <c r="K3" s="8" t="s">
        <v>40</v>
      </c>
      <c r="L3" s="8" t="s">
        <v>41</v>
      </c>
      <c r="M3" s="8" t="s">
        <v>42</v>
      </c>
      <c r="N3" s="8" t="s">
        <v>43</v>
      </c>
      <c r="O3" s="8" t="s">
        <v>44</v>
      </c>
      <c r="P3" s="8" t="s">
        <v>45</v>
      </c>
      <c r="Q3" s="8" t="s">
        <v>31</v>
      </c>
      <c r="R3" s="8" t="s">
        <v>46</v>
      </c>
      <c r="S3" s="8" t="s">
        <v>47</v>
      </c>
      <c r="T3" s="8" t="s">
        <v>48</v>
      </c>
      <c r="U3" s="8" t="s">
        <v>49</v>
      </c>
      <c r="V3" s="8" t="s">
        <v>50</v>
      </c>
      <c r="W3" s="8" t="s">
        <v>51</v>
      </c>
      <c r="X3" s="8" t="s">
        <v>52</v>
      </c>
      <c r="Y3" s="8" t="s">
        <v>53</v>
      </c>
      <c r="Z3" s="8" t="s">
        <v>54</v>
      </c>
      <c r="AA3" s="8" t="s">
        <v>55</v>
      </c>
      <c r="AB3" s="8" t="s">
        <v>56</v>
      </c>
      <c r="AC3" s="8" t="s">
        <v>57</v>
      </c>
      <c r="AD3" s="8" t="s">
        <v>58</v>
      </c>
      <c r="AE3" s="9" t="s">
        <v>59</v>
      </c>
    </row>
    <row r="4" spans="1:32" ht="12.75">
      <c r="A4" s="7"/>
      <c r="B4" s="11" t="s">
        <v>60</v>
      </c>
      <c r="C4" s="11" t="s">
        <v>61</v>
      </c>
      <c r="D4" s="11" t="s">
        <v>62</v>
      </c>
      <c r="E4" s="11" t="s">
        <v>61</v>
      </c>
      <c r="F4" s="11" t="s">
        <v>63</v>
      </c>
      <c r="G4" s="11" t="s">
        <v>61</v>
      </c>
      <c r="H4" s="11" t="s">
        <v>64</v>
      </c>
      <c r="I4" s="11" t="s">
        <v>62</v>
      </c>
      <c r="J4" s="11" t="s">
        <v>65</v>
      </c>
      <c r="K4" s="11" t="s">
        <v>65</v>
      </c>
      <c r="L4" s="11" t="s">
        <v>66</v>
      </c>
      <c r="M4" s="11" t="s">
        <v>61</v>
      </c>
      <c r="N4" s="11" t="s">
        <v>67</v>
      </c>
      <c r="O4" s="11" t="s">
        <v>61</v>
      </c>
      <c r="P4" s="11" t="s">
        <v>65</v>
      </c>
      <c r="Q4" s="11" t="s">
        <v>68</v>
      </c>
      <c r="R4" s="11" t="s">
        <v>62</v>
      </c>
      <c r="S4" s="11" t="s">
        <v>61</v>
      </c>
      <c r="T4" s="11" t="s">
        <v>61</v>
      </c>
      <c r="U4" s="11" t="s">
        <v>61</v>
      </c>
      <c r="V4" s="11" t="s">
        <v>63</v>
      </c>
      <c r="W4" s="11" t="s">
        <v>65</v>
      </c>
      <c r="X4" s="11" t="s">
        <v>61</v>
      </c>
      <c r="Y4" s="11" t="s">
        <v>61</v>
      </c>
      <c r="Z4" s="11" t="s">
        <v>61</v>
      </c>
      <c r="AA4" s="11" t="s">
        <v>61</v>
      </c>
      <c r="AB4" s="11" t="s">
        <v>61</v>
      </c>
      <c r="AC4" s="11" t="s">
        <v>69</v>
      </c>
      <c r="AD4" s="11" t="s">
        <v>70</v>
      </c>
      <c r="AE4" s="12" t="s">
        <v>71</v>
      </c>
      <c r="AF4" s="13"/>
    </row>
    <row r="5" spans="1:31" ht="12.75">
      <c r="A5" s="14" t="s">
        <v>72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</row>
    <row r="6" spans="1:31" ht="12.75">
      <c r="A6" s="17" t="s">
        <v>73</v>
      </c>
      <c r="B6" s="18">
        <v>25943339169</v>
      </c>
      <c r="C6" s="18">
        <v>196443078</v>
      </c>
      <c r="D6" s="18">
        <v>166237000</v>
      </c>
      <c r="E6" s="18">
        <v>203161491</v>
      </c>
      <c r="F6" s="18">
        <v>690088518</v>
      </c>
      <c r="G6" s="18">
        <v>415206989</v>
      </c>
      <c r="H6" s="18">
        <v>270426430</v>
      </c>
      <c r="I6" s="18">
        <v>397307391</v>
      </c>
      <c r="J6" s="18">
        <v>1389932120</v>
      </c>
      <c r="K6" s="18">
        <v>1002528908</v>
      </c>
      <c r="L6" s="18">
        <v>674630528</v>
      </c>
      <c r="M6" s="18">
        <v>456666020</v>
      </c>
      <c r="N6" s="18">
        <v>325452870</v>
      </c>
      <c r="O6" s="18">
        <v>321989307</v>
      </c>
      <c r="P6" s="18">
        <v>746724388</v>
      </c>
      <c r="Q6" s="18">
        <v>227881972</v>
      </c>
      <c r="R6" s="18">
        <v>170751198</v>
      </c>
      <c r="S6" s="18">
        <v>108165060</v>
      </c>
      <c r="T6" s="18">
        <v>98901220</v>
      </c>
      <c r="U6" s="18">
        <v>273008628</v>
      </c>
      <c r="V6" s="18">
        <v>713165520</v>
      </c>
      <c r="W6" s="18">
        <v>1125436784</v>
      </c>
      <c r="X6" s="18">
        <v>422014434</v>
      </c>
      <c r="Y6" s="18">
        <v>403547558</v>
      </c>
      <c r="Z6" s="18">
        <v>528122560</v>
      </c>
      <c r="AA6" s="18">
        <v>176402778</v>
      </c>
      <c r="AB6" s="18">
        <v>36198000</v>
      </c>
      <c r="AC6" s="18">
        <v>47763534</v>
      </c>
      <c r="AD6" s="18">
        <v>197603544</v>
      </c>
      <c r="AE6" s="19">
        <v>53339688</v>
      </c>
    </row>
    <row r="7" spans="1:31" ht="12.75">
      <c r="A7" s="14" t="s">
        <v>74</v>
      </c>
      <c r="B7" s="20">
        <v>26144082208</v>
      </c>
      <c r="C7" s="20">
        <v>212653313</v>
      </c>
      <c r="D7" s="20">
        <v>173097000</v>
      </c>
      <c r="E7" s="20">
        <v>209828570</v>
      </c>
      <c r="F7" s="20">
        <v>757586465</v>
      </c>
      <c r="G7" s="20">
        <v>470108184</v>
      </c>
      <c r="H7" s="20">
        <v>269805560</v>
      </c>
      <c r="I7" s="20">
        <v>399527457</v>
      </c>
      <c r="J7" s="20">
        <v>1451395836</v>
      </c>
      <c r="K7" s="20">
        <v>1000960845</v>
      </c>
      <c r="L7" s="20">
        <v>736379740</v>
      </c>
      <c r="M7" s="20">
        <v>456307310</v>
      </c>
      <c r="N7" s="20">
        <v>325294648</v>
      </c>
      <c r="O7" s="20">
        <v>328592203</v>
      </c>
      <c r="P7" s="20">
        <v>824059174</v>
      </c>
      <c r="Q7" s="20">
        <v>230483542</v>
      </c>
      <c r="R7" s="20">
        <v>178416863</v>
      </c>
      <c r="S7" s="20">
        <v>112034170</v>
      </c>
      <c r="T7" s="20">
        <v>132630930</v>
      </c>
      <c r="U7" s="20">
        <v>281602990</v>
      </c>
      <c r="V7" s="20">
        <v>731814091</v>
      </c>
      <c r="W7" s="20">
        <v>1173924449</v>
      </c>
      <c r="X7" s="20">
        <v>421658708</v>
      </c>
      <c r="Y7" s="20">
        <v>404059808</v>
      </c>
      <c r="Z7" s="20">
        <v>532489120</v>
      </c>
      <c r="AA7" s="20">
        <v>175047420</v>
      </c>
      <c r="AB7" s="20">
        <v>46532100</v>
      </c>
      <c r="AC7" s="20">
        <v>48559741</v>
      </c>
      <c r="AD7" s="20">
        <v>209926124</v>
      </c>
      <c r="AE7" s="21">
        <v>50647611</v>
      </c>
    </row>
    <row r="8" spans="1:31" ht="12.75">
      <c r="A8" s="14" t="s">
        <v>75</v>
      </c>
      <c r="B8" s="20">
        <f>+B6-B7</f>
        <v>-200743039</v>
      </c>
      <c r="C8" s="20">
        <f aca="true" t="shared" si="0" ref="C8:AE8">+C6-C7</f>
        <v>-16210235</v>
      </c>
      <c r="D8" s="20">
        <f t="shared" si="0"/>
        <v>-6860000</v>
      </c>
      <c r="E8" s="20">
        <f t="shared" si="0"/>
        <v>-6667079</v>
      </c>
      <c r="F8" s="20">
        <f t="shared" si="0"/>
        <v>-67497947</v>
      </c>
      <c r="G8" s="20">
        <f t="shared" si="0"/>
        <v>-54901195</v>
      </c>
      <c r="H8" s="20">
        <f t="shared" si="0"/>
        <v>620870</v>
      </c>
      <c r="I8" s="20">
        <f t="shared" si="0"/>
        <v>-2220066</v>
      </c>
      <c r="J8" s="20">
        <f t="shared" si="0"/>
        <v>-61463716</v>
      </c>
      <c r="K8" s="20">
        <f t="shared" si="0"/>
        <v>1568063</v>
      </c>
      <c r="L8" s="20">
        <f t="shared" si="0"/>
        <v>-61749212</v>
      </c>
      <c r="M8" s="20">
        <f t="shared" si="0"/>
        <v>358710</v>
      </c>
      <c r="N8" s="20">
        <f t="shared" si="0"/>
        <v>158222</v>
      </c>
      <c r="O8" s="20">
        <f t="shared" si="0"/>
        <v>-6602896</v>
      </c>
      <c r="P8" s="20">
        <f t="shared" si="0"/>
        <v>-77334786</v>
      </c>
      <c r="Q8" s="20">
        <f t="shared" si="0"/>
        <v>-2601570</v>
      </c>
      <c r="R8" s="20">
        <f t="shared" si="0"/>
        <v>-7665665</v>
      </c>
      <c r="S8" s="20">
        <f t="shared" si="0"/>
        <v>-3869110</v>
      </c>
      <c r="T8" s="20">
        <f t="shared" si="0"/>
        <v>-33729710</v>
      </c>
      <c r="U8" s="20">
        <f t="shared" si="0"/>
        <v>-8594362</v>
      </c>
      <c r="V8" s="20">
        <f t="shared" si="0"/>
        <v>-18648571</v>
      </c>
      <c r="W8" s="20">
        <f t="shared" si="0"/>
        <v>-48487665</v>
      </c>
      <c r="X8" s="20">
        <f t="shared" si="0"/>
        <v>355726</v>
      </c>
      <c r="Y8" s="20">
        <f t="shared" si="0"/>
        <v>-512250</v>
      </c>
      <c r="Z8" s="20">
        <f t="shared" si="0"/>
        <v>-4366560</v>
      </c>
      <c r="AA8" s="20">
        <f t="shared" si="0"/>
        <v>1355358</v>
      </c>
      <c r="AB8" s="20">
        <f t="shared" si="0"/>
        <v>-10334100</v>
      </c>
      <c r="AC8" s="20">
        <f t="shared" si="0"/>
        <v>-796207</v>
      </c>
      <c r="AD8" s="20">
        <f t="shared" si="0"/>
        <v>-12322580</v>
      </c>
      <c r="AE8" s="21">
        <f t="shared" si="0"/>
        <v>2692077</v>
      </c>
    </row>
    <row r="9" spans="1:31" ht="12.75">
      <c r="A9" s="14" t="s">
        <v>76</v>
      </c>
      <c r="B9" s="20">
        <v>6279360351</v>
      </c>
      <c r="C9" s="20">
        <v>-14616550</v>
      </c>
      <c r="D9" s="20">
        <v>13570000</v>
      </c>
      <c r="E9" s="20">
        <v>3985079</v>
      </c>
      <c r="F9" s="20">
        <v>283864685</v>
      </c>
      <c r="G9" s="20">
        <v>156631119</v>
      </c>
      <c r="H9" s="20">
        <v>174155000</v>
      </c>
      <c r="I9" s="20">
        <v>32912906</v>
      </c>
      <c r="J9" s="20">
        <v>107313476</v>
      </c>
      <c r="K9" s="20">
        <v>371601875</v>
      </c>
      <c r="L9" s="20">
        <v>65082439</v>
      </c>
      <c r="M9" s="20">
        <v>93812249</v>
      </c>
      <c r="N9" s="20">
        <v>392454756</v>
      </c>
      <c r="O9" s="20">
        <v>11797818</v>
      </c>
      <c r="P9" s="20">
        <v>84406039</v>
      </c>
      <c r="Q9" s="20">
        <v>11851361</v>
      </c>
      <c r="R9" s="20">
        <v>-3726763</v>
      </c>
      <c r="S9" s="20">
        <v>1734466</v>
      </c>
      <c r="T9" s="20">
        <v>9108031</v>
      </c>
      <c r="U9" s="20">
        <v>18494495</v>
      </c>
      <c r="V9" s="20">
        <v>229000000</v>
      </c>
      <c r="W9" s="20">
        <v>270482586</v>
      </c>
      <c r="X9" s="20">
        <v>22263866</v>
      </c>
      <c r="Y9" s="20">
        <v>27961642</v>
      </c>
      <c r="Z9" s="20">
        <v>42963258</v>
      </c>
      <c r="AA9" s="20">
        <v>25893</v>
      </c>
      <c r="AB9" s="20">
        <v>1609607</v>
      </c>
      <c r="AC9" s="20">
        <v>5991683</v>
      </c>
      <c r="AD9" s="20">
        <v>6767170</v>
      </c>
      <c r="AE9" s="21">
        <v>5493351</v>
      </c>
    </row>
    <row r="10" spans="1:31" ht="25.5">
      <c r="A10" s="14" t="s">
        <v>77</v>
      </c>
      <c r="B10" s="20">
        <v>-1260102649</v>
      </c>
      <c r="C10" s="20">
        <v>453406</v>
      </c>
      <c r="D10" s="20">
        <v>5570000</v>
      </c>
      <c r="E10" s="20">
        <v>283240</v>
      </c>
      <c r="F10" s="20">
        <v>-85829315</v>
      </c>
      <c r="G10" s="20">
        <v>-14540735</v>
      </c>
      <c r="H10" s="20">
        <v>15423000</v>
      </c>
      <c r="I10" s="20">
        <v>3487906</v>
      </c>
      <c r="J10" s="20">
        <v>6864073</v>
      </c>
      <c r="K10" s="20">
        <v>4382927</v>
      </c>
      <c r="L10" s="20">
        <v>-54944561</v>
      </c>
      <c r="M10" s="20">
        <v>6251549</v>
      </c>
      <c r="N10" s="20">
        <v>-3235054</v>
      </c>
      <c r="O10" s="20">
        <v>2770084</v>
      </c>
      <c r="P10" s="20">
        <v>-7112397</v>
      </c>
      <c r="Q10" s="20">
        <v>-4080000</v>
      </c>
      <c r="R10" s="20">
        <v>-7928722</v>
      </c>
      <c r="S10" s="20">
        <v>180753</v>
      </c>
      <c r="T10" s="20">
        <v>7620779</v>
      </c>
      <c r="U10" s="20">
        <v>1941495</v>
      </c>
      <c r="V10" s="20">
        <v>43611466</v>
      </c>
      <c r="W10" s="20">
        <v>3701309</v>
      </c>
      <c r="X10" s="20">
        <v>4771464</v>
      </c>
      <c r="Y10" s="20">
        <v>8102838</v>
      </c>
      <c r="Z10" s="20">
        <v>-4506386</v>
      </c>
      <c r="AA10" s="20">
        <v>25893</v>
      </c>
      <c r="AB10" s="20">
        <v>1609607</v>
      </c>
      <c r="AC10" s="20">
        <v>2109685</v>
      </c>
      <c r="AD10" s="20">
        <v>-2765602</v>
      </c>
      <c r="AE10" s="21">
        <v>3736580</v>
      </c>
    </row>
    <row r="11" spans="1:31" ht="25.5">
      <c r="A11" s="14" t="s">
        <v>78</v>
      </c>
      <c r="B11" s="20">
        <f>IF((B130+B131)=0,0,(B132-(B137-(((B134+B135+B136)*(B129/(B130+B131)))-B133))))</f>
        <v>-5097048397.742288</v>
      </c>
      <c r="C11" s="20">
        <f aca="true" t="shared" si="1" ref="C11:AE11">IF((C130+C131)=0,0,(C132-(C137-(((C134+C135+C136)*(C129/(C130+C131)))-C133))))</f>
        <v>-26635021.075921644</v>
      </c>
      <c r="D11" s="20">
        <f t="shared" si="1"/>
        <v>20265775.55002245</v>
      </c>
      <c r="E11" s="20">
        <f t="shared" si="1"/>
        <v>6767303.8913645</v>
      </c>
      <c r="F11" s="20">
        <f t="shared" si="1"/>
        <v>203805552.65231937</v>
      </c>
      <c r="G11" s="20">
        <f t="shared" si="1"/>
        <v>24233505.328512847</v>
      </c>
      <c r="H11" s="20">
        <f t="shared" si="1"/>
        <v>108034421.73930399</v>
      </c>
      <c r="I11" s="20">
        <f t="shared" si="1"/>
        <v>9127043.87466526</v>
      </c>
      <c r="J11" s="20">
        <f t="shared" si="1"/>
        <v>-1389630992.0040712</v>
      </c>
      <c r="K11" s="20">
        <f t="shared" si="1"/>
        <v>92217603.9315021</v>
      </c>
      <c r="L11" s="20">
        <f t="shared" si="1"/>
        <v>69615302.24809957</v>
      </c>
      <c r="M11" s="20">
        <f t="shared" si="1"/>
        <v>26587296.13916923</v>
      </c>
      <c r="N11" s="20">
        <f t="shared" si="1"/>
        <v>175030814.2558427</v>
      </c>
      <c r="O11" s="20">
        <f t="shared" si="1"/>
        <v>7128682.168074764</v>
      </c>
      <c r="P11" s="20">
        <f t="shared" si="1"/>
        <v>109429816.8318412</v>
      </c>
      <c r="Q11" s="20">
        <f t="shared" si="1"/>
        <v>40813.5747359097</v>
      </c>
      <c r="R11" s="20">
        <f t="shared" si="1"/>
        <v>11207649.48750028</v>
      </c>
      <c r="S11" s="20">
        <f t="shared" si="1"/>
        <v>2170284.5795418797</v>
      </c>
      <c r="T11" s="20">
        <f t="shared" si="1"/>
        <v>-23300000</v>
      </c>
      <c r="U11" s="20">
        <f t="shared" si="1"/>
        <v>2584959.9787745588</v>
      </c>
      <c r="V11" s="20">
        <f t="shared" si="1"/>
        <v>118602797.44641586</v>
      </c>
      <c r="W11" s="20">
        <f t="shared" si="1"/>
        <v>99517238.43057543</v>
      </c>
      <c r="X11" s="20">
        <f t="shared" si="1"/>
        <v>140904314.76821533</v>
      </c>
      <c r="Y11" s="20">
        <f t="shared" si="1"/>
        <v>-67388604.2818242</v>
      </c>
      <c r="Z11" s="20">
        <f t="shared" si="1"/>
        <v>7729285.832320392</v>
      </c>
      <c r="AA11" s="20">
        <f t="shared" si="1"/>
        <v>27336142.630699288</v>
      </c>
      <c r="AB11" s="20">
        <f t="shared" si="1"/>
        <v>3452659.110499126</v>
      </c>
      <c r="AC11" s="20">
        <f t="shared" si="1"/>
        <v>2918625.7022129195</v>
      </c>
      <c r="AD11" s="20">
        <f t="shared" si="1"/>
        <v>1310459.4305665419</v>
      </c>
      <c r="AE11" s="21">
        <f t="shared" si="1"/>
        <v>-1753436.7637078455</v>
      </c>
    </row>
    <row r="12" spans="1:31" ht="12.75">
      <c r="A12" s="14" t="s">
        <v>79</v>
      </c>
      <c r="B12" s="22">
        <f>IF(((B138+B139+(B140*B141/100))/12)=0,0,B9/((B138+B139+(B140*B141/100))/12))</f>
        <v>3.4523383162968067</v>
      </c>
      <c r="C12" s="22">
        <f aca="true" t="shared" si="2" ref="C12:AE12">IF(((C138+C139+(C140*C141/100))/12)=0,0,C9/((C138+C139+(C140*C141/100))/12))</f>
        <v>-1.0004074839358743</v>
      </c>
      <c r="D12" s="22">
        <f t="shared" si="2"/>
        <v>1.2046392370322256</v>
      </c>
      <c r="E12" s="22">
        <f t="shared" si="2"/>
        <v>0.2818562059324392</v>
      </c>
      <c r="F12" s="22">
        <f t="shared" si="2"/>
        <v>6.1106224233399615</v>
      </c>
      <c r="G12" s="22">
        <f t="shared" si="2"/>
        <v>5.421294757011161</v>
      </c>
      <c r="H12" s="22">
        <f t="shared" si="2"/>
        <v>13.101617359449286</v>
      </c>
      <c r="I12" s="22">
        <f t="shared" si="2"/>
        <v>1.2121467475823715</v>
      </c>
      <c r="J12" s="22">
        <f t="shared" si="2"/>
        <v>1.137602200421781</v>
      </c>
      <c r="K12" s="22">
        <f t="shared" si="2"/>
        <v>6.111882148761109</v>
      </c>
      <c r="L12" s="22">
        <f t="shared" si="2"/>
        <v>1.400454994391063</v>
      </c>
      <c r="M12" s="22">
        <f t="shared" si="2"/>
        <v>2.895887722962086</v>
      </c>
      <c r="N12" s="22">
        <f t="shared" si="2"/>
        <v>21.419120020649576</v>
      </c>
      <c r="O12" s="22">
        <f t="shared" si="2"/>
        <v>0.5048059047947757</v>
      </c>
      <c r="P12" s="22">
        <f t="shared" si="2"/>
        <v>1.6055254633746145</v>
      </c>
      <c r="Q12" s="22">
        <f t="shared" si="2"/>
        <v>0.8296896628249684</v>
      </c>
      <c r="R12" s="22">
        <f t="shared" si="2"/>
        <v>-0.3315214636459142</v>
      </c>
      <c r="S12" s="22">
        <f t="shared" si="2"/>
        <v>0.25761705665790136</v>
      </c>
      <c r="T12" s="22">
        <f t="shared" si="2"/>
        <v>0.9700579931100697</v>
      </c>
      <c r="U12" s="22">
        <f t="shared" si="2"/>
        <v>1.0628201570357028</v>
      </c>
      <c r="V12" s="22">
        <f t="shared" si="2"/>
        <v>4.749996492383413</v>
      </c>
      <c r="W12" s="22">
        <f t="shared" si="2"/>
        <v>3.354174636694213</v>
      </c>
      <c r="X12" s="22">
        <f t="shared" si="2"/>
        <v>0.7569986573194986</v>
      </c>
      <c r="Y12" s="22">
        <f t="shared" si="2"/>
        <v>1.0837080147126736</v>
      </c>
      <c r="Z12" s="22">
        <f t="shared" si="2"/>
        <v>1.2231861321444297</v>
      </c>
      <c r="AA12" s="22">
        <f t="shared" si="2"/>
        <v>0.002286154274331079</v>
      </c>
      <c r="AB12" s="22">
        <f t="shared" si="2"/>
        <v>0.5219542935277538</v>
      </c>
      <c r="AC12" s="22">
        <f t="shared" si="2"/>
        <v>2.1208386876498357</v>
      </c>
      <c r="AD12" s="22">
        <f t="shared" si="2"/>
        <v>0.5143998543449588</v>
      </c>
      <c r="AE12" s="23">
        <f t="shared" si="2"/>
        <v>2.271198127855199</v>
      </c>
    </row>
    <row r="13" spans="1:31" ht="25.5">
      <c r="A13" s="17" t="s">
        <v>80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</row>
    <row r="14" spans="1:31" ht="12.75">
      <c r="A14" s="14" t="s">
        <v>81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7"/>
    </row>
    <row r="15" spans="1:31" ht="12.75">
      <c r="A15" s="28" t="s">
        <v>82</v>
      </c>
      <c r="B15" s="29">
        <f>IF(B142=0,0,(B6-B142)*100/B142)</f>
        <v>8.542015227695645</v>
      </c>
      <c r="C15" s="29">
        <f aca="true" t="shared" si="3" ref="C15:AE15">IF(C142=0,0,(C6-C142)*100/C142)</f>
        <v>6.244714889603282</v>
      </c>
      <c r="D15" s="29">
        <f t="shared" si="3"/>
        <v>-8.74021453902656</v>
      </c>
      <c r="E15" s="29">
        <f t="shared" si="3"/>
        <v>4.871293112710447</v>
      </c>
      <c r="F15" s="29">
        <f t="shared" si="3"/>
        <v>5.37684534421707</v>
      </c>
      <c r="G15" s="29">
        <f t="shared" si="3"/>
        <v>7.7135769142518065</v>
      </c>
      <c r="H15" s="29">
        <f t="shared" si="3"/>
        <v>12.130547504331572</v>
      </c>
      <c r="I15" s="29">
        <f t="shared" si="3"/>
        <v>12.995232745016809</v>
      </c>
      <c r="J15" s="29">
        <f t="shared" si="3"/>
        <v>4.972568901474115</v>
      </c>
      <c r="K15" s="29">
        <f t="shared" si="3"/>
        <v>16.360607958137592</v>
      </c>
      <c r="L15" s="29">
        <f t="shared" si="3"/>
        <v>4.234398816288253</v>
      </c>
      <c r="M15" s="29">
        <f t="shared" si="3"/>
        <v>6.702148218699743</v>
      </c>
      <c r="N15" s="29">
        <f t="shared" si="3"/>
        <v>-0.6245013329848326</v>
      </c>
      <c r="O15" s="29">
        <f t="shared" si="3"/>
        <v>7.813309537007287</v>
      </c>
      <c r="P15" s="29">
        <f t="shared" si="3"/>
        <v>6.36685986171928</v>
      </c>
      <c r="Q15" s="29">
        <f t="shared" si="3"/>
        <v>13.01969297544596</v>
      </c>
      <c r="R15" s="29">
        <f t="shared" si="3"/>
        <v>16.066451210326004</v>
      </c>
      <c r="S15" s="29">
        <f t="shared" si="3"/>
        <v>-0.92359874087992</v>
      </c>
      <c r="T15" s="29">
        <f t="shared" si="3"/>
        <v>16.762095973008808</v>
      </c>
      <c r="U15" s="29">
        <f t="shared" si="3"/>
        <v>0.1830525047701772</v>
      </c>
      <c r="V15" s="29">
        <f t="shared" si="3"/>
        <v>3.894991268174031</v>
      </c>
      <c r="W15" s="29">
        <f t="shared" si="3"/>
        <v>18.804974019898864</v>
      </c>
      <c r="X15" s="29">
        <f t="shared" si="3"/>
        <v>6.532961131342159</v>
      </c>
      <c r="Y15" s="29">
        <f t="shared" si="3"/>
        <v>22.208680444703955</v>
      </c>
      <c r="Z15" s="29">
        <f t="shared" si="3"/>
        <v>8.132980890702518</v>
      </c>
      <c r="AA15" s="29">
        <f t="shared" si="3"/>
        <v>2.2699234718213837</v>
      </c>
      <c r="AB15" s="29">
        <f t="shared" si="3"/>
        <v>-24.905998690885724</v>
      </c>
      <c r="AC15" s="29">
        <f t="shared" si="3"/>
        <v>4.589661787841116</v>
      </c>
      <c r="AD15" s="29">
        <f t="shared" si="3"/>
        <v>18.080114869335105</v>
      </c>
      <c r="AE15" s="30">
        <f t="shared" si="3"/>
        <v>-10.365726610943085</v>
      </c>
    </row>
    <row r="16" spans="1:31" ht="12.75">
      <c r="A16" s="31" t="s">
        <v>83</v>
      </c>
      <c r="B16" s="32">
        <f>IF(B144=0,0,(B143-B144)*100/B144)</f>
        <v>7.910916422267488</v>
      </c>
      <c r="C16" s="32">
        <f aca="true" t="shared" si="4" ref="C16:AE16">IF(C144=0,0,(C143-C144)*100/C144)</f>
        <v>102.6842933690556</v>
      </c>
      <c r="D16" s="32">
        <f t="shared" si="4"/>
        <v>6.341995915205296</v>
      </c>
      <c r="E16" s="32">
        <f t="shared" si="4"/>
        <v>11.118891502330266</v>
      </c>
      <c r="F16" s="32">
        <f t="shared" si="4"/>
        <v>-1.833047690541652</v>
      </c>
      <c r="G16" s="32">
        <f t="shared" si="4"/>
        <v>2.2880437264966984</v>
      </c>
      <c r="H16" s="32">
        <f t="shared" si="4"/>
        <v>0</v>
      </c>
      <c r="I16" s="32">
        <f t="shared" si="4"/>
        <v>1.9110082533937711</v>
      </c>
      <c r="J16" s="32">
        <f t="shared" si="4"/>
        <v>1.973520379528425</v>
      </c>
      <c r="K16" s="32">
        <f t="shared" si="4"/>
        <v>21.272693795030712</v>
      </c>
      <c r="L16" s="32">
        <f t="shared" si="4"/>
        <v>7.008093713996799</v>
      </c>
      <c r="M16" s="32">
        <f t="shared" si="4"/>
        <v>6.5793167008165065</v>
      </c>
      <c r="N16" s="32">
        <f t="shared" si="4"/>
        <v>0</v>
      </c>
      <c r="O16" s="32">
        <f t="shared" si="4"/>
        <v>27.70781534408074</v>
      </c>
      <c r="P16" s="32">
        <f t="shared" si="4"/>
        <v>-13.672911903707508</v>
      </c>
      <c r="Q16" s="32">
        <f t="shared" si="4"/>
        <v>13.41771195094549</v>
      </c>
      <c r="R16" s="32">
        <f t="shared" si="4"/>
        <v>14.984936145589888</v>
      </c>
      <c r="S16" s="32">
        <f t="shared" si="4"/>
        <v>0</v>
      </c>
      <c r="T16" s="32">
        <f t="shared" si="4"/>
        <v>35.76988277000265</v>
      </c>
      <c r="U16" s="32">
        <f t="shared" si="4"/>
        <v>7.153129914324009</v>
      </c>
      <c r="V16" s="32">
        <f t="shared" si="4"/>
        <v>5.482581608705036</v>
      </c>
      <c r="W16" s="32">
        <f t="shared" si="4"/>
        <v>10.48744510967304</v>
      </c>
      <c r="X16" s="32">
        <f t="shared" si="4"/>
        <v>5.688287949301911</v>
      </c>
      <c r="Y16" s="32">
        <f t="shared" si="4"/>
        <v>9.087555163709125</v>
      </c>
      <c r="Z16" s="32">
        <f t="shared" si="4"/>
        <v>8.336055213939815</v>
      </c>
      <c r="AA16" s="32">
        <f t="shared" si="4"/>
        <v>0</v>
      </c>
      <c r="AB16" s="32">
        <f t="shared" si="4"/>
        <v>-4.539424863317813</v>
      </c>
      <c r="AC16" s="32">
        <f t="shared" si="4"/>
        <v>14.08077257864379</v>
      </c>
      <c r="AD16" s="32">
        <f t="shared" si="4"/>
        <v>15.445708552491563</v>
      </c>
      <c r="AE16" s="33">
        <f t="shared" si="4"/>
        <v>0</v>
      </c>
    </row>
    <row r="17" spans="1:31" ht="12.75">
      <c r="A17" s="31" t="s">
        <v>84</v>
      </c>
      <c r="B17" s="32">
        <f>IF(B146=0,0,(B145-B146)*100/B146)</f>
        <v>7.743020393583976</v>
      </c>
      <c r="C17" s="32">
        <f aca="true" t="shared" si="5" ref="C17:AE17">IF(C146=0,0,(C145-C146)*100/C146)</f>
        <v>4.0030316698787605</v>
      </c>
      <c r="D17" s="32">
        <f t="shared" si="5"/>
        <v>0</v>
      </c>
      <c r="E17" s="32">
        <f t="shared" si="5"/>
        <v>6.591150588611179</v>
      </c>
      <c r="F17" s="32">
        <f t="shared" si="5"/>
        <v>3.023794864368624</v>
      </c>
      <c r="G17" s="32">
        <f t="shared" si="5"/>
        <v>5.456216443131847</v>
      </c>
      <c r="H17" s="32">
        <f t="shared" si="5"/>
        <v>0</v>
      </c>
      <c r="I17" s="32">
        <f t="shared" si="5"/>
        <v>10.562242206833343</v>
      </c>
      <c r="J17" s="32">
        <f t="shared" si="5"/>
        <v>4.7234423413749544</v>
      </c>
      <c r="K17" s="32">
        <f t="shared" si="5"/>
        <v>7.8440937011052085</v>
      </c>
      <c r="L17" s="32">
        <f t="shared" si="5"/>
        <v>8.471989523657493</v>
      </c>
      <c r="M17" s="32">
        <f t="shared" si="5"/>
        <v>7.000020263298755</v>
      </c>
      <c r="N17" s="32">
        <f t="shared" si="5"/>
        <v>0</v>
      </c>
      <c r="O17" s="32">
        <f t="shared" si="5"/>
        <v>5.472746077745393</v>
      </c>
      <c r="P17" s="32">
        <f t="shared" si="5"/>
        <v>9.376253550631182</v>
      </c>
      <c r="Q17" s="32">
        <f t="shared" si="5"/>
        <v>10.464400133031289</v>
      </c>
      <c r="R17" s="32">
        <f t="shared" si="5"/>
        <v>-1.228473601922801</v>
      </c>
      <c r="S17" s="32">
        <f t="shared" si="5"/>
        <v>0</v>
      </c>
      <c r="T17" s="32">
        <f t="shared" si="5"/>
        <v>22.49327957227801</v>
      </c>
      <c r="U17" s="32">
        <f t="shared" si="5"/>
        <v>6.775199774266402</v>
      </c>
      <c r="V17" s="32">
        <f t="shared" si="5"/>
        <v>3.4514707116889847</v>
      </c>
      <c r="W17" s="32">
        <f t="shared" si="5"/>
        <v>8.659029890627982</v>
      </c>
      <c r="X17" s="32">
        <f t="shared" si="5"/>
        <v>-0.3755306066956884</v>
      </c>
      <c r="Y17" s="32">
        <f t="shared" si="5"/>
        <v>8.440719232311586</v>
      </c>
      <c r="Z17" s="32">
        <f t="shared" si="5"/>
        <v>2.02441943711128</v>
      </c>
      <c r="AA17" s="32">
        <f t="shared" si="5"/>
        <v>0</v>
      </c>
      <c r="AB17" s="32">
        <f t="shared" si="5"/>
        <v>14.464821460819557</v>
      </c>
      <c r="AC17" s="32">
        <f t="shared" si="5"/>
        <v>-0.968700781602776</v>
      </c>
      <c r="AD17" s="32">
        <f t="shared" si="5"/>
        <v>3.513990654742999</v>
      </c>
      <c r="AE17" s="33">
        <f t="shared" si="5"/>
        <v>0</v>
      </c>
    </row>
    <row r="18" spans="1:31" ht="12.75">
      <c r="A18" s="31" t="s">
        <v>85</v>
      </c>
      <c r="B18" s="32">
        <f>IF(B148=0,0,(B147-B148)*100/B148)</f>
        <v>11.104430853021169</v>
      </c>
      <c r="C18" s="32">
        <f aca="true" t="shared" si="6" ref="C18:AE18">IF(C148=0,0,(C147-C148)*100/C148)</f>
        <v>-16.495272331154684</v>
      </c>
      <c r="D18" s="32">
        <f t="shared" si="6"/>
        <v>0</v>
      </c>
      <c r="E18" s="32">
        <f t="shared" si="6"/>
        <v>27.238896364319643</v>
      </c>
      <c r="F18" s="32">
        <f t="shared" si="6"/>
        <v>16.79701630256535</v>
      </c>
      <c r="G18" s="32">
        <f t="shared" si="6"/>
        <v>3.0355626984269075</v>
      </c>
      <c r="H18" s="32">
        <f t="shared" si="6"/>
        <v>10.35069404742848</v>
      </c>
      <c r="I18" s="32">
        <f t="shared" si="6"/>
        <v>5.898875700952119</v>
      </c>
      <c r="J18" s="32">
        <f t="shared" si="6"/>
        <v>1.2601440280789946</v>
      </c>
      <c r="K18" s="32">
        <f t="shared" si="6"/>
        <v>31.8794434228992</v>
      </c>
      <c r="L18" s="32">
        <f t="shared" si="6"/>
        <v>6.463485233076222</v>
      </c>
      <c r="M18" s="32">
        <f t="shared" si="6"/>
        <v>2.742743019484471</v>
      </c>
      <c r="N18" s="32">
        <f t="shared" si="6"/>
        <v>0</v>
      </c>
      <c r="O18" s="32">
        <f t="shared" si="6"/>
        <v>1.6647918376378898</v>
      </c>
      <c r="P18" s="32">
        <f t="shared" si="6"/>
        <v>5.46734584732463</v>
      </c>
      <c r="Q18" s="32">
        <f t="shared" si="6"/>
        <v>14.204775283586667</v>
      </c>
      <c r="R18" s="32">
        <f t="shared" si="6"/>
        <v>-2.6618368923386186</v>
      </c>
      <c r="S18" s="32">
        <f t="shared" si="6"/>
        <v>0</v>
      </c>
      <c r="T18" s="32">
        <f t="shared" si="6"/>
        <v>36.31810112526434</v>
      </c>
      <c r="U18" s="32">
        <f t="shared" si="6"/>
        <v>4.884905490384954</v>
      </c>
      <c r="V18" s="32">
        <f t="shared" si="6"/>
        <v>-7.25160394567405</v>
      </c>
      <c r="W18" s="32">
        <f t="shared" si="6"/>
        <v>17.60351568154775</v>
      </c>
      <c r="X18" s="32">
        <f t="shared" si="6"/>
        <v>-4.314216372352709</v>
      </c>
      <c r="Y18" s="32">
        <f t="shared" si="6"/>
        <v>9.043924358139757</v>
      </c>
      <c r="Z18" s="32">
        <f t="shared" si="6"/>
        <v>4.826693089384059</v>
      </c>
      <c r="AA18" s="32">
        <f t="shared" si="6"/>
        <v>0</v>
      </c>
      <c r="AB18" s="32">
        <f t="shared" si="6"/>
        <v>-20.817081585811675</v>
      </c>
      <c r="AC18" s="32">
        <f t="shared" si="6"/>
        <v>30.89243955772907</v>
      </c>
      <c r="AD18" s="32">
        <f t="shared" si="6"/>
        <v>15.75519800794905</v>
      </c>
      <c r="AE18" s="33">
        <f t="shared" si="6"/>
        <v>0</v>
      </c>
    </row>
    <row r="19" spans="1:31" ht="25.5">
      <c r="A19" s="31" t="s">
        <v>86</v>
      </c>
      <c r="B19" s="32">
        <f>IF(B150=0,0,(B149-B150)*100/B150)</f>
        <v>8.165360129226222</v>
      </c>
      <c r="C19" s="32">
        <f aca="true" t="shared" si="7" ref="C19:AE19">IF(C150=0,0,(C149-C150)*100/C150)</f>
        <v>8.850834825533562</v>
      </c>
      <c r="D19" s="32">
        <f t="shared" si="7"/>
        <v>2.7567398234654577</v>
      </c>
      <c r="E19" s="32">
        <f t="shared" si="7"/>
        <v>9.838129592607745</v>
      </c>
      <c r="F19" s="32">
        <f t="shared" si="7"/>
        <v>2.8658797988489626</v>
      </c>
      <c r="G19" s="32">
        <f t="shared" si="7"/>
        <v>5.432333148734765</v>
      </c>
      <c r="H19" s="32">
        <f t="shared" si="7"/>
        <v>10.35069404742848</v>
      </c>
      <c r="I19" s="32">
        <f t="shared" si="7"/>
        <v>9.149987262032411</v>
      </c>
      <c r="J19" s="32">
        <f t="shared" si="7"/>
        <v>4.10396548697783</v>
      </c>
      <c r="K19" s="32">
        <f t="shared" si="7"/>
        <v>14.372732759152669</v>
      </c>
      <c r="L19" s="32">
        <f t="shared" si="7"/>
        <v>3.04623963214806</v>
      </c>
      <c r="M19" s="32">
        <f t="shared" si="7"/>
        <v>6.494331967770234</v>
      </c>
      <c r="N19" s="32">
        <f t="shared" si="7"/>
        <v>3</v>
      </c>
      <c r="O19" s="32">
        <f t="shared" si="7"/>
        <v>7.2439766931699365</v>
      </c>
      <c r="P19" s="32">
        <f t="shared" si="7"/>
        <v>2.846683826454341</v>
      </c>
      <c r="Q19" s="32">
        <f t="shared" si="7"/>
        <v>12.255632271149047</v>
      </c>
      <c r="R19" s="32">
        <f t="shared" si="7"/>
        <v>2.5328381585809367</v>
      </c>
      <c r="S19" s="32">
        <f t="shared" si="7"/>
        <v>-64.1592361159868</v>
      </c>
      <c r="T19" s="32">
        <f t="shared" si="7"/>
        <v>22.9141595375797</v>
      </c>
      <c r="U19" s="32">
        <f t="shared" si="7"/>
        <v>6.9505414438938</v>
      </c>
      <c r="V19" s="32">
        <f t="shared" si="7"/>
        <v>-1.8757222350031135</v>
      </c>
      <c r="W19" s="32">
        <f t="shared" si="7"/>
        <v>8.956387178898673</v>
      </c>
      <c r="X19" s="32">
        <f t="shared" si="7"/>
        <v>1.2292362875021703</v>
      </c>
      <c r="Y19" s="32">
        <f t="shared" si="7"/>
        <v>8.639022504991036</v>
      </c>
      <c r="Z19" s="32">
        <f t="shared" si="7"/>
        <v>5.125769191454564</v>
      </c>
      <c r="AA19" s="32">
        <f t="shared" si="7"/>
        <v>0</v>
      </c>
      <c r="AB19" s="32">
        <f t="shared" si="7"/>
        <v>7.75117259789677</v>
      </c>
      <c r="AC19" s="32">
        <f t="shared" si="7"/>
        <v>4.934855536832936</v>
      </c>
      <c r="AD19" s="32">
        <f t="shared" si="7"/>
        <v>9.967838238525976</v>
      </c>
      <c r="AE19" s="33">
        <f t="shared" si="7"/>
        <v>0</v>
      </c>
    </row>
    <row r="20" spans="1:31" ht="12.75">
      <c r="A20" s="31" t="s">
        <v>87</v>
      </c>
      <c r="B20" s="32">
        <f>IF(B152=0,0,(B151-B152)*100/B152)</f>
        <v>11.626592803660188</v>
      </c>
      <c r="C20" s="32">
        <f aca="true" t="shared" si="8" ref="C20:AE20">IF(C152=0,0,(C151-C152)*100/C152)</f>
        <v>-6.37346379516148</v>
      </c>
      <c r="D20" s="32">
        <f t="shared" si="8"/>
        <v>30.087666263603385</v>
      </c>
      <c r="E20" s="32">
        <f t="shared" si="8"/>
        <v>-4.79539641943734</v>
      </c>
      <c r="F20" s="32">
        <f t="shared" si="8"/>
        <v>57.02168622595478</v>
      </c>
      <c r="G20" s="32">
        <f t="shared" si="8"/>
        <v>54.54597850206046</v>
      </c>
      <c r="H20" s="32">
        <f t="shared" si="8"/>
        <v>4.783032733966126</v>
      </c>
      <c r="I20" s="32">
        <f t="shared" si="8"/>
        <v>25.48857794430236</v>
      </c>
      <c r="J20" s="32">
        <f t="shared" si="8"/>
        <v>25.317908838930304</v>
      </c>
      <c r="K20" s="32">
        <f t="shared" si="8"/>
        <v>58.07005836271243</v>
      </c>
      <c r="L20" s="32">
        <f t="shared" si="8"/>
        <v>14.936174909003743</v>
      </c>
      <c r="M20" s="32">
        <f t="shared" si="8"/>
        <v>9.732818637410267</v>
      </c>
      <c r="N20" s="32">
        <f t="shared" si="8"/>
        <v>-2.1409645364763263</v>
      </c>
      <c r="O20" s="32">
        <f t="shared" si="8"/>
        <v>9.883713573498335</v>
      </c>
      <c r="P20" s="32">
        <f t="shared" si="8"/>
        <v>68.11834377208588</v>
      </c>
      <c r="Q20" s="32">
        <f t="shared" si="8"/>
        <v>15.113327854054239</v>
      </c>
      <c r="R20" s="32">
        <f t="shared" si="8"/>
        <v>70.34675939341254</v>
      </c>
      <c r="S20" s="32">
        <f t="shared" si="8"/>
        <v>11.383228199465586</v>
      </c>
      <c r="T20" s="32">
        <f t="shared" si="8"/>
        <v>0.19049618116543265</v>
      </c>
      <c r="U20" s="32">
        <f t="shared" si="8"/>
        <v>-25.40565121230286</v>
      </c>
      <c r="V20" s="32">
        <f t="shared" si="8"/>
        <v>57.86269081875782</v>
      </c>
      <c r="W20" s="32">
        <f t="shared" si="8"/>
        <v>67.32605999262165</v>
      </c>
      <c r="X20" s="32">
        <f t="shared" si="8"/>
        <v>29.297686034965245</v>
      </c>
      <c r="Y20" s="32">
        <f t="shared" si="8"/>
        <v>163.68363596431732</v>
      </c>
      <c r="Z20" s="32">
        <f t="shared" si="8"/>
        <v>16.35544565711687</v>
      </c>
      <c r="AA20" s="32">
        <f t="shared" si="8"/>
        <v>3.461833748226043</v>
      </c>
      <c r="AB20" s="32">
        <f t="shared" si="8"/>
        <v>-46.50383284904608</v>
      </c>
      <c r="AC20" s="32">
        <f t="shared" si="8"/>
        <v>0.8161682181290024</v>
      </c>
      <c r="AD20" s="32">
        <f t="shared" si="8"/>
        <v>34.00498320875312</v>
      </c>
      <c r="AE20" s="33">
        <f t="shared" si="8"/>
        <v>113.99925090177128</v>
      </c>
    </row>
    <row r="21" spans="1:31" ht="12.75">
      <c r="A21" s="31" t="s">
        <v>88</v>
      </c>
      <c r="B21" s="32">
        <f>IF(B154=0,0,(B153-B154)*100/B154)</f>
        <v>-23.982360888888962</v>
      </c>
      <c r="C21" s="32">
        <f aca="true" t="shared" si="9" ref="C21:AE21">IF(C154=0,0,(C153-C154)*100/C154)</f>
        <v>-29.351989551419088</v>
      </c>
      <c r="D21" s="32">
        <f t="shared" si="9"/>
        <v>0</v>
      </c>
      <c r="E21" s="32">
        <f t="shared" si="9"/>
        <v>24.93544378413083</v>
      </c>
      <c r="F21" s="32">
        <f t="shared" si="9"/>
        <v>-15.053654181671675</v>
      </c>
      <c r="G21" s="32">
        <f t="shared" si="9"/>
        <v>120.06160164271047</v>
      </c>
      <c r="H21" s="32">
        <f t="shared" si="9"/>
        <v>-0.9900990099009901</v>
      </c>
      <c r="I21" s="32">
        <f t="shared" si="9"/>
        <v>-30.574560314965648</v>
      </c>
      <c r="J21" s="32">
        <f t="shared" si="9"/>
        <v>20.978858961069463</v>
      </c>
      <c r="K21" s="32">
        <f t="shared" si="9"/>
        <v>19.82837056515881</v>
      </c>
      <c r="L21" s="32">
        <f t="shared" si="9"/>
        <v>61.73463237420602</v>
      </c>
      <c r="M21" s="32">
        <f t="shared" si="9"/>
        <v>20.067350067062655</v>
      </c>
      <c r="N21" s="32">
        <f t="shared" si="9"/>
        <v>0</v>
      </c>
      <c r="O21" s="32">
        <f t="shared" si="9"/>
        <v>3.2782305771000395</v>
      </c>
      <c r="P21" s="32">
        <f t="shared" si="9"/>
        <v>-38.49734888595279</v>
      </c>
      <c r="Q21" s="32">
        <f t="shared" si="9"/>
        <v>47.421693535688924</v>
      </c>
      <c r="R21" s="32">
        <f t="shared" si="9"/>
        <v>52.29200652528548</v>
      </c>
      <c r="S21" s="32">
        <f t="shared" si="9"/>
        <v>0</v>
      </c>
      <c r="T21" s="32">
        <f t="shared" si="9"/>
        <v>60.77721083976997</v>
      </c>
      <c r="U21" s="32">
        <f t="shared" si="9"/>
        <v>41.256781284594695</v>
      </c>
      <c r="V21" s="32">
        <f t="shared" si="9"/>
        <v>-23.670661037948673</v>
      </c>
      <c r="W21" s="32">
        <f t="shared" si="9"/>
        <v>65.27528139524632</v>
      </c>
      <c r="X21" s="32">
        <f t="shared" si="9"/>
        <v>16.11713665943601</v>
      </c>
      <c r="Y21" s="32">
        <f t="shared" si="9"/>
        <v>58.62891713091922</v>
      </c>
      <c r="Z21" s="32">
        <f t="shared" si="9"/>
        <v>18.049438449680686</v>
      </c>
      <c r="AA21" s="32">
        <f t="shared" si="9"/>
        <v>0</v>
      </c>
      <c r="AB21" s="32">
        <f t="shared" si="9"/>
        <v>-23.582220808286777</v>
      </c>
      <c r="AC21" s="32">
        <f t="shared" si="9"/>
        <v>0</v>
      </c>
      <c r="AD21" s="32">
        <f t="shared" si="9"/>
        <v>-40.910992445308466</v>
      </c>
      <c r="AE21" s="33">
        <f t="shared" si="9"/>
        <v>0</v>
      </c>
    </row>
    <row r="22" spans="1:31" ht="12.75">
      <c r="A22" s="31" t="s">
        <v>89</v>
      </c>
      <c r="B22" s="32">
        <f>IF((B130+B131)=0,0,B129*100/(B130+B131))</f>
        <v>95.50641576090521</v>
      </c>
      <c r="C22" s="32">
        <f aca="true" t="shared" si="10" ref="C22:AE22">IF((C130+C131)=0,0,C129*100/(C130+C131))</f>
        <v>98.85229935454437</v>
      </c>
      <c r="D22" s="32">
        <f t="shared" si="10"/>
        <v>95.94432425813298</v>
      </c>
      <c r="E22" s="32">
        <f t="shared" si="10"/>
        <v>98.58309718140028</v>
      </c>
      <c r="F22" s="32">
        <f t="shared" si="10"/>
        <v>98.43797756037928</v>
      </c>
      <c r="G22" s="32">
        <f t="shared" si="10"/>
        <v>96.02355128947168</v>
      </c>
      <c r="H22" s="32">
        <f t="shared" si="10"/>
        <v>102.79382093882187</v>
      </c>
      <c r="I22" s="32">
        <f t="shared" si="10"/>
        <v>93.9541164642559</v>
      </c>
      <c r="J22" s="32">
        <f t="shared" si="10"/>
        <v>97.20832514960833</v>
      </c>
      <c r="K22" s="32">
        <f t="shared" si="10"/>
        <v>97.06750874998014</v>
      </c>
      <c r="L22" s="32">
        <f t="shared" si="10"/>
        <v>99.57509293037168</v>
      </c>
      <c r="M22" s="32">
        <f t="shared" si="10"/>
        <v>85.81021615851186</v>
      </c>
      <c r="N22" s="32">
        <f t="shared" si="10"/>
        <v>117.00240105363575</v>
      </c>
      <c r="O22" s="32">
        <f t="shared" si="10"/>
        <v>92.68964685093482</v>
      </c>
      <c r="P22" s="32">
        <f t="shared" si="10"/>
        <v>97.37391432410271</v>
      </c>
      <c r="Q22" s="32">
        <f t="shared" si="10"/>
        <v>97.80703228890552</v>
      </c>
      <c r="R22" s="32">
        <f t="shared" si="10"/>
        <v>98.60902031949139</v>
      </c>
      <c r="S22" s="32">
        <f t="shared" si="10"/>
        <v>99.97497630748488</v>
      </c>
      <c r="T22" s="32">
        <f t="shared" si="10"/>
        <v>74.71898805153776</v>
      </c>
      <c r="U22" s="32">
        <f t="shared" si="10"/>
        <v>96.8529388138394</v>
      </c>
      <c r="V22" s="32">
        <f t="shared" si="10"/>
        <v>92.09398919453388</v>
      </c>
      <c r="W22" s="32">
        <f t="shared" si="10"/>
        <v>102.20318600113433</v>
      </c>
      <c r="X22" s="32">
        <f t="shared" si="10"/>
        <v>95.19755347752495</v>
      </c>
      <c r="Y22" s="32">
        <f t="shared" si="10"/>
        <v>95.21780652118008</v>
      </c>
      <c r="Z22" s="32">
        <f t="shared" si="10"/>
        <v>94.03104437975206</v>
      </c>
      <c r="AA22" s="32">
        <f t="shared" si="10"/>
        <v>0.10094069539089101</v>
      </c>
      <c r="AB22" s="32">
        <f t="shared" si="10"/>
        <v>99.23145733845057</v>
      </c>
      <c r="AC22" s="32">
        <f t="shared" si="10"/>
        <v>97.82398268783143</v>
      </c>
      <c r="AD22" s="32">
        <f t="shared" si="10"/>
        <v>96.56599226579259</v>
      </c>
      <c r="AE22" s="33">
        <f t="shared" si="10"/>
        <v>98.27442274777191</v>
      </c>
    </row>
    <row r="23" spans="1:31" ht="12.75">
      <c r="A23" s="14" t="s">
        <v>90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3"/>
    </row>
    <row r="24" spans="1:31" ht="12.75">
      <c r="A24" s="28" t="s">
        <v>91</v>
      </c>
      <c r="B24" s="29">
        <f>IF(B155=0,0,(B7-B155)*100/B155)</f>
        <v>7.3131359352118785</v>
      </c>
      <c r="C24" s="29">
        <f aca="true" t="shared" si="11" ref="C24:AE24">IF(C155=0,0,(C7-C155)*100/C155)</f>
        <v>11.314573486260546</v>
      </c>
      <c r="D24" s="29">
        <f t="shared" si="11"/>
        <v>1.910486776723265</v>
      </c>
      <c r="E24" s="29">
        <f t="shared" si="11"/>
        <v>9.532718378854607</v>
      </c>
      <c r="F24" s="29">
        <f t="shared" si="11"/>
        <v>6.501138812871804</v>
      </c>
      <c r="G24" s="29">
        <f t="shared" si="11"/>
        <v>9.205647719501481</v>
      </c>
      <c r="H24" s="29">
        <f t="shared" si="11"/>
        <v>8.58636863475337</v>
      </c>
      <c r="I24" s="29">
        <f t="shared" si="11"/>
        <v>20.105056714805684</v>
      </c>
      <c r="J24" s="29">
        <f t="shared" si="11"/>
        <v>9.617487817860727</v>
      </c>
      <c r="K24" s="29">
        <f t="shared" si="11"/>
        <v>12.302658951244752</v>
      </c>
      <c r="L24" s="29">
        <f t="shared" si="11"/>
        <v>7.270593415937604</v>
      </c>
      <c r="M24" s="29">
        <f t="shared" si="11"/>
        <v>6.872621563083195</v>
      </c>
      <c r="N24" s="29">
        <f t="shared" si="11"/>
        <v>-20.155063430690827</v>
      </c>
      <c r="O24" s="29">
        <f t="shared" si="11"/>
        <v>16.023188126844403</v>
      </c>
      <c r="P24" s="29">
        <f t="shared" si="11"/>
        <v>4.172235188255084</v>
      </c>
      <c r="Q24" s="29">
        <f t="shared" si="11"/>
        <v>13.838954060128764</v>
      </c>
      <c r="R24" s="29">
        <f t="shared" si="11"/>
        <v>11.991251322120391</v>
      </c>
      <c r="S24" s="29">
        <f t="shared" si="11"/>
        <v>4.494119871270796</v>
      </c>
      <c r="T24" s="29">
        <f t="shared" si="11"/>
        <v>25.558222756314528</v>
      </c>
      <c r="U24" s="29">
        <f t="shared" si="11"/>
        <v>5.824476771725131</v>
      </c>
      <c r="V24" s="29">
        <f t="shared" si="11"/>
        <v>11.704074264005673</v>
      </c>
      <c r="W24" s="29">
        <f t="shared" si="11"/>
        <v>19.387390769194184</v>
      </c>
      <c r="X24" s="29">
        <f t="shared" si="11"/>
        <v>3.617114857400041</v>
      </c>
      <c r="Y24" s="29">
        <f t="shared" si="11"/>
        <v>21.553672427708605</v>
      </c>
      <c r="Z24" s="29">
        <f t="shared" si="11"/>
        <v>8.760243713708187</v>
      </c>
      <c r="AA24" s="29">
        <f t="shared" si="11"/>
        <v>2.4585773562305278</v>
      </c>
      <c r="AB24" s="29">
        <f t="shared" si="11"/>
        <v>-3.471590365609175</v>
      </c>
      <c r="AC24" s="29">
        <f t="shared" si="11"/>
        <v>31.280004169838517</v>
      </c>
      <c r="AD24" s="29">
        <f t="shared" si="11"/>
        <v>18.446606784264826</v>
      </c>
      <c r="AE24" s="30">
        <f t="shared" si="11"/>
        <v>-4.587874398639776</v>
      </c>
    </row>
    <row r="25" spans="1:31" ht="12.75">
      <c r="A25" s="31" t="s">
        <v>92</v>
      </c>
      <c r="B25" s="32">
        <f>IF(B157=0,0,(B156-B157)*100/B157)</f>
        <v>6.119389311320691</v>
      </c>
      <c r="C25" s="32">
        <f aca="true" t="shared" si="12" ref="C25:AE25">IF(C157=0,0,(C156-C157)*100/C157)</f>
        <v>9.08368297888872</v>
      </c>
      <c r="D25" s="32">
        <f t="shared" si="12"/>
        <v>3.1598694942903753</v>
      </c>
      <c r="E25" s="32">
        <f t="shared" si="12"/>
        <v>6.590341983787932</v>
      </c>
      <c r="F25" s="32">
        <f t="shared" si="12"/>
        <v>11.619291042421287</v>
      </c>
      <c r="G25" s="32">
        <f t="shared" si="12"/>
        <v>8.169695364569074</v>
      </c>
      <c r="H25" s="32">
        <f t="shared" si="12"/>
        <v>7.6245387248456264</v>
      </c>
      <c r="I25" s="32">
        <f t="shared" si="12"/>
        <v>11.47376579123636</v>
      </c>
      <c r="J25" s="32">
        <f t="shared" si="12"/>
        <v>20.517833754134504</v>
      </c>
      <c r="K25" s="32">
        <f t="shared" si="12"/>
        <v>12.468654601728721</v>
      </c>
      <c r="L25" s="32">
        <f t="shared" si="12"/>
        <v>7.02932517592644</v>
      </c>
      <c r="M25" s="32">
        <f t="shared" si="12"/>
        <v>2.892727432597684</v>
      </c>
      <c r="N25" s="32">
        <f t="shared" si="12"/>
        <v>10.55654887529739</v>
      </c>
      <c r="O25" s="32">
        <f t="shared" si="12"/>
        <v>13.308688645437611</v>
      </c>
      <c r="P25" s="32">
        <f t="shared" si="12"/>
        <v>9.494637274177357</v>
      </c>
      <c r="Q25" s="32">
        <f t="shared" si="12"/>
        <v>12.978123707866446</v>
      </c>
      <c r="R25" s="32">
        <f t="shared" si="12"/>
        <v>-2.862840411338175</v>
      </c>
      <c r="S25" s="32">
        <f t="shared" si="12"/>
        <v>5.499301186773333</v>
      </c>
      <c r="T25" s="32">
        <f t="shared" si="12"/>
        <v>30.117220550258605</v>
      </c>
      <c r="U25" s="32">
        <f t="shared" si="12"/>
        <v>6.64755148838082</v>
      </c>
      <c r="V25" s="32">
        <f t="shared" si="12"/>
        <v>6.046197936580663</v>
      </c>
      <c r="W25" s="32">
        <f t="shared" si="12"/>
        <v>12.045116115394373</v>
      </c>
      <c r="X25" s="32">
        <f t="shared" si="12"/>
        <v>3.7386536632120615</v>
      </c>
      <c r="Y25" s="32">
        <f t="shared" si="12"/>
        <v>14.823371925118114</v>
      </c>
      <c r="Z25" s="32">
        <f t="shared" si="12"/>
        <v>8.106895702350855</v>
      </c>
      <c r="AA25" s="32">
        <f t="shared" si="12"/>
        <v>4.140410018844252</v>
      </c>
      <c r="AB25" s="32">
        <f t="shared" si="12"/>
        <v>2.242177522349936</v>
      </c>
      <c r="AC25" s="32">
        <f t="shared" si="12"/>
        <v>9.317907157329143</v>
      </c>
      <c r="AD25" s="32">
        <f t="shared" si="12"/>
        <v>10.019519573004734</v>
      </c>
      <c r="AE25" s="33">
        <f t="shared" si="12"/>
        <v>3.284072820365029</v>
      </c>
    </row>
    <row r="26" spans="1:31" ht="25.5">
      <c r="A26" s="31" t="s">
        <v>93</v>
      </c>
      <c r="B26" s="32">
        <f>IF(B156=0,0,B158*100/B156)</f>
        <v>3.6599568552548276</v>
      </c>
      <c r="C26" s="32">
        <f aca="true" t="shared" si="13" ref="C26:AE26">IF(C156=0,0,C158*100/C156)</f>
        <v>2.586450436242435</v>
      </c>
      <c r="D26" s="32">
        <f t="shared" si="13"/>
        <v>0</v>
      </c>
      <c r="E26" s="32">
        <f t="shared" si="13"/>
        <v>2.484921338625063</v>
      </c>
      <c r="F26" s="32">
        <f t="shared" si="13"/>
        <v>4.429609105285512</v>
      </c>
      <c r="G26" s="32">
        <f t="shared" si="13"/>
        <v>2.370713151028169</v>
      </c>
      <c r="H26" s="32">
        <f t="shared" si="13"/>
        <v>3.0105447420384506</v>
      </c>
      <c r="I26" s="32">
        <f t="shared" si="13"/>
        <v>4.176779031196767</v>
      </c>
      <c r="J26" s="32">
        <f t="shared" si="13"/>
        <v>3.975488425625572</v>
      </c>
      <c r="K26" s="32">
        <f t="shared" si="13"/>
        <v>2.889092953890732</v>
      </c>
      <c r="L26" s="32">
        <f t="shared" si="13"/>
        <v>3.142917038934421</v>
      </c>
      <c r="M26" s="32">
        <f t="shared" si="13"/>
        <v>2.4965530397614035</v>
      </c>
      <c r="N26" s="32">
        <f t="shared" si="13"/>
        <v>2.052263979019568</v>
      </c>
      <c r="O26" s="32">
        <f t="shared" si="13"/>
        <v>2.6601464972812607</v>
      </c>
      <c r="P26" s="32">
        <f t="shared" si="13"/>
        <v>4.87671466894014</v>
      </c>
      <c r="Q26" s="32">
        <f t="shared" si="13"/>
        <v>2.9844911074044296</v>
      </c>
      <c r="R26" s="32">
        <f t="shared" si="13"/>
        <v>4.165401903964273</v>
      </c>
      <c r="S26" s="32">
        <f t="shared" si="13"/>
        <v>2.4035846375793875</v>
      </c>
      <c r="T26" s="32">
        <f t="shared" si="13"/>
        <v>1.2717210763856062</v>
      </c>
      <c r="U26" s="32">
        <f t="shared" si="13"/>
        <v>2.473079295330678</v>
      </c>
      <c r="V26" s="32">
        <f t="shared" si="13"/>
        <v>3.94660877364012</v>
      </c>
      <c r="W26" s="32">
        <f t="shared" si="13"/>
        <v>5.722464891226628</v>
      </c>
      <c r="X26" s="32">
        <f t="shared" si="13"/>
        <v>2.9200170372845</v>
      </c>
      <c r="Y26" s="32">
        <f t="shared" si="13"/>
        <v>2.218849934593737</v>
      </c>
      <c r="Z26" s="32">
        <f t="shared" si="13"/>
        <v>4.007907874287868</v>
      </c>
      <c r="AA26" s="32">
        <f t="shared" si="13"/>
        <v>1.4420613516628105</v>
      </c>
      <c r="AB26" s="32">
        <f t="shared" si="13"/>
        <v>1.9213203319566863</v>
      </c>
      <c r="AC26" s="32">
        <f t="shared" si="13"/>
        <v>4.613047379915641</v>
      </c>
      <c r="AD26" s="32">
        <f t="shared" si="13"/>
        <v>4.045880777228348</v>
      </c>
      <c r="AE26" s="33">
        <f t="shared" si="13"/>
        <v>0</v>
      </c>
    </row>
    <row r="27" spans="1:31" ht="12.75">
      <c r="A27" s="31" t="s">
        <v>94</v>
      </c>
      <c r="B27" s="32">
        <f>IF(B160=0,0,(B159-B160)*100/B160)</f>
        <v>7.184030393344906</v>
      </c>
      <c r="C27" s="32">
        <f aca="true" t="shared" si="14" ref="C27:AE27">IF(C160=0,0,(C159-C160)*100/C160)</f>
        <v>19.23076923076923</v>
      </c>
      <c r="D27" s="32">
        <f t="shared" si="14"/>
        <v>0</v>
      </c>
      <c r="E27" s="32">
        <f t="shared" si="14"/>
        <v>23.850385038503852</v>
      </c>
      <c r="F27" s="32">
        <f t="shared" si="14"/>
        <v>8</v>
      </c>
      <c r="G27" s="32">
        <f t="shared" si="14"/>
        <v>3.9860775109180477</v>
      </c>
      <c r="H27" s="32">
        <f t="shared" si="14"/>
        <v>0</v>
      </c>
      <c r="I27" s="32">
        <f t="shared" si="14"/>
        <v>14.156073574959292</v>
      </c>
      <c r="J27" s="32">
        <f t="shared" si="14"/>
        <v>4.985414426223639</v>
      </c>
      <c r="K27" s="32">
        <f t="shared" si="14"/>
        <v>8.000000100833569</v>
      </c>
      <c r="L27" s="32">
        <f t="shared" si="14"/>
        <v>5.500000401421353</v>
      </c>
      <c r="M27" s="32">
        <f t="shared" si="14"/>
        <v>4.84053918594529</v>
      </c>
      <c r="N27" s="32">
        <f t="shared" si="14"/>
        <v>0</v>
      </c>
      <c r="O27" s="32">
        <f t="shared" si="14"/>
        <v>3.4049968197233027</v>
      </c>
      <c r="P27" s="32">
        <f t="shared" si="14"/>
        <v>8.635499057272023</v>
      </c>
      <c r="Q27" s="32">
        <f t="shared" si="14"/>
        <v>11.929449683780314</v>
      </c>
      <c r="R27" s="32">
        <f t="shared" si="14"/>
        <v>14.076901621208275</v>
      </c>
      <c r="S27" s="32">
        <f t="shared" si="14"/>
        <v>0</v>
      </c>
      <c r="T27" s="32">
        <f t="shared" si="14"/>
        <v>18.923518220519412</v>
      </c>
      <c r="U27" s="32">
        <f t="shared" si="14"/>
        <v>8.000000401153839</v>
      </c>
      <c r="V27" s="32">
        <f t="shared" si="14"/>
        <v>5.4716878760405825</v>
      </c>
      <c r="W27" s="32">
        <f t="shared" si="14"/>
        <v>7.856191140089334</v>
      </c>
      <c r="X27" s="32">
        <f t="shared" si="14"/>
        <v>-0.17739543632133842</v>
      </c>
      <c r="Y27" s="32">
        <f t="shared" si="14"/>
        <v>4.889190105049136</v>
      </c>
      <c r="Z27" s="32">
        <f t="shared" si="14"/>
        <v>6.565974407384099</v>
      </c>
      <c r="AA27" s="32">
        <f t="shared" si="14"/>
        <v>0</v>
      </c>
      <c r="AB27" s="32">
        <f t="shared" si="14"/>
        <v>-1.2976623174964577</v>
      </c>
      <c r="AC27" s="32">
        <f t="shared" si="14"/>
        <v>25.37313432835821</v>
      </c>
      <c r="AD27" s="32">
        <f t="shared" si="14"/>
        <v>8.131067961165048</v>
      </c>
      <c r="AE27" s="33">
        <f t="shared" si="14"/>
        <v>0</v>
      </c>
    </row>
    <row r="28" spans="1:31" ht="12.75">
      <c r="A28" s="31" t="s">
        <v>95</v>
      </c>
      <c r="B28" s="32">
        <f>IF(B162=0,0,(B161-B162)*100/B162)</f>
        <v>5.649626398930531</v>
      </c>
      <c r="C28" s="32">
        <f aca="true" t="shared" si="15" ref="C28:AE28">IF(C162=0,0,(C161-C162)*100/C162)</f>
        <v>7.9767</v>
      </c>
      <c r="D28" s="32">
        <f t="shared" si="15"/>
        <v>0</v>
      </c>
      <c r="E28" s="32">
        <f t="shared" si="15"/>
        <v>11.81740614334471</v>
      </c>
      <c r="F28" s="32">
        <f t="shared" si="15"/>
        <v>7.216494845360825</v>
      </c>
      <c r="G28" s="32">
        <f t="shared" si="15"/>
        <v>-1.8232233204636152</v>
      </c>
      <c r="H28" s="32">
        <f t="shared" si="15"/>
        <v>16.7</v>
      </c>
      <c r="I28" s="32">
        <f t="shared" si="15"/>
        <v>0</v>
      </c>
      <c r="J28" s="32">
        <f t="shared" si="15"/>
        <v>9.999998304168853</v>
      </c>
      <c r="K28" s="32">
        <f t="shared" si="15"/>
        <v>7.701508514364285</v>
      </c>
      <c r="L28" s="32">
        <f t="shared" si="15"/>
        <v>184.2995095293858</v>
      </c>
      <c r="M28" s="32">
        <f t="shared" si="15"/>
        <v>26.075671588808312</v>
      </c>
      <c r="N28" s="32">
        <f t="shared" si="15"/>
        <v>0</v>
      </c>
      <c r="O28" s="32">
        <f t="shared" si="15"/>
        <v>11.734980348119034</v>
      </c>
      <c r="P28" s="32">
        <f t="shared" si="15"/>
        <v>0</v>
      </c>
      <c r="Q28" s="32">
        <f t="shared" si="15"/>
        <v>60</v>
      </c>
      <c r="R28" s="32">
        <f t="shared" si="15"/>
        <v>0</v>
      </c>
      <c r="S28" s="32">
        <f t="shared" si="15"/>
        <v>0</v>
      </c>
      <c r="T28" s="32">
        <f t="shared" si="15"/>
        <v>5</v>
      </c>
      <c r="U28" s="32">
        <f t="shared" si="15"/>
        <v>14.139041499930332</v>
      </c>
      <c r="V28" s="32">
        <f t="shared" si="15"/>
        <v>-7.936507936507937</v>
      </c>
      <c r="W28" s="32">
        <f t="shared" si="15"/>
        <v>0</v>
      </c>
      <c r="X28" s="32">
        <f t="shared" si="15"/>
        <v>7.300008332986126</v>
      </c>
      <c r="Y28" s="32">
        <f t="shared" si="15"/>
        <v>86.91588785046729</v>
      </c>
      <c r="Z28" s="32">
        <f t="shared" si="15"/>
        <v>0</v>
      </c>
      <c r="AA28" s="32">
        <f t="shared" si="15"/>
        <v>0</v>
      </c>
      <c r="AB28" s="32">
        <f t="shared" si="15"/>
        <v>0</v>
      </c>
      <c r="AC28" s="32">
        <f t="shared" si="15"/>
        <v>0</v>
      </c>
      <c r="AD28" s="32">
        <f t="shared" si="15"/>
        <v>4.884917937263281</v>
      </c>
      <c r="AE28" s="33">
        <f t="shared" si="15"/>
        <v>0</v>
      </c>
    </row>
    <row r="29" spans="1:31" ht="25.5">
      <c r="A29" s="31" t="s">
        <v>96</v>
      </c>
      <c r="B29" s="32">
        <f>IF((B7-B139-B164)=0,0,B156*100/(B7-B139-B164))</f>
        <v>35.357087861198096</v>
      </c>
      <c r="C29" s="32">
        <f aca="true" t="shared" si="16" ref="C29:AE29">IF((C7-C139-C164)=0,0,C156*100/(C7-C139-C164))</f>
        <v>39.99358477948664</v>
      </c>
      <c r="D29" s="32">
        <f t="shared" si="16"/>
        <v>42.55604083527931</v>
      </c>
      <c r="E29" s="32">
        <f t="shared" si="16"/>
        <v>42.274826220259975</v>
      </c>
      <c r="F29" s="32">
        <f t="shared" si="16"/>
        <v>34.74876747134461</v>
      </c>
      <c r="G29" s="32">
        <f t="shared" si="16"/>
        <v>33.33500252682688</v>
      </c>
      <c r="H29" s="32">
        <f t="shared" si="16"/>
        <v>30.57272597016748</v>
      </c>
      <c r="I29" s="32">
        <f t="shared" si="16"/>
        <v>30.69107057842024</v>
      </c>
      <c r="J29" s="32">
        <f t="shared" si="16"/>
        <v>30.182835192026744</v>
      </c>
      <c r="K29" s="32">
        <f t="shared" si="16"/>
        <v>31.927949373466948</v>
      </c>
      <c r="L29" s="32">
        <f t="shared" si="16"/>
        <v>32.72427097306849</v>
      </c>
      <c r="M29" s="32">
        <f t="shared" si="16"/>
        <v>29.918635793619966</v>
      </c>
      <c r="N29" s="32">
        <f t="shared" si="16"/>
        <v>45.378713008336405</v>
      </c>
      <c r="O29" s="32">
        <f t="shared" si="16"/>
        <v>42.65018851847788</v>
      </c>
      <c r="P29" s="32">
        <f t="shared" si="16"/>
        <v>34.82711063207695</v>
      </c>
      <c r="Q29" s="32">
        <f t="shared" si="16"/>
        <v>35.175029392399225</v>
      </c>
      <c r="R29" s="32">
        <f t="shared" si="16"/>
        <v>33.41380123587679</v>
      </c>
      <c r="S29" s="32">
        <f t="shared" si="16"/>
        <v>50.34807170601392</v>
      </c>
      <c r="T29" s="32">
        <f t="shared" si="16"/>
        <v>29.695236558440435</v>
      </c>
      <c r="U29" s="32">
        <f t="shared" si="16"/>
        <v>39.05784571945873</v>
      </c>
      <c r="V29" s="32">
        <f t="shared" si="16"/>
        <v>27.96359236722226</v>
      </c>
      <c r="W29" s="32">
        <f t="shared" si="16"/>
        <v>27.76399573864893</v>
      </c>
      <c r="X29" s="32">
        <f t="shared" si="16"/>
        <v>35.31292504320872</v>
      </c>
      <c r="Y29" s="32">
        <f t="shared" si="16"/>
        <v>34.65828792216358</v>
      </c>
      <c r="Z29" s="32">
        <f t="shared" si="16"/>
        <v>32.95474217376023</v>
      </c>
      <c r="AA29" s="32">
        <f t="shared" si="16"/>
        <v>55.30544432036219</v>
      </c>
      <c r="AB29" s="32">
        <f t="shared" si="16"/>
        <v>34.792422694973816</v>
      </c>
      <c r="AC29" s="32">
        <f t="shared" si="16"/>
        <v>26.88171375128495</v>
      </c>
      <c r="AD29" s="32">
        <f t="shared" si="16"/>
        <v>34.78685168183598</v>
      </c>
      <c r="AE29" s="33">
        <f t="shared" si="16"/>
        <v>19.511999478161567</v>
      </c>
    </row>
    <row r="30" spans="1:31" ht="25.5">
      <c r="A30" s="31" t="s">
        <v>97</v>
      </c>
      <c r="B30" s="32">
        <f>IF((B7-B139-B164)=0,0,B165*100/(B7-B139-B164))</f>
        <v>13.675028477412368</v>
      </c>
      <c r="C30" s="32">
        <f aca="true" t="shared" si="17" ref="C30:AE30">IF((C7-C139-C164)=0,0,C165*100/(C7-C139-C164))</f>
        <v>0</v>
      </c>
      <c r="D30" s="32">
        <f t="shared" si="17"/>
        <v>0</v>
      </c>
      <c r="E30" s="32">
        <f t="shared" si="17"/>
        <v>0</v>
      </c>
      <c r="F30" s="32">
        <f t="shared" si="17"/>
        <v>0</v>
      </c>
      <c r="G30" s="32">
        <f t="shared" si="17"/>
        <v>0.8964142704986113</v>
      </c>
      <c r="H30" s="32">
        <f t="shared" si="17"/>
        <v>0</v>
      </c>
      <c r="I30" s="32">
        <f t="shared" si="17"/>
        <v>2.173553413279688</v>
      </c>
      <c r="J30" s="32">
        <f t="shared" si="17"/>
        <v>0.8237647011579184</v>
      </c>
      <c r="K30" s="32">
        <f t="shared" si="17"/>
        <v>1.6101441721694563</v>
      </c>
      <c r="L30" s="32">
        <f t="shared" si="17"/>
        <v>0.7233502942483943</v>
      </c>
      <c r="M30" s="32">
        <f t="shared" si="17"/>
        <v>0.5077812484636602</v>
      </c>
      <c r="N30" s="32">
        <f t="shared" si="17"/>
        <v>0</v>
      </c>
      <c r="O30" s="32">
        <f t="shared" si="17"/>
        <v>6.190275314728969</v>
      </c>
      <c r="P30" s="32">
        <f t="shared" si="17"/>
        <v>10.400422429310527</v>
      </c>
      <c r="Q30" s="32">
        <f t="shared" si="17"/>
        <v>1.320331618165501</v>
      </c>
      <c r="R30" s="32">
        <f t="shared" si="17"/>
        <v>0</v>
      </c>
      <c r="S30" s="32">
        <f t="shared" si="17"/>
        <v>0.36638162786654693</v>
      </c>
      <c r="T30" s="32">
        <f t="shared" si="17"/>
        <v>1.515156255274166</v>
      </c>
      <c r="U30" s="32">
        <f t="shared" si="17"/>
        <v>1.6932910486131454</v>
      </c>
      <c r="V30" s="32">
        <f t="shared" si="17"/>
        <v>5.041278545260289</v>
      </c>
      <c r="W30" s="32">
        <f t="shared" si="17"/>
        <v>20.00214281778818</v>
      </c>
      <c r="X30" s="32">
        <f t="shared" si="17"/>
        <v>7.1424683546896635</v>
      </c>
      <c r="Y30" s="32">
        <f t="shared" si="17"/>
        <v>5.357526580177085</v>
      </c>
      <c r="Z30" s="32">
        <f t="shared" si="17"/>
        <v>4.257357694152706</v>
      </c>
      <c r="AA30" s="32">
        <f t="shared" si="17"/>
        <v>6.814798144073923</v>
      </c>
      <c r="AB30" s="32">
        <f t="shared" si="17"/>
        <v>5.92445511636498</v>
      </c>
      <c r="AC30" s="32">
        <f t="shared" si="17"/>
        <v>0.6584422257770298</v>
      </c>
      <c r="AD30" s="32">
        <f t="shared" si="17"/>
        <v>3.7086775205417615</v>
      </c>
      <c r="AE30" s="33">
        <f t="shared" si="17"/>
        <v>2.0297254485902183</v>
      </c>
    </row>
    <row r="31" spans="1:31" ht="12.75">
      <c r="A31" s="31" t="s">
        <v>98</v>
      </c>
      <c r="B31" s="32">
        <f>IF(B130=0,0,B139*100/B130)</f>
        <v>4.265700783594302</v>
      </c>
      <c r="C31" s="32">
        <f aca="true" t="shared" si="18" ref="C31:AE31">IF(C130=0,0,C139*100/C130)</f>
        <v>4.349364186021784</v>
      </c>
      <c r="D31" s="32">
        <f t="shared" si="18"/>
        <v>3.9149839485658107</v>
      </c>
      <c r="E31" s="32">
        <f t="shared" si="18"/>
        <v>0.5671824223455566</v>
      </c>
      <c r="F31" s="32">
        <f t="shared" si="18"/>
        <v>3.021842867447236</v>
      </c>
      <c r="G31" s="32">
        <f t="shared" si="18"/>
        <v>3.2760012469528683</v>
      </c>
      <c r="H31" s="32">
        <f t="shared" si="18"/>
        <v>0</v>
      </c>
      <c r="I31" s="32">
        <f t="shared" si="18"/>
        <v>4.707706032380343</v>
      </c>
      <c r="J31" s="32">
        <f t="shared" si="18"/>
        <v>2.339090559815518</v>
      </c>
      <c r="K31" s="32">
        <f t="shared" si="18"/>
        <v>0.48098151575452375</v>
      </c>
      <c r="L31" s="32">
        <f t="shared" si="18"/>
        <v>0.8580973487113163</v>
      </c>
      <c r="M31" s="32">
        <f t="shared" si="18"/>
        <v>2.2595421196954004</v>
      </c>
      <c r="N31" s="32">
        <f t="shared" si="18"/>
        <v>35.53550640279395</v>
      </c>
      <c r="O31" s="32">
        <f t="shared" si="18"/>
        <v>6.380686424803476</v>
      </c>
      <c r="P31" s="32">
        <f t="shared" si="18"/>
        <v>0</v>
      </c>
      <c r="Q31" s="32">
        <f t="shared" si="18"/>
        <v>0.7149038853267891</v>
      </c>
      <c r="R31" s="32">
        <f t="shared" si="18"/>
        <v>4.174170199544116</v>
      </c>
      <c r="S31" s="32">
        <f t="shared" si="18"/>
        <v>2.5432651794782237</v>
      </c>
      <c r="T31" s="32">
        <f t="shared" si="18"/>
        <v>3.5101126092056063</v>
      </c>
      <c r="U31" s="32">
        <f t="shared" si="18"/>
        <v>1.476910569621982</v>
      </c>
      <c r="V31" s="32">
        <f t="shared" si="18"/>
        <v>0</v>
      </c>
      <c r="W31" s="32">
        <f t="shared" si="18"/>
        <v>2.7754452123204234</v>
      </c>
      <c r="X31" s="32">
        <f t="shared" si="18"/>
        <v>4.324312058406871</v>
      </c>
      <c r="Y31" s="32">
        <f t="shared" si="18"/>
        <v>5.216957105677261</v>
      </c>
      <c r="Z31" s="32">
        <f t="shared" si="18"/>
        <v>6.837879439346755</v>
      </c>
      <c r="AA31" s="32">
        <f t="shared" si="18"/>
        <v>34.40627994008014</v>
      </c>
      <c r="AB31" s="32">
        <f t="shared" si="18"/>
        <v>1.089499059198975</v>
      </c>
      <c r="AC31" s="32">
        <f t="shared" si="18"/>
        <v>9.292474477928456</v>
      </c>
      <c r="AD31" s="32">
        <f t="shared" si="18"/>
        <v>2.315834528385598</v>
      </c>
      <c r="AE31" s="33">
        <f t="shared" si="18"/>
        <v>0</v>
      </c>
    </row>
    <row r="32" spans="1:31" ht="12.75">
      <c r="A32" s="31" t="s">
        <v>99</v>
      </c>
      <c r="B32" s="32">
        <f>IF(B159=0,0,B166*100/B159)</f>
        <v>9.141065971002092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0.1</v>
      </c>
      <c r="M32" s="32">
        <v>0</v>
      </c>
      <c r="N32" s="32">
        <v>0</v>
      </c>
      <c r="O32" s="32">
        <v>0.1</v>
      </c>
      <c r="P32" s="32">
        <v>0.1</v>
      </c>
      <c r="Q32" s="32">
        <v>0.1</v>
      </c>
      <c r="R32" s="32">
        <v>0.1</v>
      </c>
      <c r="S32" s="32">
        <v>0</v>
      </c>
      <c r="T32" s="32">
        <v>0</v>
      </c>
      <c r="U32" s="32">
        <v>0</v>
      </c>
      <c r="V32" s="32">
        <v>0</v>
      </c>
      <c r="W32" s="32">
        <v>0.1</v>
      </c>
      <c r="X32" s="32">
        <v>0</v>
      </c>
      <c r="Y32" s="32">
        <v>0.1</v>
      </c>
      <c r="Z32" s="32">
        <v>0.1</v>
      </c>
      <c r="AA32" s="32">
        <v>0</v>
      </c>
      <c r="AB32" s="32">
        <v>0.1</v>
      </c>
      <c r="AC32" s="32">
        <v>0</v>
      </c>
      <c r="AD32" s="32">
        <v>0.2</v>
      </c>
      <c r="AE32" s="33">
        <v>0</v>
      </c>
    </row>
    <row r="33" spans="1:31" ht="12.75">
      <c r="A33" s="31" t="s">
        <v>100</v>
      </c>
      <c r="B33" s="32">
        <f>IF(B161=0,0,B167*100/B161)</f>
        <v>56.63226703811308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5.1</v>
      </c>
      <c r="M33" s="32">
        <v>0</v>
      </c>
      <c r="N33" s="32">
        <v>0</v>
      </c>
      <c r="O33" s="32">
        <v>0.1</v>
      </c>
      <c r="P33" s="32">
        <v>0</v>
      </c>
      <c r="Q33" s="32">
        <v>0.6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9.3</v>
      </c>
      <c r="Z33" s="32">
        <v>0</v>
      </c>
      <c r="AA33" s="32">
        <v>0</v>
      </c>
      <c r="AB33" s="32">
        <v>0</v>
      </c>
      <c r="AC33" s="32">
        <v>0</v>
      </c>
      <c r="AD33" s="32">
        <v>0.3</v>
      </c>
      <c r="AE33" s="33">
        <v>0</v>
      </c>
    </row>
    <row r="34" spans="1:31" ht="25.5">
      <c r="A34" s="17" t="s">
        <v>101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</row>
    <row r="35" spans="1:31" ht="12.75">
      <c r="A35" s="14" t="s">
        <v>102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7"/>
    </row>
    <row r="36" spans="1:31" ht="12.75">
      <c r="A36" s="28" t="s">
        <v>103</v>
      </c>
      <c r="B36" s="34">
        <v>5450592474</v>
      </c>
      <c r="C36" s="34">
        <v>59253000</v>
      </c>
      <c r="D36" s="34">
        <v>75008100</v>
      </c>
      <c r="E36" s="34">
        <v>23219182</v>
      </c>
      <c r="F36" s="34">
        <v>188900477</v>
      </c>
      <c r="G36" s="34">
        <v>83479509</v>
      </c>
      <c r="H36" s="34">
        <v>16300000</v>
      </c>
      <c r="I36" s="34">
        <v>51350396</v>
      </c>
      <c r="J36" s="34">
        <v>187359852</v>
      </c>
      <c r="K36" s="34">
        <v>200065525</v>
      </c>
      <c r="L36" s="34">
        <v>118231412</v>
      </c>
      <c r="M36" s="34">
        <v>53909730</v>
      </c>
      <c r="N36" s="34">
        <v>6546890</v>
      </c>
      <c r="O36" s="34">
        <v>73594333</v>
      </c>
      <c r="P36" s="34">
        <v>109897129</v>
      </c>
      <c r="Q36" s="34">
        <v>24484467</v>
      </c>
      <c r="R36" s="34">
        <v>58442000</v>
      </c>
      <c r="S36" s="34">
        <v>17692000</v>
      </c>
      <c r="T36" s="34">
        <v>34563050</v>
      </c>
      <c r="U36" s="34">
        <v>49005000</v>
      </c>
      <c r="V36" s="34">
        <v>110712487</v>
      </c>
      <c r="W36" s="34">
        <v>251023959</v>
      </c>
      <c r="X36" s="34">
        <v>43423629</v>
      </c>
      <c r="Y36" s="34">
        <v>52161018</v>
      </c>
      <c r="Z36" s="34">
        <v>75959000</v>
      </c>
      <c r="AA36" s="34">
        <v>8875000</v>
      </c>
      <c r="AB36" s="34">
        <v>15718000</v>
      </c>
      <c r="AC36" s="34">
        <v>17918000</v>
      </c>
      <c r="AD36" s="34">
        <v>25021860</v>
      </c>
      <c r="AE36" s="35">
        <v>330000</v>
      </c>
    </row>
    <row r="37" spans="1:31" ht="12.75">
      <c r="A37" s="31" t="s">
        <v>104</v>
      </c>
      <c r="B37" s="36">
        <v>763937755</v>
      </c>
      <c r="C37" s="36">
        <v>0</v>
      </c>
      <c r="D37" s="36">
        <v>5000000</v>
      </c>
      <c r="E37" s="36">
        <v>2495700</v>
      </c>
      <c r="F37" s="36">
        <v>129553178</v>
      </c>
      <c r="G37" s="36">
        <v>31662854</v>
      </c>
      <c r="H37" s="36">
        <v>6300000</v>
      </c>
      <c r="I37" s="36">
        <v>12253000</v>
      </c>
      <c r="J37" s="36">
        <v>11638594</v>
      </c>
      <c r="K37" s="36">
        <v>111905000</v>
      </c>
      <c r="L37" s="36">
        <v>10613600</v>
      </c>
      <c r="M37" s="36">
        <v>28844370</v>
      </c>
      <c r="N37" s="36">
        <v>5852890</v>
      </c>
      <c r="O37" s="36">
        <v>8092502</v>
      </c>
      <c r="P37" s="36">
        <v>14008088</v>
      </c>
      <c r="Q37" s="36">
        <v>11067800</v>
      </c>
      <c r="R37" s="36">
        <v>1100000</v>
      </c>
      <c r="S37" s="36">
        <v>2392000</v>
      </c>
      <c r="T37" s="36">
        <v>831750</v>
      </c>
      <c r="U37" s="36">
        <v>4210400</v>
      </c>
      <c r="V37" s="36">
        <v>74533154</v>
      </c>
      <c r="W37" s="36">
        <v>56392529</v>
      </c>
      <c r="X37" s="36">
        <v>1741222</v>
      </c>
      <c r="Y37" s="36">
        <v>3740500</v>
      </c>
      <c r="Z37" s="36">
        <v>17587000</v>
      </c>
      <c r="AA37" s="36">
        <v>8875000</v>
      </c>
      <c r="AB37" s="36">
        <v>5868008</v>
      </c>
      <c r="AC37" s="36">
        <v>0</v>
      </c>
      <c r="AD37" s="36">
        <v>1009860</v>
      </c>
      <c r="AE37" s="37">
        <v>330000</v>
      </c>
    </row>
    <row r="38" spans="1:31" ht="12.75">
      <c r="A38" s="31" t="s">
        <v>105</v>
      </c>
      <c r="B38" s="36">
        <v>2537157961</v>
      </c>
      <c r="C38" s="36">
        <v>51143000</v>
      </c>
      <c r="D38" s="36">
        <v>70008100</v>
      </c>
      <c r="E38" s="36">
        <v>18973482</v>
      </c>
      <c r="F38" s="36">
        <v>59347299</v>
      </c>
      <c r="G38" s="36">
        <v>42868000</v>
      </c>
      <c r="H38" s="36">
        <v>10000000</v>
      </c>
      <c r="I38" s="36">
        <v>39097396</v>
      </c>
      <c r="J38" s="36">
        <v>58899158</v>
      </c>
      <c r="K38" s="36">
        <v>84160525</v>
      </c>
      <c r="L38" s="36">
        <v>82432680</v>
      </c>
      <c r="M38" s="36">
        <v>25065360</v>
      </c>
      <c r="N38" s="36">
        <v>694000</v>
      </c>
      <c r="O38" s="36">
        <v>58426561</v>
      </c>
      <c r="P38" s="36">
        <v>36027693</v>
      </c>
      <c r="Q38" s="36">
        <v>13416667</v>
      </c>
      <c r="R38" s="36">
        <v>37342000</v>
      </c>
      <c r="S38" s="36">
        <v>0</v>
      </c>
      <c r="T38" s="36">
        <v>33731300</v>
      </c>
      <c r="U38" s="36">
        <v>20013400</v>
      </c>
      <c r="V38" s="36">
        <v>35213333</v>
      </c>
      <c r="W38" s="36">
        <v>130051430</v>
      </c>
      <c r="X38" s="36">
        <v>39165816</v>
      </c>
      <c r="Y38" s="36">
        <v>32025518</v>
      </c>
      <c r="Z38" s="36">
        <v>42885000</v>
      </c>
      <c r="AA38" s="36">
        <v>0</v>
      </c>
      <c r="AB38" s="36">
        <v>9849992</v>
      </c>
      <c r="AC38" s="36">
        <v>17918000</v>
      </c>
      <c r="AD38" s="36">
        <v>24012000</v>
      </c>
      <c r="AE38" s="37">
        <v>0</v>
      </c>
    </row>
    <row r="39" spans="1:31" ht="25.5">
      <c r="A39" s="31" t="s">
        <v>106</v>
      </c>
      <c r="B39" s="32">
        <f>IF((B37+B44)=0,0,B37*100/(B37+B44))</f>
        <v>26.221209068850897</v>
      </c>
      <c r="C39" s="32">
        <f aca="true" t="shared" si="19" ref="C39:AE39">IF((C37+C44)=0,0,C37*100/(C37+C44))</f>
        <v>0</v>
      </c>
      <c r="D39" s="32">
        <f t="shared" si="19"/>
        <v>100</v>
      </c>
      <c r="E39" s="32">
        <f t="shared" si="19"/>
        <v>58.781826318392724</v>
      </c>
      <c r="F39" s="32">
        <f t="shared" si="19"/>
        <v>100</v>
      </c>
      <c r="G39" s="32">
        <f t="shared" si="19"/>
        <v>77.9652240944802</v>
      </c>
      <c r="H39" s="32">
        <f t="shared" si="19"/>
        <v>100</v>
      </c>
      <c r="I39" s="32">
        <f t="shared" si="19"/>
        <v>100</v>
      </c>
      <c r="J39" s="32">
        <f t="shared" si="19"/>
        <v>9.060042910868907</v>
      </c>
      <c r="K39" s="32">
        <f t="shared" si="19"/>
        <v>96.54889780423623</v>
      </c>
      <c r="L39" s="32">
        <f t="shared" si="19"/>
        <v>29.64797747585026</v>
      </c>
      <c r="M39" s="32">
        <f t="shared" si="19"/>
        <v>100</v>
      </c>
      <c r="N39" s="32">
        <f t="shared" si="19"/>
        <v>100</v>
      </c>
      <c r="O39" s="32">
        <f t="shared" si="19"/>
        <v>53.353267704709694</v>
      </c>
      <c r="P39" s="32">
        <f t="shared" si="19"/>
        <v>18.963307097674335</v>
      </c>
      <c r="Q39" s="32">
        <f t="shared" si="19"/>
        <v>100</v>
      </c>
      <c r="R39" s="32">
        <f t="shared" si="19"/>
        <v>5.213270142180095</v>
      </c>
      <c r="S39" s="32">
        <f t="shared" si="19"/>
        <v>13.520235134524079</v>
      </c>
      <c r="T39" s="32">
        <f t="shared" si="19"/>
        <v>100</v>
      </c>
      <c r="U39" s="32">
        <f t="shared" si="19"/>
        <v>14.522827301701183</v>
      </c>
      <c r="V39" s="32">
        <f t="shared" si="19"/>
        <v>98.72051546431898</v>
      </c>
      <c r="W39" s="32">
        <f t="shared" si="19"/>
        <v>46.61597923607929</v>
      </c>
      <c r="X39" s="32">
        <f t="shared" si="19"/>
        <v>40.89475042703848</v>
      </c>
      <c r="Y39" s="32">
        <f t="shared" si="19"/>
        <v>18.57664324203521</v>
      </c>
      <c r="Z39" s="32">
        <f t="shared" si="19"/>
        <v>53.1746991594606</v>
      </c>
      <c r="AA39" s="32">
        <f t="shared" si="19"/>
        <v>100</v>
      </c>
      <c r="AB39" s="32">
        <f t="shared" si="19"/>
        <v>100</v>
      </c>
      <c r="AC39" s="32">
        <f t="shared" si="19"/>
        <v>0</v>
      </c>
      <c r="AD39" s="32">
        <f t="shared" si="19"/>
        <v>100</v>
      </c>
      <c r="AE39" s="33">
        <f t="shared" si="19"/>
        <v>100</v>
      </c>
    </row>
    <row r="40" spans="1:31" ht="12.75">
      <c r="A40" s="31" t="s">
        <v>107</v>
      </c>
      <c r="B40" s="32">
        <f>IF((B37+B44)=0,0,B44*100/(B37+B44))</f>
        <v>73.7787909311491</v>
      </c>
      <c r="C40" s="32">
        <f aca="true" t="shared" si="20" ref="C40:AE40">IF((C37+C44)=0,0,C44*100/(C37+C44))</f>
        <v>100</v>
      </c>
      <c r="D40" s="32">
        <f t="shared" si="20"/>
        <v>0</v>
      </c>
      <c r="E40" s="32">
        <f t="shared" si="20"/>
        <v>41.218173681607276</v>
      </c>
      <c r="F40" s="32">
        <f t="shared" si="20"/>
        <v>0</v>
      </c>
      <c r="G40" s="32">
        <f t="shared" si="20"/>
        <v>22.034775905519787</v>
      </c>
      <c r="H40" s="32">
        <f t="shared" si="20"/>
        <v>0</v>
      </c>
      <c r="I40" s="32">
        <f t="shared" si="20"/>
        <v>0</v>
      </c>
      <c r="J40" s="32">
        <f t="shared" si="20"/>
        <v>90.9399570891311</v>
      </c>
      <c r="K40" s="32">
        <f t="shared" si="20"/>
        <v>3.451102195763772</v>
      </c>
      <c r="L40" s="32">
        <f t="shared" si="20"/>
        <v>70.35202252414973</v>
      </c>
      <c r="M40" s="32">
        <f t="shared" si="20"/>
        <v>0</v>
      </c>
      <c r="N40" s="32">
        <f t="shared" si="20"/>
        <v>0</v>
      </c>
      <c r="O40" s="32">
        <f t="shared" si="20"/>
        <v>46.646732295290306</v>
      </c>
      <c r="P40" s="32">
        <f t="shared" si="20"/>
        <v>81.03669290232567</v>
      </c>
      <c r="Q40" s="32">
        <f t="shared" si="20"/>
        <v>0</v>
      </c>
      <c r="R40" s="32">
        <f t="shared" si="20"/>
        <v>94.7867298578199</v>
      </c>
      <c r="S40" s="32">
        <f t="shared" si="20"/>
        <v>86.47976486547591</v>
      </c>
      <c r="T40" s="32">
        <f t="shared" si="20"/>
        <v>0</v>
      </c>
      <c r="U40" s="32">
        <f t="shared" si="20"/>
        <v>85.47717269829882</v>
      </c>
      <c r="V40" s="32">
        <f t="shared" si="20"/>
        <v>1.2794845356810223</v>
      </c>
      <c r="W40" s="32">
        <f t="shared" si="20"/>
        <v>53.38402076392071</v>
      </c>
      <c r="X40" s="32">
        <f t="shared" si="20"/>
        <v>59.10524957296152</v>
      </c>
      <c r="Y40" s="32">
        <f t="shared" si="20"/>
        <v>81.42335675796478</v>
      </c>
      <c r="Z40" s="32">
        <f t="shared" si="20"/>
        <v>46.8253008405394</v>
      </c>
      <c r="AA40" s="32">
        <f t="shared" si="20"/>
        <v>0</v>
      </c>
      <c r="AB40" s="32">
        <f t="shared" si="20"/>
        <v>0</v>
      </c>
      <c r="AC40" s="32">
        <f t="shared" si="20"/>
        <v>0</v>
      </c>
      <c r="AD40" s="32">
        <f t="shared" si="20"/>
        <v>0</v>
      </c>
      <c r="AE40" s="33">
        <f t="shared" si="20"/>
        <v>0</v>
      </c>
    </row>
    <row r="41" spans="1:31" ht="12.75">
      <c r="A41" s="31" t="s">
        <v>108</v>
      </c>
      <c r="B41" s="32">
        <f>IF((B37+B44+B38)=0,0,B38*100/(B37+B44+B38))</f>
        <v>46.54829677025157</v>
      </c>
      <c r="C41" s="32">
        <f aca="true" t="shared" si="21" ref="C41:AE41">IF((C37+C44+C38)=0,0,C38*100/(C37+C44+C38))</f>
        <v>86.31292930315765</v>
      </c>
      <c r="D41" s="32">
        <f t="shared" si="21"/>
        <v>93.33405325558174</v>
      </c>
      <c r="E41" s="32">
        <f t="shared" si="21"/>
        <v>81.71468745109108</v>
      </c>
      <c r="F41" s="32">
        <f t="shared" si="21"/>
        <v>31.417230883964365</v>
      </c>
      <c r="G41" s="32">
        <f t="shared" si="21"/>
        <v>51.35152388114789</v>
      </c>
      <c r="H41" s="32">
        <f t="shared" si="21"/>
        <v>61.34969325153374</v>
      </c>
      <c r="I41" s="32">
        <f t="shared" si="21"/>
        <v>76.13845081155752</v>
      </c>
      <c r="J41" s="32">
        <f t="shared" si="21"/>
        <v>31.436381578695954</v>
      </c>
      <c r="K41" s="32">
        <f t="shared" si="21"/>
        <v>42.066480469336234</v>
      </c>
      <c r="L41" s="32">
        <f t="shared" si="21"/>
        <v>69.72147131254764</v>
      </c>
      <c r="M41" s="32">
        <f t="shared" si="21"/>
        <v>46.495057571239926</v>
      </c>
      <c r="N41" s="32">
        <f t="shared" si="21"/>
        <v>10.600453039534802</v>
      </c>
      <c r="O41" s="32">
        <f t="shared" si="21"/>
        <v>79.39002721853598</v>
      </c>
      <c r="P41" s="32">
        <f t="shared" si="21"/>
        <v>32.78310664512446</v>
      </c>
      <c r="Q41" s="32">
        <f t="shared" si="21"/>
        <v>54.79664719677173</v>
      </c>
      <c r="R41" s="32">
        <f t="shared" si="21"/>
        <v>63.8958283426303</v>
      </c>
      <c r="S41" s="32">
        <f t="shared" si="21"/>
        <v>0</v>
      </c>
      <c r="T41" s="32">
        <f t="shared" si="21"/>
        <v>97.59352834891597</v>
      </c>
      <c r="U41" s="32">
        <f t="shared" si="21"/>
        <v>40.839506172839506</v>
      </c>
      <c r="V41" s="32">
        <f t="shared" si="21"/>
        <v>31.8061078331661</v>
      </c>
      <c r="W41" s="32">
        <f t="shared" si="21"/>
        <v>51.808373399130396</v>
      </c>
      <c r="X41" s="32">
        <f t="shared" si="21"/>
        <v>90.19470942882273</v>
      </c>
      <c r="Y41" s="32">
        <f t="shared" si="21"/>
        <v>61.397417512058524</v>
      </c>
      <c r="Z41" s="32">
        <f t="shared" si="21"/>
        <v>56.45808923234903</v>
      </c>
      <c r="AA41" s="32">
        <f t="shared" si="21"/>
        <v>0</v>
      </c>
      <c r="AB41" s="32">
        <f t="shared" si="21"/>
        <v>62.666955083343936</v>
      </c>
      <c r="AC41" s="32">
        <f t="shared" si="21"/>
        <v>100</v>
      </c>
      <c r="AD41" s="32">
        <f t="shared" si="21"/>
        <v>95.9640890005779</v>
      </c>
      <c r="AE41" s="33">
        <f t="shared" si="21"/>
        <v>0</v>
      </c>
    </row>
    <row r="42" spans="1:31" ht="12.75">
      <c r="A42" s="14" t="s">
        <v>109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7"/>
    </row>
    <row r="43" spans="1:31" ht="12.75">
      <c r="A43" s="28" t="s">
        <v>110</v>
      </c>
      <c r="B43" s="34">
        <v>6493327</v>
      </c>
      <c r="C43" s="34">
        <v>42998897</v>
      </c>
      <c r="D43" s="34">
        <v>22959000</v>
      </c>
      <c r="E43" s="34">
        <v>45300313</v>
      </c>
      <c r="F43" s="34">
        <v>47719000</v>
      </c>
      <c r="G43" s="34">
        <v>137883133</v>
      </c>
      <c r="H43" s="34">
        <v>104285000</v>
      </c>
      <c r="I43" s="34">
        <v>22876055</v>
      </c>
      <c r="J43" s="34">
        <v>693758659</v>
      </c>
      <c r="K43" s="34">
        <v>105368493</v>
      </c>
      <c r="L43" s="34">
        <v>228124274</v>
      </c>
      <c r="M43" s="34">
        <v>27490144</v>
      </c>
      <c r="N43" s="34">
        <v>150000</v>
      </c>
      <c r="O43" s="34">
        <v>117256355</v>
      </c>
      <c r="P43" s="34">
        <v>391789234</v>
      </c>
      <c r="Q43" s="34">
        <v>399000</v>
      </c>
      <c r="R43" s="34">
        <v>52916550</v>
      </c>
      <c r="S43" s="34">
        <v>12482855</v>
      </c>
      <c r="T43" s="34">
        <v>9143300</v>
      </c>
      <c r="U43" s="34">
        <v>92406000</v>
      </c>
      <c r="V43" s="34">
        <v>27100000</v>
      </c>
      <c r="W43" s="34">
        <v>486094785</v>
      </c>
      <c r="X43" s="34">
        <v>78603842</v>
      </c>
      <c r="Y43" s="34">
        <v>116919510</v>
      </c>
      <c r="Z43" s="34">
        <v>134395631</v>
      </c>
      <c r="AA43" s="34">
        <v>1942000</v>
      </c>
      <c r="AB43" s="34">
        <v>0</v>
      </c>
      <c r="AC43" s="34">
        <v>40000</v>
      </c>
      <c r="AD43" s="34">
        <v>11140937</v>
      </c>
      <c r="AE43" s="35">
        <v>0</v>
      </c>
    </row>
    <row r="44" spans="1:31" ht="12.75">
      <c r="A44" s="31" t="s">
        <v>111</v>
      </c>
      <c r="B44" s="36">
        <v>2149496759</v>
      </c>
      <c r="C44" s="36">
        <v>8110000</v>
      </c>
      <c r="D44" s="36">
        <v>0</v>
      </c>
      <c r="E44" s="36">
        <v>1750000</v>
      </c>
      <c r="F44" s="36">
        <v>0</v>
      </c>
      <c r="G44" s="36">
        <v>8948655</v>
      </c>
      <c r="H44" s="36">
        <v>0</v>
      </c>
      <c r="I44" s="36">
        <v>0</v>
      </c>
      <c r="J44" s="36">
        <v>116822100</v>
      </c>
      <c r="K44" s="36">
        <v>4000000</v>
      </c>
      <c r="L44" s="36">
        <v>25185132</v>
      </c>
      <c r="M44" s="36">
        <v>0</v>
      </c>
      <c r="N44" s="36">
        <v>0</v>
      </c>
      <c r="O44" s="36">
        <v>7075270</v>
      </c>
      <c r="P44" s="36">
        <v>59861348</v>
      </c>
      <c r="Q44" s="36">
        <v>0</v>
      </c>
      <c r="R44" s="36">
        <v>20000000</v>
      </c>
      <c r="S44" s="36">
        <v>15300000</v>
      </c>
      <c r="T44" s="36">
        <v>0</v>
      </c>
      <c r="U44" s="36">
        <v>24781200</v>
      </c>
      <c r="V44" s="36">
        <v>966000</v>
      </c>
      <c r="W44" s="36">
        <v>64580000</v>
      </c>
      <c r="X44" s="36">
        <v>2516591</v>
      </c>
      <c r="Y44" s="36">
        <v>16395000</v>
      </c>
      <c r="Z44" s="36">
        <v>15487000</v>
      </c>
      <c r="AA44" s="36">
        <v>0</v>
      </c>
      <c r="AB44" s="36">
        <v>0</v>
      </c>
      <c r="AC44" s="36">
        <v>0</v>
      </c>
      <c r="AD44" s="36">
        <v>0</v>
      </c>
      <c r="AE44" s="37">
        <v>0</v>
      </c>
    </row>
    <row r="45" spans="1:31" ht="12.75">
      <c r="A45" s="31" t="s">
        <v>112</v>
      </c>
      <c r="B45" s="36">
        <v>1208960539</v>
      </c>
      <c r="C45" s="36">
        <v>12484385</v>
      </c>
      <c r="D45" s="36">
        <v>6373000</v>
      </c>
      <c r="E45" s="36">
        <v>19096632</v>
      </c>
      <c r="F45" s="36">
        <v>16271985</v>
      </c>
      <c r="G45" s="36">
        <v>20396222</v>
      </c>
      <c r="H45" s="36">
        <v>21791380</v>
      </c>
      <c r="I45" s="36">
        <v>21159380</v>
      </c>
      <c r="J45" s="36">
        <v>137354029</v>
      </c>
      <c r="K45" s="36">
        <v>19122038</v>
      </c>
      <c r="L45" s="36">
        <v>57951334</v>
      </c>
      <c r="M45" s="36">
        <v>9857762</v>
      </c>
      <c r="N45" s="36">
        <v>29500</v>
      </c>
      <c r="O45" s="36">
        <v>21730846</v>
      </c>
      <c r="P45" s="36">
        <v>60323151</v>
      </c>
      <c r="Q45" s="36">
        <v>519135</v>
      </c>
      <c r="R45" s="36">
        <v>9381845</v>
      </c>
      <c r="S45" s="36">
        <v>3057528</v>
      </c>
      <c r="T45" s="36">
        <v>648060</v>
      </c>
      <c r="U45" s="36">
        <v>19154838</v>
      </c>
      <c r="V45" s="36">
        <v>3015298</v>
      </c>
      <c r="W45" s="36">
        <v>87902153</v>
      </c>
      <c r="X45" s="36">
        <v>15107668</v>
      </c>
      <c r="Y45" s="36">
        <v>26640255</v>
      </c>
      <c r="Z45" s="36">
        <v>36267452</v>
      </c>
      <c r="AA45" s="36">
        <v>584840</v>
      </c>
      <c r="AB45" s="36">
        <v>0</v>
      </c>
      <c r="AC45" s="36">
        <v>208400</v>
      </c>
      <c r="AD45" s="36">
        <v>5806349</v>
      </c>
      <c r="AE45" s="37">
        <v>888583</v>
      </c>
    </row>
    <row r="46" spans="1:31" ht="25.5">
      <c r="A46" s="31" t="s">
        <v>113</v>
      </c>
      <c r="B46" s="32">
        <f>IF(B43=0,0,B45*100/B43)</f>
        <v>18618.506953369204</v>
      </c>
      <c r="C46" s="32">
        <f aca="true" t="shared" si="22" ref="C46:AE46">IF(C43=0,0,C45*100/C43)</f>
        <v>29.034198249317885</v>
      </c>
      <c r="D46" s="32">
        <f t="shared" si="22"/>
        <v>27.75817762097652</v>
      </c>
      <c r="E46" s="32">
        <f t="shared" si="22"/>
        <v>42.15562925580669</v>
      </c>
      <c r="F46" s="32">
        <f t="shared" si="22"/>
        <v>34.099593453341434</v>
      </c>
      <c r="G46" s="32">
        <f t="shared" si="22"/>
        <v>14.79239813908203</v>
      </c>
      <c r="H46" s="32">
        <f t="shared" si="22"/>
        <v>20.895986958814785</v>
      </c>
      <c r="I46" s="32">
        <f t="shared" si="22"/>
        <v>92.4957559334422</v>
      </c>
      <c r="J46" s="32">
        <f t="shared" si="22"/>
        <v>19.79853184073916</v>
      </c>
      <c r="K46" s="32">
        <f t="shared" si="22"/>
        <v>18.147775920075084</v>
      </c>
      <c r="L46" s="32">
        <f t="shared" si="22"/>
        <v>25.403405338618196</v>
      </c>
      <c r="M46" s="32">
        <f t="shared" si="22"/>
        <v>35.85925923123575</v>
      </c>
      <c r="N46" s="32">
        <f t="shared" si="22"/>
        <v>19.666666666666668</v>
      </c>
      <c r="O46" s="32">
        <f t="shared" si="22"/>
        <v>18.532766091867686</v>
      </c>
      <c r="P46" s="32">
        <f t="shared" si="22"/>
        <v>15.396837320956093</v>
      </c>
      <c r="Q46" s="32">
        <f t="shared" si="22"/>
        <v>130.10902255639098</v>
      </c>
      <c r="R46" s="32">
        <f t="shared" si="22"/>
        <v>17.729509954825097</v>
      </c>
      <c r="S46" s="32">
        <f t="shared" si="22"/>
        <v>24.493819723132248</v>
      </c>
      <c r="T46" s="32">
        <f t="shared" si="22"/>
        <v>7.087812934061007</v>
      </c>
      <c r="U46" s="32">
        <f t="shared" si="22"/>
        <v>20.72899811700539</v>
      </c>
      <c r="V46" s="32">
        <f t="shared" si="22"/>
        <v>11.126560885608857</v>
      </c>
      <c r="W46" s="32">
        <f t="shared" si="22"/>
        <v>18.083335948564024</v>
      </c>
      <c r="X46" s="32">
        <f t="shared" si="22"/>
        <v>19.220012171924115</v>
      </c>
      <c r="Y46" s="32">
        <f t="shared" si="22"/>
        <v>22.785123714596477</v>
      </c>
      <c r="Z46" s="32">
        <f t="shared" si="22"/>
        <v>26.98558854193705</v>
      </c>
      <c r="AA46" s="32">
        <f t="shared" si="22"/>
        <v>30.11534500514933</v>
      </c>
      <c r="AB46" s="32">
        <f t="shared" si="22"/>
        <v>0</v>
      </c>
      <c r="AC46" s="32">
        <f t="shared" si="22"/>
        <v>521</v>
      </c>
      <c r="AD46" s="32">
        <f t="shared" si="22"/>
        <v>52.1172411261279</v>
      </c>
      <c r="AE46" s="33">
        <f t="shared" si="22"/>
        <v>0</v>
      </c>
    </row>
    <row r="47" spans="1:31" ht="12.75">
      <c r="A47" s="31" t="s">
        <v>114</v>
      </c>
      <c r="B47" s="32">
        <f>IF(B78=0,0,B45*100/B78)</f>
        <v>3754.45608236148</v>
      </c>
      <c r="C47" s="32">
        <f aca="true" t="shared" si="23" ref="C47:AE47">IF(C78=0,0,C45*100/C78)</f>
        <v>2.852991332349901</v>
      </c>
      <c r="D47" s="32">
        <f t="shared" si="23"/>
        <v>1.3940231775766352</v>
      </c>
      <c r="E47" s="32">
        <f t="shared" si="23"/>
        <v>7.179699336579914</v>
      </c>
      <c r="F47" s="32">
        <f t="shared" si="23"/>
        <v>0.7543733947761263</v>
      </c>
      <c r="G47" s="32">
        <f t="shared" si="23"/>
        <v>1.1643797444500747</v>
      </c>
      <c r="H47" s="32">
        <f t="shared" si="23"/>
        <v>4.532995789718926</v>
      </c>
      <c r="I47" s="32">
        <f t="shared" si="23"/>
        <v>3.6098214956817847</v>
      </c>
      <c r="J47" s="32">
        <f t="shared" si="23"/>
        <v>3.2113171783668464</v>
      </c>
      <c r="K47" s="32">
        <f t="shared" si="23"/>
        <v>0.6155281726729839</v>
      </c>
      <c r="L47" s="32">
        <f t="shared" si="23"/>
        <v>3.0481357592951386</v>
      </c>
      <c r="M47" s="32">
        <f t="shared" si="23"/>
        <v>1.9781594605107438</v>
      </c>
      <c r="N47" s="32">
        <f t="shared" si="23"/>
        <v>0.012990360857208637</v>
      </c>
      <c r="O47" s="32">
        <f t="shared" si="23"/>
        <v>3.5494936955434353</v>
      </c>
      <c r="P47" s="32">
        <f t="shared" si="23"/>
        <v>1.9582423191151455</v>
      </c>
      <c r="Q47" s="32">
        <f t="shared" si="23"/>
        <v>0.19963812981179674</v>
      </c>
      <c r="R47" s="32">
        <f t="shared" si="23"/>
        <v>3.358912436213577</v>
      </c>
      <c r="S47" s="32">
        <f t="shared" si="23"/>
        <v>6.173431972734174</v>
      </c>
      <c r="T47" s="32">
        <f t="shared" si="23"/>
        <v>0.3161747027452352</v>
      </c>
      <c r="U47" s="32">
        <f t="shared" si="23"/>
        <v>3.1046074352370656</v>
      </c>
      <c r="V47" s="32">
        <f t="shared" si="23"/>
        <v>0.23748150330889342</v>
      </c>
      <c r="W47" s="32">
        <f t="shared" si="23"/>
        <v>4.013953428004442</v>
      </c>
      <c r="X47" s="32">
        <f t="shared" si="23"/>
        <v>4.2297162924603215</v>
      </c>
      <c r="Y47" s="32">
        <f t="shared" si="23"/>
        <v>4.33274014665889</v>
      </c>
      <c r="Z47" s="32">
        <f t="shared" si="23"/>
        <v>4.593663553348634</v>
      </c>
      <c r="AA47" s="32">
        <f t="shared" si="23"/>
        <v>0.3474324549105339</v>
      </c>
      <c r="AB47" s="32">
        <f t="shared" si="23"/>
        <v>0</v>
      </c>
      <c r="AC47" s="32">
        <f t="shared" si="23"/>
        <v>0.3402316053186689</v>
      </c>
      <c r="AD47" s="32">
        <f t="shared" si="23"/>
        <v>1.494243639852188</v>
      </c>
      <c r="AE47" s="33">
        <f t="shared" si="23"/>
        <v>24.458495181975128</v>
      </c>
    </row>
    <row r="48" spans="1:31" ht="12.75">
      <c r="A48" s="31" t="s">
        <v>115</v>
      </c>
      <c r="B48" s="32">
        <f>IF(B7=0,0,B45*100/B7)</f>
        <v>4.624222527230511</v>
      </c>
      <c r="C48" s="32">
        <f aca="true" t="shared" si="24" ref="C48:AE48">IF(C7=0,0,C45*100/C7)</f>
        <v>5.870769104829324</v>
      </c>
      <c r="D48" s="32">
        <f t="shared" si="24"/>
        <v>3.6817506946971927</v>
      </c>
      <c r="E48" s="32">
        <f t="shared" si="24"/>
        <v>9.101063787452777</v>
      </c>
      <c r="F48" s="32">
        <f t="shared" si="24"/>
        <v>2.147871662411498</v>
      </c>
      <c r="G48" s="32">
        <f t="shared" si="24"/>
        <v>4.338623043414194</v>
      </c>
      <c r="H48" s="32">
        <f t="shared" si="24"/>
        <v>8.076697900517692</v>
      </c>
      <c r="I48" s="32">
        <f t="shared" si="24"/>
        <v>5.296101589333321</v>
      </c>
      <c r="J48" s="32">
        <f t="shared" si="24"/>
        <v>9.463581580786622</v>
      </c>
      <c r="K48" s="32">
        <f t="shared" si="24"/>
        <v>1.9103682322358972</v>
      </c>
      <c r="L48" s="32">
        <f t="shared" si="24"/>
        <v>7.8697621420165635</v>
      </c>
      <c r="M48" s="32">
        <f t="shared" si="24"/>
        <v>2.1603340082366858</v>
      </c>
      <c r="N48" s="32">
        <f t="shared" si="24"/>
        <v>0.009068701308605607</v>
      </c>
      <c r="O48" s="32">
        <f t="shared" si="24"/>
        <v>6.613317602061301</v>
      </c>
      <c r="P48" s="32">
        <f t="shared" si="24"/>
        <v>7.32024506288671</v>
      </c>
      <c r="Q48" s="32">
        <f t="shared" si="24"/>
        <v>0.2252373403737435</v>
      </c>
      <c r="R48" s="32">
        <f t="shared" si="24"/>
        <v>5.258384685308585</v>
      </c>
      <c r="S48" s="32">
        <f t="shared" si="24"/>
        <v>2.7291030941720726</v>
      </c>
      <c r="T48" s="32">
        <f t="shared" si="24"/>
        <v>0.48861905740991185</v>
      </c>
      <c r="U48" s="32">
        <f t="shared" si="24"/>
        <v>6.802071952432039</v>
      </c>
      <c r="V48" s="32">
        <f t="shared" si="24"/>
        <v>0.4120306013621156</v>
      </c>
      <c r="W48" s="32">
        <f t="shared" si="24"/>
        <v>7.487888430544136</v>
      </c>
      <c r="X48" s="32">
        <f t="shared" si="24"/>
        <v>3.5829137910274107</v>
      </c>
      <c r="Y48" s="32">
        <f t="shared" si="24"/>
        <v>6.593146477959025</v>
      </c>
      <c r="Z48" s="32">
        <f t="shared" si="24"/>
        <v>6.810928268355981</v>
      </c>
      <c r="AA48" s="32">
        <f t="shared" si="24"/>
        <v>0.3341037531430055</v>
      </c>
      <c r="AB48" s="32">
        <f t="shared" si="24"/>
        <v>0</v>
      </c>
      <c r="AC48" s="32">
        <f t="shared" si="24"/>
        <v>0.4291620912887488</v>
      </c>
      <c r="AD48" s="32">
        <f t="shared" si="24"/>
        <v>2.765901112907701</v>
      </c>
      <c r="AE48" s="33">
        <f t="shared" si="24"/>
        <v>1.754442080199992</v>
      </c>
    </row>
    <row r="49" spans="1:31" ht="12.75">
      <c r="A49" s="31" t="s">
        <v>116</v>
      </c>
      <c r="B49" s="32">
        <f>IF(B78=0,0,B43*100/B78)</f>
        <v>20.165183447655956</v>
      </c>
      <c r="C49" s="32">
        <f aca="true" t="shared" si="25" ref="C49:AE49">IF(C78=0,0,C43*100/C78)</f>
        <v>9.826313466110358</v>
      </c>
      <c r="D49" s="32">
        <f t="shared" si="25"/>
        <v>5.022027009882625</v>
      </c>
      <c r="E49" s="32">
        <f t="shared" si="25"/>
        <v>17.031413036233953</v>
      </c>
      <c r="F49" s="32">
        <f t="shared" si="25"/>
        <v>2.2122650694013037</v>
      </c>
      <c r="G49" s="32">
        <f t="shared" si="25"/>
        <v>7.871473803654209</v>
      </c>
      <c r="H49" s="32">
        <f t="shared" si="25"/>
        <v>21.693140403721024</v>
      </c>
      <c r="I49" s="32">
        <f t="shared" si="25"/>
        <v>3.902688787450236</v>
      </c>
      <c r="J49" s="32">
        <f t="shared" si="25"/>
        <v>16.21997633056288</v>
      </c>
      <c r="K49" s="32">
        <f t="shared" si="25"/>
        <v>3.3917554161118235</v>
      </c>
      <c r="L49" s="32">
        <f t="shared" si="25"/>
        <v>11.998925808034759</v>
      </c>
      <c r="M49" s="32">
        <f t="shared" si="25"/>
        <v>5.516453777683277</v>
      </c>
      <c r="N49" s="32">
        <f t="shared" si="25"/>
        <v>0.06605268232478968</v>
      </c>
      <c r="O49" s="32">
        <f t="shared" si="25"/>
        <v>19.15253059337418</v>
      </c>
      <c r="P49" s="32">
        <f t="shared" si="25"/>
        <v>12.718471191806714</v>
      </c>
      <c r="Q49" s="32">
        <f t="shared" si="25"/>
        <v>0.15343911274506034</v>
      </c>
      <c r="R49" s="32">
        <f t="shared" si="25"/>
        <v>18.94532023035102</v>
      </c>
      <c r="S49" s="32">
        <f t="shared" si="25"/>
        <v>25.204039396533624</v>
      </c>
      <c r="T49" s="32">
        <f t="shared" si="25"/>
        <v>4.460821775160492</v>
      </c>
      <c r="U49" s="32">
        <f t="shared" si="25"/>
        <v>14.97712247216689</v>
      </c>
      <c r="V49" s="32">
        <f t="shared" si="25"/>
        <v>2.1343657375393783</v>
      </c>
      <c r="W49" s="32">
        <f t="shared" si="25"/>
        <v>22.196974271902448</v>
      </c>
      <c r="X49" s="32">
        <f t="shared" si="25"/>
        <v>22.00683461917332</v>
      </c>
      <c r="Y49" s="32">
        <f t="shared" si="25"/>
        <v>19.015653375115424</v>
      </c>
      <c r="Z49" s="32">
        <f t="shared" si="25"/>
        <v>17.022654689223597</v>
      </c>
      <c r="AA49" s="32">
        <f t="shared" si="25"/>
        <v>1.153672504336668</v>
      </c>
      <c r="AB49" s="32">
        <f t="shared" si="25"/>
        <v>0</v>
      </c>
      <c r="AC49" s="32">
        <f t="shared" si="25"/>
        <v>0.06530357107843933</v>
      </c>
      <c r="AD49" s="32">
        <f t="shared" si="25"/>
        <v>2.867081233705366</v>
      </c>
      <c r="AE49" s="33">
        <f t="shared" si="25"/>
        <v>0</v>
      </c>
    </row>
    <row r="50" spans="1:31" ht="12.75">
      <c r="A50" s="14" t="s">
        <v>117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7"/>
    </row>
    <row r="51" spans="1:31" ht="12.75">
      <c r="A51" s="17" t="s">
        <v>118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5"/>
    </row>
    <row r="52" spans="1:31" ht="12.75">
      <c r="A52" s="14" t="s">
        <v>119</v>
      </c>
      <c r="B52" s="20">
        <v>2630274847</v>
      </c>
      <c r="C52" s="20">
        <v>18839000</v>
      </c>
      <c r="D52" s="20">
        <v>40593401</v>
      </c>
      <c r="E52" s="20">
        <v>11719833</v>
      </c>
      <c r="F52" s="20">
        <v>77319627</v>
      </c>
      <c r="G52" s="20">
        <v>68969143</v>
      </c>
      <c r="H52" s="20">
        <v>15200000</v>
      </c>
      <c r="I52" s="20">
        <v>26436742</v>
      </c>
      <c r="J52" s="20">
        <v>129857458</v>
      </c>
      <c r="K52" s="20">
        <v>125070127</v>
      </c>
      <c r="L52" s="20">
        <v>96365841</v>
      </c>
      <c r="M52" s="20">
        <v>32938830</v>
      </c>
      <c r="N52" s="20">
        <v>0</v>
      </c>
      <c r="O52" s="20">
        <v>31829850</v>
      </c>
      <c r="P52" s="20">
        <v>65644436</v>
      </c>
      <c r="Q52" s="20">
        <v>11398939</v>
      </c>
      <c r="R52" s="20">
        <v>58042000</v>
      </c>
      <c r="S52" s="20">
        <v>12502500</v>
      </c>
      <c r="T52" s="20">
        <v>22800000</v>
      </c>
      <c r="U52" s="20">
        <v>33091361</v>
      </c>
      <c r="V52" s="20">
        <v>56195895</v>
      </c>
      <c r="W52" s="20">
        <v>93866179</v>
      </c>
      <c r="X52" s="20">
        <v>37782685</v>
      </c>
      <c r="Y52" s="20">
        <v>29021118</v>
      </c>
      <c r="Z52" s="20">
        <v>31109000</v>
      </c>
      <c r="AA52" s="20">
        <v>8000000</v>
      </c>
      <c r="AB52" s="20">
        <v>13076000</v>
      </c>
      <c r="AC52" s="20">
        <v>4518000</v>
      </c>
      <c r="AD52" s="20">
        <v>24066700</v>
      </c>
      <c r="AE52" s="21">
        <v>0</v>
      </c>
    </row>
    <row r="53" spans="1:31" ht="12.75">
      <c r="A53" s="31" t="s">
        <v>120</v>
      </c>
      <c r="B53" s="36">
        <v>1404106998</v>
      </c>
      <c r="C53" s="36">
        <v>5134000</v>
      </c>
      <c r="D53" s="36">
        <v>2410000</v>
      </c>
      <c r="E53" s="36">
        <v>445000</v>
      </c>
      <c r="F53" s="36">
        <v>19571600</v>
      </c>
      <c r="G53" s="36">
        <v>11340000</v>
      </c>
      <c r="H53" s="36">
        <v>0</v>
      </c>
      <c r="I53" s="36">
        <v>2900000</v>
      </c>
      <c r="J53" s="36">
        <v>26124737</v>
      </c>
      <c r="K53" s="36">
        <v>23735000</v>
      </c>
      <c r="L53" s="36">
        <v>40616303</v>
      </c>
      <c r="M53" s="36">
        <v>8028000</v>
      </c>
      <c r="N53" s="36">
        <v>0</v>
      </c>
      <c r="O53" s="36">
        <v>549000</v>
      </c>
      <c r="P53" s="36">
        <v>37194436</v>
      </c>
      <c r="Q53" s="36">
        <v>2160000</v>
      </c>
      <c r="R53" s="36">
        <v>700000</v>
      </c>
      <c r="S53" s="36">
        <v>0</v>
      </c>
      <c r="T53" s="36">
        <v>16700000</v>
      </c>
      <c r="U53" s="36">
        <v>19524400</v>
      </c>
      <c r="V53" s="36">
        <v>21167053</v>
      </c>
      <c r="W53" s="36">
        <v>18563158</v>
      </c>
      <c r="X53" s="36">
        <v>2984100</v>
      </c>
      <c r="Y53" s="36">
        <v>3448500</v>
      </c>
      <c r="Z53" s="36">
        <v>15956000</v>
      </c>
      <c r="AA53" s="36">
        <v>0</v>
      </c>
      <c r="AB53" s="36">
        <v>55000</v>
      </c>
      <c r="AC53" s="36">
        <v>0</v>
      </c>
      <c r="AD53" s="36">
        <v>2263700</v>
      </c>
      <c r="AE53" s="37">
        <v>0</v>
      </c>
    </row>
    <row r="54" spans="1:31" ht="12.75">
      <c r="A54" s="31" t="s">
        <v>121</v>
      </c>
      <c r="B54" s="36">
        <v>478664937</v>
      </c>
      <c r="C54" s="36">
        <v>855000</v>
      </c>
      <c r="D54" s="36">
        <v>2168282</v>
      </c>
      <c r="E54" s="36">
        <v>185000</v>
      </c>
      <c r="F54" s="36">
        <v>27587350</v>
      </c>
      <c r="G54" s="36">
        <v>5428700</v>
      </c>
      <c r="H54" s="36">
        <v>15200000</v>
      </c>
      <c r="I54" s="36">
        <v>8090772</v>
      </c>
      <c r="J54" s="36">
        <v>41118617</v>
      </c>
      <c r="K54" s="36">
        <v>43466838</v>
      </c>
      <c r="L54" s="36">
        <v>46593950</v>
      </c>
      <c r="M54" s="36">
        <v>16435580</v>
      </c>
      <c r="N54" s="36">
        <v>0</v>
      </c>
      <c r="O54" s="36">
        <v>7746200</v>
      </c>
      <c r="P54" s="36">
        <v>15900000</v>
      </c>
      <c r="Q54" s="36">
        <v>100000</v>
      </c>
      <c r="R54" s="36">
        <v>57342000</v>
      </c>
      <c r="S54" s="36">
        <v>0</v>
      </c>
      <c r="T54" s="36">
        <v>2500000</v>
      </c>
      <c r="U54" s="36">
        <v>5444843</v>
      </c>
      <c r="V54" s="36">
        <v>12140660</v>
      </c>
      <c r="W54" s="36">
        <v>20452624</v>
      </c>
      <c r="X54" s="36">
        <v>25262396</v>
      </c>
      <c r="Y54" s="36">
        <v>10273162</v>
      </c>
      <c r="Z54" s="36">
        <v>13603000</v>
      </c>
      <c r="AA54" s="36">
        <v>0</v>
      </c>
      <c r="AB54" s="36">
        <v>1222740</v>
      </c>
      <c r="AC54" s="36">
        <v>2042000</v>
      </c>
      <c r="AD54" s="36">
        <v>6136707</v>
      </c>
      <c r="AE54" s="37">
        <v>0</v>
      </c>
    </row>
    <row r="55" spans="1:31" ht="12.75">
      <c r="A55" s="31" t="s">
        <v>122</v>
      </c>
      <c r="B55" s="36">
        <v>482565193</v>
      </c>
      <c r="C55" s="36">
        <v>12850000</v>
      </c>
      <c r="D55" s="36">
        <v>36015119</v>
      </c>
      <c r="E55" s="36">
        <v>11083833</v>
      </c>
      <c r="F55" s="36">
        <v>19372677</v>
      </c>
      <c r="G55" s="36">
        <v>47647103</v>
      </c>
      <c r="H55" s="36">
        <v>0</v>
      </c>
      <c r="I55" s="36">
        <v>13945970</v>
      </c>
      <c r="J55" s="36">
        <v>61239104</v>
      </c>
      <c r="K55" s="36">
        <v>51712609</v>
      </c>
      <c r="L55" s="36">
        <v>9155588</v>
      </c>
      <c r="M55" s="36">
        <v>3445250</v>
      </c>
      <c r="N55" s="36">
        <v>0</v>
      </c>
      <c r="O55" s="36">
        <v>23534650</v>
      </c>
      <c r="P55" s="36">
        <v>11150000</v>
      </c>
      <c r="Q55" s="36">
        <v>8925439</v>
      </c>
      <c r="R55" s="36">
        <v>0</v>
      </c>
      <c r="S55" s="36">
        <v>0</v>
      </c>
      <c r="T55" s="36">
        <v>3600000</v>
      </c>
      <c r="U55" s="36">
        <v>8122118</v>
      </c>
      <c r="V55" s="36">
        <v>22512522</v>
      </c>
      <c r="W55" s="36">
        <v>46280397</v>
      </c>
      <c r="X55" s="36">
        <v>9536189</v>
      </c>
      <c r="Y55" s="36">
        <v>10643491</v>
      </c>
      <c r="Z55" s="36">
        <v>1550000</v>
      </c>
      <c r="AA55" s="36">
        <v>0</v>
      </c>
      <c r="AB55" s="36">
        <v>8827252</v>
      </c>
      <c r="AC55" s="36">
        <v>2476000</v>
      </c>
      <c r="AD55" s="36">
        <v>15006293</v>
      </c>
      <c r="AE55" s="37">
        <v>0</v>
      </c>
    </row>
    <row r="56" spans="1:31" ht="12.75">
      <c r="A56" s="31" t="s">
        <v>123</v>
      </c>
      <c r="B56" s="36">
        <v>264937719</v>
      </c>
      <c r="C56" s="36">
        <v>0</v>
      </c>
      <c r="D56" s="36">
        <v>0</v>
      </c>
      <c r="E56" s="36">
        <v>6000</v>
      </c>
      <c r="F56" s="36">
        <v>10788000</v>
      </c>
      <c r="G56" s="36">
        <v>4553340</v>
      </c>
      <c r="H56" s="36">
        <v>0</v>
      </c>
      <c r="I56" s="36">
        <v>1500000</v>
      </c>
      <c r="J56" s="36">
        <v>1375000</v>
      </c>
      <c r="K56" s="36">
        <v>6155680</v>
      </c>
      <c r="L56" s="36">
        <v>0</v>
      </c>
      <c r="M56" s="36">
        <v>5030000</v>
      </c>
      <c r="N56" s="36">
        <v>0</v>
      </c>
      <c r="O56" s="36">
        <v>0</v>
      </c>
      <c r="P56" s="36">
        <v>1400000</v>
      </c>
      <c r="Q56" s="36">
        <v>213500</v>
      </c>
      <c r="R56" s="36">
        <v>0</v>
      </c>
      <c r="S56" s="36">
        <v>12502500</v>
      </c>
      <c r="T56" s="36">
        <v>0</v>
      </c>
      <c r="U56" s="36">
        <v>0</v>
      </c>
      <c r="V56" s="36">
        <v>375660</v>
      </c>
      <c r="W56" s="36">
        <v>8570000</v>
      </c>
      <c r="X56" s="36">
        <v>0</v>
      </c>
      <c r="Y56" s="36">
        <v>4655965</v>
      </c>
      <c r="Z56" s="36">
        <v>0</v>
      </c>
      <c r="AA56" s="36">
        <v>8000000</v>
      </c>
      <c r="AB56" s="36">
        <v>2971008</v>
      </c>
      <c r="AC56" s="36">
        <v>0</v>
      </c>
      <c r="AD56" s="36">
        <v>660000</v>
      </c>
      <c r="AE56" s="37">
        <v>0</v>
      </c>
    </row>
    <row r="57" spans="1:31" ht="12.75">
      <c r="A57" s="14" t="s">
        <v>124</v>
      </c>
      <c r="B57" s="20">
        <v>1485554258</v>
      </c>
      <c r="C57" s="20">
        <v>8009072</v>
      </c>
      <c r="D57" s="20">
        <v>7427068</v>
      </c>
      <c r="E57" s="20">
        <v>1848000</v>
      </c>
      <c r="F57" s="20">
        <v>60853632</v>
      </c>
      <c r="G57" s="20">
        <v>7677009</v>
      </c>
      <c r="H57" s="20">
        <v>11000</v>
      </c>
      <c r="I57" s="20">
        <v>11158559</v>
      </c>
      <c r="J57" s="20">
        <v>33477000</v>
      </c>
      <c r="K57" s="20">
        <v>25057068</v>
      </c>
      <c r="L57" s="20">
        <v>16634664</v>
      </c>
      <c r="M57" s="20">
        <v>5815000</v>
      </c>
      <c r="N57" s="20">
        <v>698500</v>
      </c>
      <c r="O57" s="20">
        <v>4398816</v>
      </c>
      <c r="P57" s="20">
        <v>17870000</v>
      </c>
      <c r="Q57" s="20">
        <v>8916975</v>
      </c>
      <c r="R57" s="20">
        <v>0</v>
      </c>
      <c r="S57" s="20">
        <v>1117000</v>
      </c>
      <c r="T57" s="20">
        <v>10606050</v>
      </c>
      <c r="U57" s="20">
        <v>10938864</v>
      </c>
      <c r="V57" s="20">
        <v>25350107</v>
      </c>
      <c r="W57" s="20">
        <v>125329605</v>
      </c>
      <c r="X57" s="20">
        <v>5193329</v>
      </c>
      <c r="Y57" s="20">
        <v>4543789</v>
      </c>
      <c r="Z57" s="20">
        <v>11068000</v>
      </c>
      <c r="AA57" s="20">
        <v>0</v>
      </c>
      <c r="AB57" s="20">
        <v>353000</v>
      </c>
      <c r="AC57" s="20">
        <v>2350000</v>
      </c>
      <c r="AD57" s="20">
        <v>0</v>
      </c>
      <c r="AE57" s="21">
        <v>0</v>
      </c>
    </row>
    <row r="58" spans="1:31" ht="12.75">
      <c r="A58" s="31" t="s">
        <v>125</v>
      </c>
      <c r="B58" s="36">
        <v>52552291</v>
      </c>
      <c r="C58" s="36">
        <v>0</v>
      </c>
      <c r="D58" s="36">
        <v>0</v>
      </c>
      <c r="E58" s="36">
        <v>28000</v>
      </c>
      <c r="F58" s="36">
        <v>718800</v>
      </c>
      <c r="G58" s="36">
        <v>0</v>
      </c>
      <c r="H58" s="36">
        <v>0</v>
      </c>
      <c r="I58" s="36">
        <v>50000</v>
      </c>
      <c r="J58" s="36">
        <v>4500000</v>
      </c>
      <c r="K58" s="36">
        <v>1195000</v>
      </c>
      <c r="L58" s="36">
        <v>0</v>
      </c>
      <c r="M58" s="36">
        <v>670000</v>
      </c>
      <c r="N58" s="36">
        <v>2000</v>
      </c>
      <c r="O58" s="36">
        <v>0</v>
      </c>
      <c r="P58" s="36">
        <v>0</v>
      </c>
      <c r="Q58" s="36">
        <v>0</v>
      </c>
      <c r="R58" s="36">
        <v>0</v>
      </c>
      <c r="S58" s="36">
        <v>285000</v>
      </c>
      <c r="T58" s="36">
        <v>0</v>
      </c>
      <c r="U58" s="36">
        <v>0</v>
      </c>
      <c r="V58" s="36">
        <v>215000</v>
      </c>
      <c r="W58" s="36">
        <v>0</v>
      </c>
      <c r="X58" s="36">
        <v>2544443</v>
      </c>
      <c r="Y58" s="36">
        <v>403000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7">
        <v>0</v>
      </c>
    </row>
    <row r="59" spans="1:31" ht="12.75">
      <c r="A59" s="31" t="s">
        <v>126</v>
      </c>
      <c r="B59" s="36">
        <v>1410617967</v>
      </c>
      <c r="C59" s="36">
        <v>8009072</v>
      </c>
      <c r="D59" s="36">
        <v>7427068</v>
      </c>
      <c r="E59" s="36">
        <v>1820000</v>
      </c>
      <c r="F59" s="36">
        <v>57831532</v>
      </c>
      <c r="G59" s="36">
        <v>7677009</v>
      </c>
      <c r="H59" s="36">
        <v>0</v>
      </c>
      <c r="I59" s="36">
        <v>11108559</v>
      </c>
      <c r="J59" s="36">
        <v>28977000</v>
      </c>
      <c r="K59" s="36">
        <v>22575818</v>
      </c>
      <c r="L59" s="36">
        <v>16634664</v>
      </c>
      <c r="M59" s="36">
        <v>4500000</v>
      </c>
      <c r="N59" s="36">
        <v>696500</v>
      </c>
      <c r="O59" s="36">
        <v>4398816</v>
      </c>
      <c r="P59" s="36">
        <v>17870000</v>
      </c>
      <c r="Q59" s="36">
        <v>8916975</v>
      </c>
      <c r="R59" s="36">
        <v>0</v>
      </c>
      <c r="S59" s="36">
        <v>225000</v>
      </c>
      <c r="T59" s="36">
        <v>10606050</v>
      </c>
      <c r="U59" s="36">
        <v>10938864</v>
      </c>
      <c r="V59" s="36">
        <v>25135107</v>
      </c>
      <c r="W59" s="36">
        <v>124729605</v>
      </c>
      <c r="X59" s="36">
        <v>2648886</v>
      </c>
      <c r="Y59" s="36">
        <v>4140789</v>
      </c>
      <c r="Z59" s="36">
        <v>6951000</v>
      </c>
      <c r="AA59" s="36">
        <v>0</v>
      </c>
      <c r="AB59" s="36">
        <v>353000</v>
      </c>
      <c r="AC59" s="36">
        <v>2350000</v>
      </c>
      <c r="AD59" s="36">
        <v>0</v>
      </c>
      <c r="AE59" s="37">
        <v>0</v>
      </c>
    </row>
    <row r="60" spans="1:31" ht="12.75">
      <c r="A60" s="31" t="s">
        <v>127</v>
      </c>
      <c r="B60" s="36">
        <v>22384000</v>
      </c>
      <c r="C60" s="36">
        <v>0</v>
      </c>
      <c r="D60" s="36">
        <v>0</v>
      </c>
      <c r="E60" s="36">
        <v>0</v>
      </c>
      <c r="F60" s="36">
        <v>2303300</v>
      </c>
      <c r="G60" s="36">
        <v>0</v>
      </c>
      <c r="H60" s="36">
        <v>11000</v>
      </c>
      <c r="I60" s="36">
        <v>0</v>
      </c>
      <c r="J60" s="36">
        <v>0</v>
      </c>
      <c r="K60" s="36">
        <v>1286250</v>
      </c>
      <c r="L60" s="36">
        <v>0</v>
      </c>
      <c r="M60" s="36">
        <v>645000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607000</v>
      </c>
      <c r="T60" s="36">
        <v>0</v>
      </c>
      <c r="U60" s="36">
        <v>0</v>
      </c>
      <c r="V60" s="36">
        <v>0</v>
      </c>
      <c r="W60" s="36">
        <v>600000</v>
      </c>
      <c r="X60" s="36">
        <v>0</v>
      </c>
      <c r="Y60" s="36">
        <v>0</v>
      </c>
      <c r="Z60" s="36">
        <v>4117000</v>
      </c>
      <c r="AA60" s="36">
        <v>0</v>
      </c>
      <c r="AB60" s="36">
        <v>0</v>
      </c>
      <c r="AC60" s="36">
        <v>0</v>
      </c>
      <c r="AD60" s="36">
        <v>0</v>
      </c>
      <c r="AE60" s="37">
        <v>0</v>
      </c>
    </row>
    <row r="61" spans="1:31" ht="12.75">
      <c r="A61" s="14" t="s">
        <v>128</v>
      </c>
      <c r="B61" s="20">
        <v>308002103</v>
      </c>
      <c r="C61" s="20">
        <v>6525000</v>
      </c>
      <c r="D61" s="20">
        <v>1191000</v>
      </c>
      <c r="E61" s="20">
        <v>938700</v>
      </c>
      <c r="F61" s="20">
        <v>29346218</v>
      </c>
      <c r="G61" s="20">
        <v>2093967</v>
      </c>
      <c r="H61" s="20">
        <v>659000</v>
      </c>
      <c r="I61" s="20">
        <v>1342000</v>
      </c>
      <c r="J61" s="20">
        <v>9644899</v>
      </c>
      <c r="K61" s="20">
        <v>16326000</v>
      </c>
      <c r="L61" s="20">
        <v>4938000</v>
      </c>
      <c r="M61" s="20">
        <v>5210000</v>
      </c>
      <c r="N61" s="20">
        <v>4796580</v>
      </c>
      <c r="O61" s="20">
        <v>3494062</v>
      </c>
      <c r="P61" s="20">
        <v>9977200</v>
      </c>
      <c r="Q61" s="20">
        <v>457000</v>
      </c>
      <c r="R61" s="20">
        <v>0</v>
      </c>
      <c r="S61" s="20">
        <v>1967500</v>
      </c>
      <c r="T61" s="20">
        <v>613000</v>
      </c>
      <c r="U61" s="20">
        <v>1209100</v>
      </c>
      <c r="V61" s="20">
        <v>2259660</v>
      </c>
      <c r="W61" s="20">
        <v>8325000</v>
      </c>
      <c r="X61" s="20">
        <v>447615</v>
      </c>
      <c r="Y61" s="20">
        <v>1880081</v>
      </c>
      <c r="Z61" s="20">
        <v>6633000</v>
      </c>
      <c r="AA61" s="20">
        <v>225000</v>
      </c>
      <c r="AB61" s="20">
        <v>483500</v>
      </c>
      <c r="AC61" s="20">
        <v>0</v>
      </c>
      <c r="AD61" s="20">
        <v>248860</v>
      </c>
      <c r="AE61" s="21">
        <v>330000</v>
      </c>
    </row>
    <row r="62" spans="1:31" ht="12.75">
      <c r="A62" s="14" t="s">
        <v>129</v>
      </c>
      <c r="B62" s="20">
        <v>1023911819</v>
      </c>
      <c r="C62" s="20">
        <v>25879928</v>
      </c>
      <c r="D62" s="20">
        <v>25796631</v>
      </c>
      <c r="E62" s="20">
        <v>8712649</v>
      </c>
      <c r="F62" s="20">
        <v>21381000</v>
      </c>
      <c r="G62" s="20">
        <v>4739390</v>
      </c>
      <c r="H62" s="20">
        <v>430000</v>
      </c>
      <c r="I62" s="20">
        <v>12413095</v>
      </c>
      <c r="J62" s="20">
        <v>14380495</v>
      </c>
      <c r="K62" s="20">
        <v>33342330</v>
      </c>
      <c r="L62" s="20">
        <v>292907</v>
      </c>
      <c r="M62" s="20">
        <v>9945900</v>
      </c>
      <c r="N62" s="20">
        <v>1051810</v>
      </c>
      <c r="O62" s="20">
        <v>33871605</v>
      </c>
      <c r="P62" s="20">
        <v>16405493</v>
      </c>
      <c r="Q62" s="20">
        <v>3711553</v>
      </c>
      <c r="R62" s="20">
        <v>400000</v>
      </c>
      <c r="S62" s="20">
        <v>2105000</v>
      </c>
      <c r="T62" s="20">
        <v>544000</v>
      </c>
      <c r="U62" s="20">
        <v>3765675</v>
      </c>
      <c r="V62" s="20">
        <v>25551825</v>
      </c>
      <c r="W62" s="20">
        <v>23503175</v>
      </c>
      <c r="X62" s="20">
        <v>0</v>
      </c>
      <c r="Y62" s="20">
        <v>16716030</v>
      </c>
      <c r="Z62" s="20">
        <v>27149000</v>
      </c>
      <c r="AA62" s="20">
        <v>650000</v>
      </c>
      <c r="AB62" s="20">
        <v>1805500</v>
      </c>
      <c r="AC62" s="20">
        <v>11050000</v>
      </c>
      <c r="AD62" s="20">
        <v>706300</v>
      </c>
      <c r="AE62" s="21">
        <v>0</v>
      </c>
    </row>
    <row r="63" spans="1:31" ht="12.75">
      <c r="A63" s="14" t="s">
        <v>130</v>
      </c>
      <c r="B63" s="20">
        <v>2849447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270000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1355000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1">
        <v>0</v>
      </c>
    </row>
    <row r="64" spans="1:31" ht="25.5">
      <c r="A64" s="14" t="s">
        <v>131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7"/>
    </row>
    <row r="65" spans="1:31" ht="12.75">
      <c r="A65" s="17" t="s">
        <v>119</v>
      </c>
      <c r="B65" s="38">
        <f>IF(B36=0,0,B52*100/B36)</f>
        <v>48.256677774879265</v>
      </c>
      <c r="C65" s="38">
        <f aca="true" t="shared" si="26" ref="C65:AE65">IF(C36=0,0,C52*100/C36)</f>
        <v>31.794170759286448</v>
      </c>
      <c r="D65" s="38">
        <f t="shared" si="26"/>
        <v>54.118689848163065</v>
      </c>
      <c r="E65" s="38">
        <f t="shared" si="26"/>
        <v>50.47478847446047</v>
      </c>
      <c r="F65" s="38">
        <f t="shared" si="26"/>
        <v>40.931409082677966</v>
      </c>
      <c r="G65" s="38">
        <f t="shared" si="26"/>
        <v>82.61805061646925</v>
      </c>
      <c r="H65" s="38">
        <f t="shared" si="26"/>
        <v>93.25153374233129</v>
      </c>
      <c r="I65" s="38">
        <f t="shared" si="26"/>
        <v>51.483034327524955</v>
      </c>
      <c r="J65" s="38">
        <f t="shared" si="26"/>
        <v>69.3091164482773</v>
      </c>
      <c r="K65" s="38">
        <f t="shared" si="26"/>
        <v>62.51458216001982</v>
      </c>
      <c r="L65" s="38">
        <f t="shared" si="26"/>
        <v>81.50612377022107</v>
      </c>
      <c r="M65" s="38">
        <f t="shared" si="26"/>
        <v>61.0999721200607</v>
      </c>
      <c r="N65" s="38">
        <f t="shared" si="26"/>
        <v>0</v>
      </c>
      <c r="O65" s="38">
        <f t="shared" si="26"/>
        <v>43.2504089683101</v>
      </c>
      <c r="P65" s="38">
        <f t="shared" si="26"/>
        <v>59.73262140451367</v>
      </c>
      <c r="Q65" s="38">
        <f t="shared" si="26"/>
        <v>46.55579800859051</v>
      </c>
      <c r="R65" s="38">
        <f t="shared" si="26"/>
        <v>99.31556072687451</v>
      </c>
      <c r="S65" s="38">
        <f t="shared" si="26"/>
        <v>70.66753334840605</v>
      </c>
      <c r="T65" s="38">
        <f t="shared" si="26"/>
        <v>65.96640053467503</v>
      </c>
      <c r="U65" s="38">
        <f t="shared" si="26"/>
        <v>67.52649933680237</v>
      </c>
      <c r="V65" s="38">
        <f t="shared" si="26"/>
        <v>50.75840722465208</v>
      </c>
      <c r="W65" s="38">
        <f t="shared" si="26"/>
        <v>37.39331471542921</v>
      </c>
      <c r="X65" s="38">
        <f t="shared" si="26"/>
        <v>87.0095058153707</v>
      </c>
      <c r="Y65" s="38">
        <f t="shared" si="26"/>
        <v>55.63756060129041</v>
      </c>
      <c r="Z65" s="38">
        <f t="shared" si="26"/>
        <v>40.95498887557761</v>
      </c>
      <c r="AA65" s="38">
        <f t="shared" si="26"/>
        <v>90.14084507042253</v>
      </c>
      <c r="AB65" s="38">
        <f t="shared" si="26"/>
        <v>83.1912457055605</v>
      </c>
      <c r="AC65" s="38">
        <f t="shared" si="26"/>
        <v>25.214867730773523</v>
      </c>
      <c r="AD65" s="38">
        <f t="shared" si="26"/>
        <v>96.18269784900083</v>
      </c>
      <c r="AE65" s="39">
        <f t="shared" si="26"/>
        <v>0</v>
      </c>
    </row>
    <row r="66" spans="1:31" ht="12.75">
      <c r="A66" s="31" t="s">
        <v>132</v>
      </c>
      <c r="B66" s="32">
        <f>IF(B36=0,0,B53*100/B36)</f>
        <v>25.760630696530036</v>
      </c>
      <c r="C66" s="32">
        <f aca="true" t="shared" si="27" ref="C66:AE66">IF(C36=0,0,C53*100/C36)</f>
        <v>8.664540192057785</v>
      </c>
      <c r="D66" s="32">
        <f t="shared" si="27"/>
        <v>3.212986330809606</v>
      </c>
      <c r="E66" s="32">
        <f t="shared" si="27"/>
        <v>1.916518850664076</v>
      </c>
      <c r="F66" s="32">
        <f t="shared" si="27"/>
        <v>10.360799671246992</v>
      </c>
      <c r="G66" s="32">
        <f t="shared" si="27"/>
        <v>13.584171895404895</v>
      </c>
      <c r="H66" s="32">
        <f t="shared" si="27"/>
        <v>0</v>
      </c>
      <c r="I66" s="32">
        <f t="shared" si="27"/>
        <v>5.647473487838341</v>
      </c>
      <c r="J66" s="32">
        <f t="shared" si="27"/>
        <v>13.943615305588521</v>
      </c>
      <c r="K66" s="32">
        <f t="shared" si="27"/>
        <v>11.86361318373068</v>
      </c>
      <c r="L66" s="32">
        <f t="shared" si="27"/>
        <v>34.35322501265569</v>
      </c>
      <c r="M66" s="32">
        <f t="shared" si="27"/>
        <v>14.891560391788273</v>
      </c>
      <c r="N66" s="32">
        <f t="shared" si="27"/>
        <v>0</v>
      </c>
      <c r="O66" s="32">
        <f t="shared" si="27"/>
        <v>0.7459813515804267</v>
      </c>
      <c r="P66" s="32">
        <f t="shared" si="27"/>
        <v>33.84477496222854</v>
      </c>
      <c r="Q66" s="32">
        <f t="shared" si="27"/>
        <v>8.821919627656179</v>
      </c>
      <c r="R66" s="32">
        <f t="shared" si="27"/>
        <v>1.197768727969611</v>
      </c>
      <c r="S66" s="32">
        <f t="shared" si="27"/>
        <v>0</v>
      </c>
      <c r="T66" s="32">
        <f t="shared" si="27"/>
        <v>48.31749512846812</v>
      </c>
      <c r="U66" s="32">
        <f t="shared" si="27"/>
        <v>39.841648811345785</v>
      </c>
      <c r="V66" s="32">
        <f t="shared" si="27"/>
        <v>19.118939131048514</v>
      </c>
      <c r="W66" s="32">
        <f t="shared" si="27"/>
        <v>7.39497459682723</v>
      </c>
      <c r="X66" s="32">
        <f t="shared" si="27"/>
        <v>6.872064976421017</v>
      </c>
      <c r="Y66" s="32">
        <f t="shared" si="27"/>
        <v>6.611259005719559</v>
      </c>
      <c r="Z66" s="32">
        <f t="shared" si="27"/>
        <v>21.00606906357377</v>
      </c>
      <c r="AA66" s="32">
        <f t="shared" si="27"/>
        <v>0</v>
      </c>
      <c r="AB66" s="32">
        <f t="shared" si="27"/>
        <v>0.34991729227637103</v>
      </c>
      <c r="AC66" s="32">
        <f t="shared" si="27"/>
        <v>0</v>
      </c>
      <c r="AD66" s="32">
        <f t="shared" si="27"/>
        <v>9.04688939990872</v>
      </c>
      <c r="AE66" s="33">
        <f t="shared" si="27"/>
        <v>0</v>
      </c>
    </row>
    <row r="67" spans="1:31" ht="12.75">
      <c r="A67" s="31" t="s">
        <v>133</v>
      </c>
      <c r="B67" s="32">
        <f>IF(B36=0,0,B54*100/B36)</f>
        <v>8.78188819441723</v>
      </c>
      <c r="C67" s="32">
        <f aca="true" t="shared" si="28" ref="C67:AE67">IF(C36=0,0,C54*100/C36)</f>
        <v>1.4429649131689535</v>
      </c>
      <c r="D67" s="32">
        <f t="shared" si="28"/>
        <v>2.8907304677761467</v>
      </c>
      <c r="E67" s="32">
        <f t="shared" si="28"/>
        <v>0.7967550278041664</v>
      </c>
      <c r="F67" s="32">
        <f t="shared" si="28"/>
        <v>14.60417169830651</v>
      </c>
      <c r="G67" s="32">
        <f t="shared" si="28"/>
        <v>6.503032977829326</v>
      </c>
      <c r="H67" s="32">
        <f t="shared" si="28"/>
        <v>93.25153374233129</v>
      </c>
      <c r="I67" s="32">
        <f t="shared" si="28"/>
        <v>15.756007022808548</v>
      </c>
      <c r="J67" s="32">
        <f t="shared" si="28"/>
        <v>21.946332984934255</v>
      </c>
      <c r="K67" s="32">
        <f t="shared" si="28"/>
        <v>21.72630092066087</v>
      </c>
      <c r="L67" s="32">
        <f t="shared" si="28"/>
        <v>39.40911236008921</v>
      </c>
      <c r="M67" s="32">
        <f t="shared" si="28"/>
        <v>30.487223734936162</v>
      </c>
      <c r="N67" s="32">
        <f t="shared" si="28"/>
        <v>0</v>
      </c>
      <c r="O67" s="32">
        <f t="shared" si="28"/>
        <v>10.525538698747361</v>
      </c>
      <c r="P67" s="32">
        <f t="shared" si="28"/>
        <v>14.468075867568842</v>
      </c>
      <c r="Q67" s="32">
        <f t="shared" si="28"/>
        <v>0.4084222049840824</v>
      </c>
      <c r="R67" s="32">
        <f t="shared" si="28"/>
        <v>98.11779199890489</v>
      </c>
      <c r="S67" s="32">
        <f t="shared" si="28"/>
        <v>0</v>
      </c>
      <c r="T67" s="32">
        <f t="shared" si="28"/>
        <v>7.233157953363491</v>
      </c>
      <c r="U67" s="32">
        <f t="shared" si="28"/>
        <v>11.11079073563922</v>
      </c>
      <c r="V67" s="32">
        <f t="shared" si="28"/>
        <v>10.965935576896578</v>
      </c>
      <c r="W67" s="32">
        <f t="shared" si="28"/>
        <v>8.147678046938937</v>
      </c>
      <c r="X67" s="32">
        <f t="shared" si="28"/>
        <v>58.176611632344226</v>
      </c>
      <c r="Y67" s="32">
        <f t="shared" si="28"/>
        <v>19.695094907848617</v>
      </c>
      <c r="Z67" s="32">
        <f t="shared" si="28"/>
        <v>17.908345291538858</v>
      </c>
      <c r="AA67" s="32">
        <f t="shared" si="28"/>
        <v>0</v>
      </c>
      <c r="AB67" s="32">
        <f t="shared" si="28"/>
        <v>7.779233999236544</v>
      </c>
      <c r="AC67" s="32">
        <f t="shared" si="28"/>
        <v>11.3963612010269</v>
      </c>
      <c r="AD67" s="32">
        <f t="shared" si="28"/>
        <v>24.52538300510034</v>
      </c>
      <c r="AE67" s="33">
        <f t="shared" si="28"/>
        <v>0</v>
      </c>
    </row>
    <row r="68" spans="1:31" ht="12.75">
      <c r="A68" s="31" t="s">
        <v>134</v>
      </c>
      <c r="B68" s="32">
        <f>IF(B36=0,0,B55*100/B36)</f>
        <v>8.853444745720683</v>
      </c>
      <c r="C68" s="32">
        <f aca="true" t="shared" si="29" ref="C68:AE68">IF(C36=0,0,C55*100/C36)</f>
        <v>21.68666565405971</v>
      </c>
      <c r="D68" s="32">
        <f t="shared" si="29"/>
        <v>48.014973049577314</v>
      </c>
      <c r="E68" s="32">
        <f t="shared" si="29"/>
        <v>47.735673892387766</v>
      </c>
      <c r="F68" s="32">
        <f t="shared" si="29"/>
        <v>10.255493955158197</v>
      </c>
      <c r="G68" s="32">
        <f t="shared" si="29"/>
        <v>57.07640542064041</v>
      </c>
      <c r="H68" s="32">
        <f t="shared" si="29"/>
        <v>0</v>
      </c>
      <c r="I68" s="32">
        <f t="shared" si="29"/>
        <v>27.158446840409955</v>
      </c>
      <c r="J68" s="32">
        <f t="shared" si="29"/>
        <v>32.68528628000838</v>
      </c>
      <c r="K68" s="32">
        <f t="shared" si="29"/>
        <v>25.847836102696853</v>
      </c>
      <c r="L68" s="32">
        <f t="shared" si="29"/>
        <v>7.743786397476163</v>
      </c>
      <c r="M68" s="32">
        <f t="shared" si="29"/>
        <v>6.390775839537686</v>
      </c>
      <c r="N68" s="32">
        <f t="shared" si="29"/>
        <v>0</v>
      </c>
      <c r="O68" s="32">
        <f t="shared" si="29"/>
        <v>31.978888917982314</v>
      </c>
      <c r="P68" s="32">
        <f t="shared" si="29"/>
        <v>10.14585194486746</v>
      </c>
      <c r="Q68" s="32">
        <f t="shared" si="29"/>
        <v>36.45347476830923</v>
      </c>
      <c r="R68" s="32">
        <f t="shared" si="29"/>
        <v>0</v>
      </c>
      <c r="S68" s="32">
        <f t="shared" si="29"/>
        <v>0</v>
      </c>
      <c r="T68" s="32">
        <f t="shared" si="29"/>
        <v>10.415747452843426</v>
      </c>
      <c r="U68" s="32">
        <f t="shared" si="29"/>
        <v>16.574059789817365</v>
      </c>
      <c r="V68" s="32">
        <f t="shared" si="29"/>
        <v>20.33422119765045</v>
      </c>
      <c r="W68" s="32">
        <f t="shared" si="29"/>
        <v>18.43664532436125</v>
      </c>
      <c r="X68" s="32">
        <f t="shared" si="29"/>
        <v>21.960829206605464</v>
      </c>
      <c r="Y68" s="32">
        <f t="shared" si="29"/>
        <v>20.405067631157046</v>
      </c>
      <c r="Z68" s="32">
        <f t="shared" si="29"/>
        <v>2.040574520464988</v>
      </c>
      <c r="AA68" s="32">
        <f t="shared" si="29"/>
        <v>0</v>
      </c>
      <c r="AB68" s="32">
        <f t="shared" si="29"/>
        <v>56.16014760147601</v>
      </c>
      <c r="AC68" s="32">
        <f t="shared" si="29"/>
        <v>13.818506529746623</v>
      </c>
      <c r="AD68" s="32">
        <f t="shared" si="29"/>
        <v>59.972731843276236</v>
      </c>
      <c r="AE68" s="33">
        <f t="shared" si="29"/>
        <v>0</v>
      </c>
    </row>
    <row r="69" spans="1:31" ht="12.75">
      <c r="A69" s="31" t="s">
        <v>135</v>
      </c>
      <c r="B69" s="32">
        <f>IF(B36=0,0,B56*100/B36)</f>
        <v>4.860714138211317</v>
      </c>
      <c r="C69" s="32">
        <f aca="true" t="shared" si="30" ref="C69:AE69">IF(C36=0,0,C56*100/C36)</f>
        <v>0</v>
      </c>
      <c r="D69" s="32">
        <f t="shared" si="30"/>
        <v>0</v>
      </c>
      <c r="E69" s="32">
        <f t="shared" si="30"/>
        <v>0.02584070360445945</v>
      </c>
      <c r="F69" s="32">
        <f t="shared" si="30"/>
        <v>5.710943757966265</v>
      </c>
      <c r="G69" s="32">
        <f t="shared" si="30"/>
        <v>5.454440322594614</v>
      </c>
      <c r="H69" s="32">
        <f t="shared" si="30"/>
        <v>0</v>
      </c>
      <c r="I69" s="32">
        <f t="shared" si="30"/>
        <v>2.9211069764681077</v>
      </c>
      <c r="J69" s="32">
        <f t="shared" si="30"/>
        <v>0.733881877746146</v>
      </c>
      <c r="K69" s="32">
        <f t="shared" si="30"/>
        <v>3.0768319529314208</v>
      </c>
      <c r="L69" s="32">
        <f t="shared" si="30"/>
        <v>0</v>
      </c>
      <c r="M69" s="32">
        <f t="shared" si="30"/>
        <v>9.330412153798582</v>
      </c>
      <c r="N69" s="32">
        <f t="shared" si="30"/>
        <v>0</v>
      </c>
      <c r="O69" s="32">
        <f t="shared" si="30"/>
        <v>0</v>
      </c>
      <c r="P69" s="32">
        <f t="shared" si="30"/>
        <v>1.273918629848829</v>
      </c>
      <c r="Q69" s="32">
        <f t="shared" si="30"/>
        <v>0.8719814076410158</v>
      </c>
      <c r="R69" s="32">
        <f t="shared" si="30"/>
        <v>0</v>
      </c>
      <c r="S69" s="32">
        <f t="shared" si="30"/>
        <v>70.66753334840605</v>
      </c>
      <c r="T69" s="32">
        <f t="shared" si="30"/>
        <v>0</v>
      </c>
      <c r="U69" s="32">
        <f t="shared" si="30"/>
        <v>0</v>
      </c>
      <c r="V69" s="32">
        <f t="shared" si="30"/>
        <v>0.33931131905653966</v>
      </c>
      <c r="W69" s="32">
        <f t="shared" si="30"/>
        <v>3.4140167473017984</v>
      </c>
      <c r="X69" s="32">
        <f t="shared" si="30"/>
        <v>0</v>
      </c>
      <c r="Y69" s="32">
        <f t="shared" si="30"/>
        <v>8.926139056565193</v>
      </c>
      <c r="Z69" s="32">
        <f t="shared" si="30"/>
        <v>0</v>
      </c>
      <c r="AA69" s="32">
        <f t="shared" si="30"/>
        <v>90.14084507042253</v>
      </c>
      <c r="AB69" s="32">
        <f t="shared" si="30"/>
        <v>18.901946812571573</v>
      </c>
      <c r="AC69" s="32">
        <f t="shared" si="30"/>
        <v>0</v>
      </c>
      <c r="AD69" s="32">
        <f t="shared" si="30"/>
        <v>2.6376936007155343</v>
      </c>
      <c r="AE69" s="33">
        <f t="shared" si="30"/>
        <v>0</v>
      </c>
    </row>
    <row r="70" spans="1:31" ht="12.75">
      <c r="A70" s="14" t="s">
        <v>124</v>
      </c>
      <c r="B70" s="40">
        <f>IF(B36=0,0,B57*100/B36)</f>
        <v>27.25491338943936</v>
      </c>
      <c r="C70" s="40">
        <f aca="true" t="shared" si="31" ref="C70:AE70">IF(C36=0,0,C57*100/C36)</f>
        <v>13.516736705314498</v>
      </c>
      <c r="D70" s="40">
        <f t="shared" si="31"/>
        <v>9.90168795103462</v>
      </c>
      <c r="E70" s="40">
        <f t="shared" si="31"/>
        <v>7.958936710173511</v>
      </c>
      <c r="F70" s="40">
        <f t="shared" si="31"/>
        <v>32.214652374858744</v>
      </c>
      <c r="G70" s="40">
        <f t="shared" si="31"/>
        <v>9.196279532501803</v>
      </c>
      <c r="H70" s="40">
        <f t="shared" si="31"/>
        <v>0.06748466257668712</v>
      </c>
      <c r="I70" s="40">
        <f t="shared" si="31"/>
        <v>21.730229694820657</v>
      </c>
      <c r="J70" s="40">
        <f t="shared" si="31"/>
        <v>17.867755360951076</v>
      </c>
      <c r="K70" s="40">
        <f t="shared" si="31"/>
        <v>12.524430683397352</v>
      </c>
      <c r="L70" s="40">
        <f t="shared" si="31"/>
        <v>14.069580764205032</v>
      </c>
      <c r="M70" s="40">
        <f t="shared" si="31"/>
        <v>10.786550034659792</v>
      </c>
      <c r="N70" s="40">
        <f t="shared" si="31"/>
        <v>10.669187965583658</v>
      </c>
      <c r="O70" s="40">
        <f t="shared" si="31"/>
        <v>5.977112395325331</v>
      </c>
      <c r="P70" s="40">
        <f t="shared" si="31"/>
        <v>16.260661368141836</v>
      </c>
      <c r="Q70" s="40">
        <f t="shared" si="31"/>
        <v>36.418905912879374</v>
      </c>
      <c r="R70" s="40">
        <f t="shared" si="31"/>
        <v>0</v>
      </c>
      <c r="S70" s="40">
        <f t="shared" si="31"/>
        <v>6.313588062401085</v>
      </c>
      <c r="T70" s="40">
        <f t="shared" si="31"/>
        <v>30.68609396450834</v>
      </c>
      <c r="U70" s="40">
        <f t="shared" si="31"/>
        <v>22.32193449647995</v>
      </c>
      <c r="V70" s="40">
        <f t="shared" si="31"/>
        <v>22.897242837657508</v>
      </c>
      <c r="W70" s="40">
        <f t="shared" si="31"/>
        <v>49.92734777161251</v>
      </c>
      <c r="X70" s="40">
        <f t="shared" si="31"/>
        <v>11.959684438166143</v>
      </c>
      <c r="Y70" s="40">
        <f t="shared" si="31"/>
        <v>8.711081904114678</v>
      </c>
      <c r="Z70" s="40">
        <f t="shared" si="31"/>
        <v>14.571018575810635</v>
      </c>
      <c r="AA70" s="40">
        <f t="shared" si="31"/>
        <v>0</v>
      </c>
      <c r="AB70" s="40">
        <f t="shared" si="31"/>
        <v>2.2458328031556176</v>
      </c>
      <c r="AC70" s="40">
        <f t="shared" si="31"/>
        <v>13.115303047215091</v>
      </c>
      <c r="AD70" s="40">
        <f t="shared" si="31"/>
        <v>0</v>
      </c>
      <c r="AE70" s="41">
        <f t="shared" si="31"/>
        <v>0</v>
      </c>
    </row>
    <row r="71" spans="1:31" ht="25.5">
      <c r="A71" s="31" t="s">
        <v>136</v>
      </c>
      <c r="B71" s="32">
        <f>IF(B36=0,0,B58*100/B36)</f>
        <v>0.9641574058358046</v>
      </c>
      <c r="C71" s="32">
        <f aca="true" t="shared" si="32" ref="C71:AE71">IF(C36=0,0,C58*100/C36)</f>
        <v>0</v>
      </c>
      <c r="D71" s="32">
        <f t="shared" si="32"/>
        <v>0</v>
      </c>
      <c r="E71" s="32">
        <f t="shared" si="32"/>
        <v>0.1205899501541441</v>
      </c>
      <c r="F71" s="32">
        <f t="shared" si="32"/>
        <v>0.38051783214925394</v>
      </c>
      <c r="G71" s="32">
        <f t="shared" si="32"/>
        <v>0</v>
      </c>
      <c r="H71" s="32">
        <f t="shared" si="32"/>
        <v>0</v>
      </c>
      <c r="I71" s="32">
        <f t="shared" si="32"/>
        <v>0.09737023254893691</v>
      </c>
      <c r="J71" s="32">
        <f t="shared" si="32"/>
        <v>2.401795236260114</v>
      </c>
      <c r="K71" s="32">
        <f t="shared" si="32"/>
        <v>0.5973043081760339</v>
      </c>
      <c r="L71" s="32">
        <f t="shared" si="32"/>
        <v>0</v>
      </c>
      <c r="M71" s="32">
        <f t="shared" si="32"/>
        <v>1.242818318696829</v>
      </c>
      <c r="N71" s="32">
        <f t="shared" si="32"/>
        <v>0.030548856021714126</v>
      </c>
      <c r="O71" s="32">
        <f t="shared" si="32"/>
        <v>0</v>
      </c>
      <c r="P71" s="32">
        <f t="shared" si="32"/>
        <v>0</v>
      </c>
      <c r="Q71" s="32">
        <f t="shared" si="32"/>
        <v>0</v>
      </c>
      <c r="R71" s="32">
        <f t="shared" si="32"/>
        <v>0</v>
      </c>
      <c r="S71" s="32">
        <f t="shared" si="32"/>
        <v>1.6108975808274926</v>
      </c>
      <c r="T71" s="32">
        <f t="shared" si="32"/>
        <v>0</v>
      </c>
      <c r="U71" s="32">
        <f t="shared" si="32"/>
        <v>0</v>
      </c>
      <c r="V71" s="32">
        <f t="shared" si="32"/>
        <v>0.19419670339444187</v>
      </c>
      <c r="W71" s="32">
        <f t="shared" si="32"/>
        <v>0</v>
      </c>
      <c r="X71" s="32">
        <f t="shared" si="32"/>
        <v>5.859581657719119</v>
      </c>
      <c r="Y71" s="32">
        <f t="shared" si="32"/>
        <v>0.7726076205031122</v>
      </c>
      <c r="Z71" s="32">
        <f t="shared" si="32"/>
        <v>0</v>
      </c>
      <c r="AA71" s="32">
        <f t="shared" si="32"/>
        <v>0</v>
      </c>
      <c r="AB71" s="32">
        <f t="shared" si="32"/>
        <v>0</v>
      </c>
      <c r="AC71" s="32">
        <f t="shared" si="32"/>
        <v>0</v>
      </c>
      <c r="AD71" s="32">
        <f t="shared" si="32"/>
        <v>0</v>
      </c>
      <c r="AE71" s="33">
        <f t="shared" si="32"/>
        <v>0</v>
      </c>
    </row>
    <row r="72" spans="1:31" ht="12.75">
      <c r="A72" s="31" t="s">
        <v>137</v>
      </c>
      <c r="B72" s="32">
        <f>IF(B36=0,0,B59*100/B36)</f>
        <v>25.88008503165155</v>
      </c>
      <c r="C72" s="32">
        <f aca="true" t="shared" si="33" ref="C72:AE72">IF(C36=0,0,C59*100/C36)</f>
        <v>13.516736705314498</v>
      </c>
      <c r="D72" s="32">
        <f t="shared" si="33"/>
        <v>9.90168795103462</v>
      </c>
      <c r="E72" s="32">
        <f t="shared" si="33"/>
        <v>7.838346760019367</v>
      </c>
      <c r="F72" s="32">
        <f t="shared" si="33"/>
        <v>30.614815228867844</v>
      </c>
      <c r="G72" s="32">
        <f t="shared" si="33"/>
        <v>9.196279532501803</v>
      </c>
      <c r="H72" s="32">
        <f t="shared" si="33"/>
        <v>0</v>
      </c>
      <c r="I72" s="32">
        <f t="shared" si="33"/>
        <v>21.63285946227172</v>
      </c>
      <c r="J72" s="32">
        <f t="shared" si="33"/>
        <v>15.46596012469096</v>
      </c>
      <c r="K72" s="32">
        <f t="shared" si="33"/>
        <v>11.28421201004021</v>
      </c>
      <c r="L72" s="32">
        <f t="shared" si="33"/>
        <v>14.069580764205032</v>
      </c>
      <c r="M72" s="32">
        <f t="shared" si="33"/>
        <v>8.347287215127956</v>
      </c>
      <c r="N72" s="32">
        <f t="shared" si="33"/>
        <v>10.638639109561945</v>
      </c>
      <c r="O72" s="32">
        <f t="shared" si="33"/>
        <v>5.977112395325331</v>
      </c>
      <c r="P72" s="32">
        <f t="shared" si="33"/>
        <v>16.260661368141836</v>
      </c>
      <c r="Q72" s="32">
        <f t="shared" si="33"/>
        <v>36.418905912879374</v>
      </c>
      <c r="R72" s="32">
        <f t="shared" si="33"/>
        <v>0</v>
      </c>
      <c r="S72" s="32">
        <f t="shared" si="33"/>
        <v>1.2717612480217046</v>
      </c>
      <c r="T72" s="32">
        <f t="shared" si="33"/>
        <v>30.68609396450834</v>
      </c>
      <c r="U72" s="32">
        <f t="shared" si="33"/>
        <v>22.32193449647995</v>
      </c>
      <c r="V72" s="32">
        <f t="shared" si="33"/>
        <v>22.703046134263065</v>
      </c>
      <c r="W72" s="32">
        <f t="shared" si="33"/>
        <v>49.688326762466524</v>
      </c>
      <c r="X72" s="32">
        <f t="shared" si="33"/>
        <v>6.100102780447023</v>
      </c>
      <c r="Y72" s="32">
        <f t="shared" si="33"/>
        <v>7.938474283611566</v>
      </c>
      <c r="Z72" s="32">
        <f t="shared" si="33"/>
        <v>9.150989349517502</v>
      </c>
      <c r="AA72" s="32">
        <f t="shared" si="33"/>
        <v>0</v>
      </c>
      <c r="AB72" s="32">
        <f t="shared" si="33"/>
        <v>2.2458328031556176</v>
      </c>
      <c r="AC72" s="32">
        <f t="shared" si="33"/>
        <v>13.115303047215091</v>
      </c>
      <c r="AD72" s="32">
        <f t="shared" si="33"/>
        <v>0</v>
      </c>
      <c r="AE72" s="33">
        <f t="shared" si="33"/>
        <v>0</v>
      </c>
    </row>
    <row r="73" spans="1:31" ht="12.75">
      <c r="A73" s="31" t="s">
        <v>138</v>
      </c>
      <c r="B73" s="32">
        <f>IF(B36=0,0,B60*100/B36)</f>
        <v>0.4106709519520024</v>
      </c>
      <c r="C73" s="32">
        <f aca="true" t="shared" si="34" ref="C73:AE73">IF(C36=0,0,C60*100/C36)</f>
        <v>0</v>
      </c>
      <c r="D73" s="32">
        <f t="shared" si="34"/>
        <v>0</v>
      </c>
      <c r="E73" s="32">
        <f t="shared" si="34"/>
        <v>0</v>
      </c>
      <c r="F73" s="32">
        <f t="shared" si="34"/>
        <v>1.219319313841648</v>
      </c>
      <c r="G73" s="32">
        <f t="shared" si="34"/>
        <v>0</v>
      </c>
      <c r="H73" s="32">
        <f t="shared" si="34"/>
        <v>0.06748466257668712</v>
      </c>
      <c r="I73" s="32">
        <f t="shared" si="34"/>
        <v>0</v>
      </c>
      <c r="J73" s="32">
        <f t="shared" si="34"/>
        <v>0</v>
      </c>
      <c r="K73" s="32">
        <f t="shared" si="34"/>
        <v>0.6429143651811076</v>
      </c>
      <c r="L73" s="32">
        <f t="shared" si="34"/>
        <v>0</v>
      </c>
      <c r="M73" s="32">
        <f t="shared" si="34"/>
        <v>1.1964445008350069</v>
      </c>
      <c r="N73" s="32">
        <f t="shared" si="34"/>
        <v>0</v>
      </c>
      <c r="O73" s="32">
        <f t="shared" si="34"/>
        <v>0</v>
      </c>
      <c r="P73" s="32">
        <f t="shared" si="34"/>
        <v>0</v>
      </c>
      <c r="Q73" s="32">
        <f t="shared" si="34"/>
        <v>0</v>
      </c>
      <c r="R73" s="32">
        <f t="shared" si="34"/>
        <v>0</v>
      </c>
      <c r="S73" s="32">
        <f t="shared" si="34"/>
        <v>3.430929233551888</v>
      </c>
      <c r="T73" s="32">
        <f t="shared" si="34"/>
        <v>0</v>
      </c>
      <c r="U73" s="32">
        <f t="shared" si="34"/>
        <v>0</v>
      </c>
      <c r="V73" s="32">
        <f t="shared" si="34"/>
        <v>0</v>
      </c>
      <c r="W73" s="32">
        <f t="shared" si="34"/>
        <v>0.23902100914598357</v>
      </c>
      <c r="X73" s="32">
        <f t="shared" si="34"/>
        <v>0</v>
      </c>
      <c r="Y73" s="32">
        <f t="shared" si="34"/>
        <v>0</v>
      </c>
      <c r="Z73" s="32">
        <f t="shared" si="34"/>
        <v>5.420029226293132</v>
      </c>
      <c r="AA73" s="32">
        <f t="shared" si="34"/>
        <v>0</v>
      </c>
      <c r="AB73" s="32">
        <f t="shared" si="34"/>
        <v>0</v>
      </c>
      <c r="AC73" s="32">
        <f t="shared" si="34"/>
        <v>0</v>
      </c>
      <c r="AD73" s="32">
        <f t="shared" si="34"/>
        <v>0</v>
      </c>
      <c r="AE73" s="33">
        <f t="shared" si="34"/>
        <v>0</v>
      </c>
    </row>
    <row r="74" spans="1:31" ht="12.75">
      <c r="A74" s="14" t="s">
        <v>128</v>
      </c>
      <c r="B74" s="40">
        <f>IF(B36=0,0,B61*100/B36)</f>
        <v>5.650800430764328</v>
      </c>
      <c r="C74" s="40">
        <f aca="true" t="shared" si="35" ref="C74:AE74">IF(C36=0,0,C61*100/C36)</f>
        <v>11.012100653131487</v>
      </c>
      <c r="D74" s="40">
        <f t="shared" si="35"/>
        <v>1.5878285145204318</v>
      </c>
      <c r="E74" s="40">
        <f t="shared" si="35"/>
        <v>4.0427780789176815</v>
      </c>
      <c r="F74" s="40">
        <f t="shared" si="35"/>
        <v>15.535279987673086</v>
      </c>
      <c r="G74" s="40">
        <f t="shared" si="35"/>
        <v>2.5083604648417372</v>
      </c>
      <c r="H74" s="40">
        <f t="shared" si="35"/>
        <v>4.042944785276074</v>
      </c>
      <c r="I74" s="40">
        <f t="shared" si="35"/>
        <v>2.613417041613467</v>
      </c>
      <c r="J74" s="40">
        <f t="shared" si="35"/>
        <v>5.147793882757764</v>
      </c>
      <c r="K74" s="40">
        <f t="shared" si="35"/>
        <v>8.160326473039271</v>
      </c>
      <c r="L74" s="40">
        <f t="shared" si="35"/>
        <v>4.176555042749553</v>
      </c>
      <c r="M74" s="40">
        <f t="shared" si="35"/>
        <v>9.6643036424037</v>
      </c>
      <c r="N74" s="40">
        <f t="shared" si="35"/>
        <v>73.26501590831677</v>
      </c>
      <c r="O74" s="40">
        <f t="shared" si="35"/>
        <v>4.747732410320235</v>
      </c>
      <c r="P74" s="40">
        <f t="shared" si="35"/>
        <v>9.078672109805526</v>
      </c>
      <c r="Q74" s="40">
        <f t="shared" si="35"/>
        <v>1.8664894767772564</v>
      </c>
      <c r="R74" s="40">
        <f t="shared" si="35"/>
        <v>0</v>
      </c>
      <c r="S74" s="40">
        <f t="shared" si="35"/>
        <v>11.12084557992313</v>
      </c>
      <c r="T74" s="40">
        <f t="shared" si="35"/>
        <v>1.7735703301647279</v>
      </c>
      <c r="U74" s="40">
        <f t="shared" si="35"/>
        <v>2.4672992551780433</v>
      </c>
      <c r="V74" s="40">
        <f t="shared" si="35"/>
        <v>2.041016385080393</v>
      </c>
      <c r="W74" s="40">
        <f t="shared" si="35"/>
        <v>3.316416501900522</v>
      </c>
      <c r="X74" s="40">
        <f t="shared" si="35"/>
        <v>1.0308097464631525</v>
      </c>
      <c r="Y74" s="40">
        <f t="shared" si="35"/>
        <v>3.6043794237298052</v>
      </c>
      <c r="Z74" s="40">
        <f t="shared" si="35"/>
        <v>8.732342447899525</v>
      </c>
      <c r="AA74" s="40">
        <f t="shared" si="35"/>
        <v>2.535211267605634</v>
      </c>
      <c r="AB74" s="40">
        <f t="shared" si="35"/>
        <v>3.0760911057386435</v>
      </c>
      <c r="AC74" s="40">
        <f t="shared" si="35"/>
        <v>0</v>
      </c>
      <c r="AD74" s="40">
        <f t="shared" si="35"/>
        <v>0.9945703476879816</v>
      </c>
      <c r="AE74" s="41">
        <f t="shared" si="35"/>
        <v>100</v>
      </c>
    </row>
    <row r="75" spans="1:31" ht="12.75">
      <c r="A75" s="14" t="s">
        <v>129</v>
      </c>
      <c r="B75" s="40">
        <f>IF(B36=0,0,B62*100/B36)</f>
        <v>18.78533065688154</v>
      </c>
      <c r="C75" s="40">
        <f aca="true" t="shared" si="36" ref="C75:AE75">IF(C36=0,0,C62*100/C36)</f>
        <v>43.676991882267565</v>
      </c>
      <c r="D75" s="40">
        <f t="shared" si="36"/>
        <v>34.39179368628188</v>
      </c>
      <c r="E75" s="40">
        <f t="shared" si="36"/>
        <v>37.52349673644834</v>
      </c>
      <c r="F75" s="40">
        <f t="shared" si="36"/>
        <v>11.318658554790202</v>
      </c>
      <c r="G75" s="40">
        <f t="shared" si="36"/>
        <v>5.677309386187214</v>
      </c>
      <c r="H75" s="40">
        <f t="shared" si="36"/>
        <v>2.638036809815951</v>
      </c>
      <c r="I75" s="40">
        <f t="shared" si="36"/>
        <v>24.17331893604092</v>
      </c>
      <c r="J75" s="40">
        <f t="shared" si="36"/>
        <v>7.6753343080138645</v>
      </c>
      <c r="K75" s="40">
        <f t="shared" si="36"/>
        <v>16.66570489843265</v>
      </c>
      <c r="L75" s="40">
        <f t="shared" si="36"/>
        <v>0.2477404228243506</v>
      </c>
      <c r="M75" s="40">
        <f t="shared" si="36"/>
        <v>18.449174202875806</v>
      </c>
      <c r="N75" s="40">
        <f t="shared" si="36"/>
        <v>16.065796126099567</v>
      </c>
      <c r="O75" s="40">
        <f t="shared" si="36"/>
        <v>46.024746226044336</v>
      </c>
      <c r="P75" s="40">
        <f t="shared" si="36"/>
        <v>14.928045117538966</v>
      </c>
      <c r="Q75" s="40">
        <f t="shared" si="36"/>
        <v>15.158806601752858</v>
      </c>
      <c r="R75" s="40">
        <f t="shared" si="36"/>
        <v>0.6844392731254919</v>
      </c>
      <c r="S75" s="40">
        <f t="shared" si="36"/>
        <v>11.898033009269726</v>
      </c>
      <c r="T75" s="40">
        <f t="shared" si="36"/>
        <v>1.5739351706518956</v>
      </c>
      <c r="U75" s="40">
        <f t="shared" si="36"/>
        <v>7.6842669115396385</v>
      </c>
      <c r="V75" s="40">
        <f t="shared" si="36"/>
        <v>23.07944270098458</v>
      </c>
      <c r="W75" s="40">
        <f t="shared" si="36"/>
        <v>9.362921011057754</v>
      </c>
      <c r="X75" s="40">
        <f t="shared" si="36"/>
        <v>0</v>
      </c>
      <c r="Y75" s="40">
        <f t="shared" si="36"/>
        <v>32.0469780708651</v>
      </c>
      <c r="Z75" s="40">
        <f t="shared" si="36"/>
        <v>35.74165010071223</v>
      </c>
      <c r="AA75" s="40">
        <f t="shared" si="36"/>
        <v>7.323943661971831</v>
      </c>
      <c r="AB75" s="40">
        <f t="shared" si="36"/>
        <v>11.486830385545234</v>
      </c>
      <c r="AC75" s="40">
        <f t="shared" si="36"/>
        <v>61.66982922201139</v>
      </c>
      <c r="AD75" s="40">
        <f t="shared" si="36"/>
        <v>2.822731803311185</v>
      </c>
      <c r="AE75" s="41">
        <f t="shared" si="36"/>
        <v>0</v>
      </c>
    </row>
    <row r="76" spans="1:31" ht="12.75">
      <c r="A76" s="14" t="s">
        <v>130</v>
      </c>
      <c r="B76" s="40">
        <f>IF(B36=0,0,B63*100/B36)</f>
        <v>0.0522777480355065</v>
      </c>
      <c r="C76" s="40">
        <f aca="true" t="shared" si="37" ref="C76:AE76">IF(C36=0,0,C63*100/C36)</f>
        <v>0</v>
      </c>
      <c r="D76" s="40">
        <f t="shared" si="37"/>
        <v>0</v>
      </c>
      <c r="E76" s="40">
        <f t="shared" si="37"/>
        <v>0</v>
      </c>
      <c r="F76" s="40">
        <f t="shared" si="37"/>
        <v>0</v>
      </c>
      <c r="G76" s="40">
        <f t="shared" si="37"/>
        <v>0</v>
      </c>
      <c r="H76" s="40">
        <f t="shared" si="37"/>
        <v>0</v>
      </c>
      <c r="I76" s="40">
        <f t="shared" si="37"/>
        <v>0</v>
      </c>
      <c r="J76" s="40">
        <f t="shared" si="37"/>
        <v>0</v>
      </c>
      <c r="K76" s="40">
        <f t="shared" si="37"/>
        <v>0.13495578511090303</v>
      </c>
      <c r="L76" s="40">
        <f t="shared" si="37"/>
        <v>0</v>
      </c>
      <c r="M76" s="40">
        <f t="shared" si="37"/>
        <v>0</v>
      </c>
      <c r="N76" s="40">
        <f t="shared" si="37"/>
        <v>0</v>
      </c>
      <c r="O76" s="40">
        <f t="shared" si="37"/>
        <v>0</v>
      </c>
      <c r="P76" s="40">
        <f t="shared" si="37"/>
        <v>0</v>
      </c>
      <c r="Q76" s="40">
        <f t="shared" si="37"/>
        <v>0</v>
      </c>
      <c r="R76" s="40">
        <f t="shared" si="37"/>
        <v>0</v>
      </c>
      <c r="S76" s="40">
        <f t="shared" si="37"/>
        <v>0</v>
      </c>
      <c r="T76" s="40">
        <f t="shared" si="37"/>
        <v>0</v>
      </c>
      <c r="U76" s="40">
        <f t="shared" si="37"/>
        <v>0</v>
      </c>
      <c r="V76" s="40">
        <f t="shared" si="37"/>
        <v>1.2238908516254359</v>
      </c>
      <c r="W76" s="40">
        <f t="shared" si="37"/>
        <v>0</v>
      </c>
      <c r="X76" s="40">
        <f t="shared" si="37"/>
        <v>0</v>
      </c>
      <c r="Y76" s="40">
        <f t="shared" si="37"/>
        <v>0</v>
      </c>
      <c r="Z76" s="40">
        <f t="shared" si="37"/>
        <v>0</v>
      </c>
      <c r="AA76" s="40">
        <f t="shared" si="37"/>
        <v>0</v>
      </c>
      <c r="AB76" s="40">
        <f t="shared" si="37"/>
        <v>0</v>
      </c>
      <c r="AC76" s="40">
        <f t="shared" si="37"/>
        <v>0</v>
      </c>
      <c r="AD76" s="40">
        <f t="shared" si="37"/>
        <v>0</v>
      </c>
      <c r="AE76" s="41">
        <f t="shared" si="37"/>
        <v>0</v>
      </c>
    </row>
    <row r="77" spans="1:31" ht="12.75">
      <c r="A77" s="17" t="s">
        <v>139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5"/>
    </row>
    <row r="78" spans="1:31" ht="12.75">
      <c r="A78" s="31" t="s">
        <v>140</v>
      </c>
      <c r="B78" s="36">
        <v>32200684</v>
      </c>
      <c r="C78" s="36">
        <v>437589307</v>
      </c>
      <c r="D78" s="36">
        <v>457166000</v>
      </c>
      <c r="E78" s="36">
        <v>265980943</v>
      </c>
      <c r="F78" s="36">
        <v>2157020000</v>
      </c>
      <c r="G78" s="36">
        <v>1751681279</v>
      </c>
      <c r="H78" s="36">
        <v>480728000</v>
      </c>
      <c r="I78" s="36">
        <v>586161394</v>
      </c>
      <c r="J78" s="36">
        <v>4277186630</v>
      </c>
      <c r="K78" s="36">
        <v>3106606464</v>
      </c>
      <c r="L78" s="36">
        <v>1901205805</v>
      </c>
      <c r="M78" s="36">
        <v>498329998</v>
      </c>
      <c r="N78" s="36">
        <v>227091459</v>
      </c>
      <c r="O78" s="36">
        <v>612223823</v>
      </c>
      <c r="P78" s="36">
        <v>3080474281</v>
      </c>
      <c r="Q78" s="36">
        <v>260038000</v>
      </c>
      <c r="R78" s="36">
        <v>279311985</v>
      </c>
      <c r="S78" s="36">
        <v>49527200</v>
      </c>
      <c r="T78" s="36">
        <v>204968960</v>
      </c>
      <c r="U78" s="36">
        <v>616981000</v>
      </c>
      <c r="V78" s="36">
        <v>1269698043</v>
      </c>
      <c r="W78" s="36">
        <v>2189914621</v>
      </c>
      <c r="X78" s="36">
        <v>357179228</v>
      </c>
      <c r="Y78" s="36">
        <v>614859283</v>
      </c>
      <c r="Z78" s="36">
        <v>789510411</v>
      </c>
      <c r="AA78" s="36">
        <v>168332000</v>
      </c>
      <c r="AB78" s="36">
        <v>142284000</v>
      </c>
      <c r="AC78" s="36">
        <v>61252393</v>
      </c>
      <c r="AD78" s="36">
        <v>388581142</v>
      </c>
      <c r="AE78" s="37">
        <v>3633024</v>
      </c>
    </row>
    <row r="79" spans="1:31" ht="12.75">
      <c r="A79" s="31" t="s">
        <v>141</v>
      </c>
      <c r="B79" s="36">
        <v>2273944475</v>
      </c>
      <c r="C79" s="36">
        <v>75000</v>
      </c>
      <c r="D79" s="36">
        <v>0</v>
      </c>
      <c r="E79" s="36">
        <v>2507149</v>
      </c>
      <c r="F79" s="36">
        <v>38207460</v>
      </c>
      <c r="G79" s="36">
        <v>52448655</v>
      </c>
      <c r="H79" s="36">
        <v>0</v>
      </c>
      <c r="I79" s="36">
        <v>21862298</v>
      </c>
      <c r="J79" s="36">
        <v>0</v>
      </c>
      <c r="K79" s="36">
        <v>108863650</v>
      </c>
      <c r="L79" s="36">
        <v>0</v>
      </c>
      <c r="M79" s="36">
        <v>35622630</v>
      </c>
      <c r="N79" s="36">
        <v>0</v>
      </c>
      <c r="O79" s="36">
        <v>21920615</v>
      </c>
      <c r="P79" s="36">
        <v>39165867</v>
      </c>
      <c r="Q79" s="36">
        <v>0</v>
      </c>
      <c r="R79" s="36">
        <v>0</v>
      </c>
      <c r="S79" s="36">
        <v>0</v>
      </c>
      <c r="T79" s="36">
        <v>0</v>
      </c>
      <c r="U79" s="36">
        <v>15050875</v>
      </c>
      <c r="V79" s="36">
        <v>0</v>
      </c>
      <c r="W79" s="36">
        <v>59519250</v>
      </c>
      <c r="X79" s="36">
        <v>0</v>
      </c>
      <c r="Y79" s="36">
        <v>20120991</v>
      </c>
      <c r="Z79" s="36">
        <v>33669000</v>
      </c>
      <c r="AA79" s="36">
        <v>0</v>
      </c>
      <c r="AB79" s="36">
        <v>3234000</v>
      </c>
      <c r="AC79" s="36">
        <v>0</v>
      </c>
      <c r="AD79" s="36">
        <v>0</v>
      </c>
      <c r="AE79" s="37">
        <v>0</v>
      </c>
    </row>
    <row r="80" spans="1:31" ht="12.75">
      <c r="A80" s="31" t="s">
        <v>142</v>
      </c>
      <c r="B80" s="36">
        <v>0</v>
      </c>
      <c r="C80" s="36">
        <v>10570050</v>
      </c>
      <c r="D80" s="36">
        <v>0</v>
      </c>
      <c r="E80" s="36">
        <v>0</v>
      </c>
      <c r="F80" s="36">
        <v>44617000</v>
      </c>
      <c r="G80" s="36">
        <v>0</v>
      </c>
      <c r="H80" s="36">
        <v>78200320</v>
      </c>
      <c r="I80" s="36">
        <v>0</v>
      </c>
      <c r="J80" s="36">
        <v>0</v>
      </c>
      <c r="K80" s="36">
        <v>64497575</v>
      </c>
      <c r="L80" s="36">
        <v>0</v>
      </c>
      <c r="M80" s="36">
        <v>12110620</v>
      </c>
      <c r="N80" s="36">
        <v>0</v>
      </c>
      <c r="O80" s="36">
        <v>21405218</v>
      </c>
      <c r="P80" s="36">
        <v>163360000</v>
      </c>
      <c r="Q80" s="36">
        <v>0</v>
      </c>
      <c r="R80" s="36">
        <v>12485823</v>
      </c>
      <c r="S80" s="36">
        <v>0</v>
      </c>
      <c r="T80" s="36">
        <v>3539660</v>
      </c>
      <c r="U80" s="36">
        <v>18015032</v>
      </c>
      <c r="V80" s="36">
        <v>0</v>
      </c>
      <c r="W80" s="36">
        <v>70758460</v>
      </c>
      <c r="X80" s="36">
        <v>0</v>
      </c>
      <c r="Y80" s="36">
        <v>0</v>
      </c>
      <c r="Z80" s="36">
        <v>34712600</v>
      </c>
      <c r="AA80" s="36">
        <v>0</v>
      </c>
      <c r="AB80" s="36">
        <v>1884000</v>
      </c>
      <c r="AC80" s="36">
        <v>1293500</v>
      </c>
      <c r="AD80" s="36">
        <v>15667579</v>
      </c>
      <c r="AE80" s="37">
        <v>68500</v>
      </c>
    </row>
    <row r="81" spans="1:31" ht="12.75">
      <c r="A81" s="31" t="s">
        <v>143</v>
      </c>
      <c r="B81" s="32">
        <f>IF(B164=0,0,B79*100/B164)</f>
        <v>117.53226816347785</v>
      </c>
      <c r="C81" s="32">
        <f aca="true" t="shared" si="38" ref="C81:AE81">IF(C164=0,0,C79*100/C164)</f>
        <v>0.4780505938153256</v>
      </c>
      <c r="D81" s="32">
        <f t="shared" si="38"/>
        <v>0</v>
      </c>
      <c r="E81" s="32">
        <f t="shared" si="38"/>
        <v>14.555213141664895</v>
      </c>
      <c r="F81" s="32">
        <f t="shared" si="38"/>
        <v>35.36633844535088</v>
      </c>
      <c r="G81" s="32">
        <f t="shared" si="38"/>
        <v>70.77663472343244</v>
      </c>
      <c r="H81" s="32">
        <f t="shared" si="38"/>
        <v>0</v>
      </c>
      <c r="I81" s="32">
        <f t="shared" si="38"/>
        <v>101.90138912045272</v>
      </c>
      <c r="J81" s="32">
        <f t="shared" si="38"/>
        <v>0</v>
      </c>
      <c r="K81" s="32">
        <f t="shared" si="38"/>
        <v>88.35438057385569</v>
      </c>
      <c r="L81" s="32">
        <f t="shared" si="38"/>
        <v>0</v>
      </c>
      <c r="M81" s="32">
        <f t="shared" si="38"/>
        <v>205.11311193270575</v>
      </c>
      <c r="N81" s="32">
        <f t="shared" si="38"/>
        <v>0</v>
      </c>
      <c r="O81" s="32">
        <f t="shared" si="38"/>
        <v>109.92972568338189</v>
      </c>
      <c r="P81" s="32">
        <f t="shared" si="38"/>
        <v>37.72844712031828</v>
      </c>
      <c r="Q81" s="32">
        <f t="shared" si="38"/>
        <v>0</v>
      </c>
      <c r="R81" s="32">
        <f t="shared" si="38"/>
        <v>0</v>
      </c>
      <c r="S81" s="32">
        <f t="shared" si="38"/>
        <v>0</v>
      </c>
      <c r="T81" s="32">
        <f t="shared" si="38"/>
        <v>0</v>
      </c>
      <c r="U81" s="32">
        <f t="shared" si="38"/>
        <v>77.14096925760003</v>
      </c>
      <c r="V81" s="32">
        <f t="shared" si="38"/>
        <v>0</v>
      </c>
      <c r="W81" s="32">
        <f t="shared" si="38"/>
        <v>59.38555292926822</v>
      </c>
      <c r="X81" s="32">
        <f t="shared" si="38"/>
        <v>0</v>
      </c>
      <c r="Y81" s="32">
        <f t="shared" si="38"/>
        <v>95.38150152669252</v>
      </c>
      <c r="Z81" s="32">
        <f t="shared" si="38"/>
        <v>142.33354470513635</v>
      </c>
      <c r="AA81" s="32">
        <f t="shared" si="38"/>
        <v>0</v>
      </c>
      <c r="AB81" s="32">
        <f t="shared" si="38"/>
        <v>33.947766207591535</v>
      </c>
      <c r="AC81" s="32">
        <f t="shared" si="38"/>
        <v>0</v>
      </c>
      <c r="AD81" s="32">
        <f t="shared" si="38"/>
        <v>0</v>
      </c>
      <c r="AE81" s="33">
        <f t="shared" si="38"/>
        <v>0</v>
      </c>
    </row>
    <row r="82" spans="1:31" ht="12.75">
      <c r="A82" s="31" t="s">
        <v>144</v>
      </c>
      <c r="B82" s="32">
        <f>IF(B78=0,0,B80*100/B78)</f>
        <v>0</v>
      </c>
      <c r="C82" s="32">
        <f aca="true" t="shared" si="39" ref="C82:AE82">IF(C78=0,0,C80*100/C78)</f>
        <v>2.4155183481208784</v>
      </c>
      <c r="D82" s="32">
        <f t="shared" si="39"/>
        <v>0</v>
      </c>
      <c r="E82" s="32">
        <f t="shared" si="39"/>
        <v>0</v>
      </c>
      <c r="F82" s="32">
        <f t="shared" si="39"/>
        <v>2.0684555544223047</v>
      </c>
      <c r="G82" s="32">
        <f t="shared" si="39"/>
        <v>0</v>
      </c>
      <c r="H82" s="32">
        <f t="shared" si="39"/>
        <v>16.267061623204807</v>
      </c>
      <c r="I82" s="32">
        <f t="shared" si="39"/>
        <v>0</v>
      </c>
      <c r="J82" s="32">
        <f t="shared" si="39"/>
        <v>0</v>
      </c>
      <c r="K82" s="32">
        <f t="shared" si="39"/>
        <v>2.076142432181587</v>
      </c>
      <c r="L82" s="32">
        <f t="shared" si="39"/>
        <v>0</v>
      </c>
      <c r="M82" s="32">
        <f t="shared" si="39"/>
        <v>2.430241014710096</v>
      </c>
      <c r="N82" s="32">
        <f t="shared" si="39"/>
        <v>0</v>
      </c>
      <c r="O82" s="32">
        <f t="shared" si="39"/>
        <v>3.49630595802542</v>
      </c>
      <c r="P82" s="32">
        <f t="shared" si="39"/>
        <v>5.3030794968029795</v>
      </c>
      <c r="Q82" s="32">
        <f t="shared" si="39"/>
        <v>0</v>
      </c>
      <c r="R82" s="32">
        <f t="shared" si="39"/>
        <v>4.470206675878946</v>
      </c>
      <c r="S82" s="32">
        <f t="shared" si="39"/>
        <v>0</v>
      </c>
      <c r="T82" s="32">
        <f t="shared" si="39"/>
        <v>1.7269248963355233</v>
      </c>
      <c r="U82" s="32">
        <f t="shared" si="39"/>
        <v>2.9198681969136815</v>
      </c>
      <c r="V82" s="32">
        <f t="shared" si="39"/>
        <v>0</v>
      </c>
      <c r="W82" s="32">
        <f t="shared" si="39"/>
        <v>3.2311058760678506</v>
      </c>
      <c r="X82" s="32">
        <f t="shared" si="39"/>
        <v>0</v>
      </c>
      <c r="Y82" s="32">
        <f t="shared" si="39"/>
        <v>0</v>
      </c>
      <c r="Z82" s="32">
        <f t="shared" si="39"/>
        <v>4.396724795057833</v>
      </c>
      <c r="AA82" s="32">
        <f t="shared" si="39"/>
        <v>0</v>
      </c>
      <c r="AB82" s="32">
        <f t="shared" si="39"/>
        <v>1.324112338702876</v>
      </c>
      <c r="AC82" s="32">
        <f t="shared" si="39"/>
        <v>2.111754229749032</v>
      </c>
      <c r="AD82" s="32">
        <f t="shared" si="39"/>
        <v>4.031996745740173</v>
      </c>
      <c r="AE82" s="33">
        <f t="shared" si="39"/>
        <v>1.8854816263256176</v>
      </c>
    </row>
    <row r="83" spans="1:31" ht="12.75">
      <c r="A83" s="31" t="s">
        <v>145</v>
      </c>
      <c r="B83" s="32">
        <f>IF(B78=0,0,(B80+B79)*100/B78)</f>
        <v>7061.789355157797</v>
      </c>
      <c r="C83" s="32">
        <f aca="true" t="shared" si="40" ref="C83:AE83">IF(C78=0,0,(C80+C79)*100/C78)</f>
        <v>2.432657706601592</v>
      </c>
      <c r="D83" s="32">
        <f t="shared" si="40"/>
        <v>0</v>
      </c>
      <c r="E83" s="32">
        <f t="shared" si="40"/>
        <v>0.9426047489424835</v>
      </c>
      <c r="F83" s="32">
        <f t="shared" si="40"/>
        <v>3.8397631918109245</v>
      </c>
      <c r="G83" s="32">
        <f t="shared" si="40"/>
        <v>2.9941893898610306</v>
      </c>
      <c r="H83" s="32">
        <f t="shared" si="40"/>
        <v>16.267061623204807</v>
      </c>
      <c r="I83" s="32">
        <f t="shared" si="40"/>
        <v>3.729740345199193</v>
      </c>
      <c r="J83" s="32">
        <f t="shared" si="40"/>
        <v>0</v>
      </c>
      <c r="K83" s="32">
        <f t="shared" si="40"/>
        <v>5.5804050821674975</v>
      </c>
      <c r="L83" s="32">
        <f t="shared" si="40"/>
        <v>0</v>
      </c>
      <c r="M83" s="32">
        <f t="shared" si="40"/>
        <v>9.5786427049491</v>
      </c>
      <c r="N83" s="32">
        <f t="shared" si="40"/>
        <v>0</v>
      </c>
      <c r="O83" s="32">
        <f t="shared" si="40"/>
        <v>7.076796323883006</v>
      </c>
      <c r="P83" s="32">
        <f t="shared" si="40"/>
        <v>6.574502772159324</v>
      </c>
      <c r="Q83" s="32">
        <f t="shared" si="40"/>
        <v>0</v>
      </c>
      <c r="R83" s="32">
        <f t="shared" si="40"/>
        <v>4.470206675878946</v>
      </c>
      <c r="S83" s="32">
        <f t="shared" si="40"/>
        <v>0</v>
      </c>
      <c r="T83" s="32">
        <f t="shared" si="40"/>
        <v>1.7269248963355233</v>
      </c>
      <c r="U83" s="32">
        <f t="shared" si="40"/>
        <v>5.359307174775236</v>
      </c>
      <c r="V83" s="32">
        <f t="shared" si="40"/>
        <v>0</v>
      </c>
      <c r="W83" s="32">
        <f t="shared" si="40"/>
        <v>5.948985807515644</v>
      </c>
      <c r="X83" s="32">
        <f t="shared" si="40"/>
        <v>0</v>
      </c>
      <c r="Y83" s="32">
        <f t="shared" si="40"/>
        <v>3.2724546178804297</v>
      </c>
      <c r="Z83" s="32">
        <f t="shared" si="40"/>
        <v>8.661266406023366</v>
      </c>
      <c r="AA83" s="32">
        <f t="shared" si="40"/>
        <v>0</v>
      </c>
      <c r="AB83" s="32">
        <f t="shared" si="40"/>
        <v>3.597031289533609</v>
      </c>
      <c r="AC83" s="32">
        <f t="shared" si="40"/>
        <v>2.111754229749032</v>
      </c>
      <c r="AD83" s="32">
        <f t="shared" si="40"/>
        <v>4.031996745740173</v>
      </c>
      <c r="AE83" s="33">
        <f t="shared" si="40"/>
        <v>1.8854816263256176</v>
      </c>
    </row>
    <row r="84" spans="1:31" ht="12.75">
      <c r="A84" s="31" t="s">
        <v>146</v>
      </c>
      <c r="B84" s="32">
        <f>IF(B78=0,0,B164*100/B78)</f>
        <v>6008.383455457033</v>
      </c>
      <c r="C84" s="32">
        <f aca="true" t="shared" si="41" ref="C84:AE84">IF(C78=0,0,C164*100/C78)</f>
        <v>3.5852603683480777</v>
      </c>
      <c r="D84" s="32">
        <f t="shared" si="41"/>
        <v>4.374778526837079</v>
      </c>
      <c r="E84" s="32">
        <f t="shared" si="41"/>
        <v>6.476062835825046</v>
      </c>
      <c r="F84" s="32">
        <f t="shared" si="41"/>
        <v>5.008456388906918</v>
      </c>
      <c r="G84" s="32">
        <f t="shared" si="41"/>
        <v>4.2304771928775065</v>
      </c>
      <c r="H84" s="32">
        <f t="shared" si="41"/>
        <v>5.151268492785941</v>
      </c>
      <c r="I84" s="32">
        <f t="shared" si="41"/>
        <v>3.6601467137905708</v>
      </c>
      <c r="J84" s="32">
        <f t="shared" si="41"/>
        <v>3.379485056512486</v>
      </c>
      <c r="K84" s="32">
        <f t="shared" si="41"/>
        <v>3.9661447765531976</v>
      </c>
      <c r="L84" s="32">
        <f t="shared" si="41"/>
        <v>3.4628049644525465</v>
      </c>
      <c r="M84" s="32">
        <f t="shared" si="41"/>
        <v>3.485102255473691</v>
      </c>
      <c r="N84" s="32">
        <f t="shared" si="41"/>
        <v>3.8821363158356386</v>
      </c>
      <c r="O84" s="32">
        <f t="shared" si="41"/>
        <v>3.2570720463453773</v>
      </c>
      <c r="P84" s="32">
        <f t="shared" si="41"/>
        <v>3.3699326964126017</v>
      </c>
      <c r="Q84" s="32">
        <f t="shared" si="41"/>
        <v>2.665968435382521</v>
      </c>
      <c r="R84" s="32">
        <f t="shared" si="41"/>
        <v>2.148672567702385</v>
      </c>
      <c r="S84" s="32">
        <f t="shared" si="41"/>
        <v>5.16562616097821</v>
      </c>
      <c r="T84" s="32">
        <f t="shared" si="41"/>
        <v>4.2670070629230885</v>
      </c>
      <c r="U84" s="32">
        <f t="shared" si="41"/>
        <v>3.1623131020242115</v>
      </c>
      <c r="V84" s="32">
        <f t="shared" si="41"/>
        <v>4.698961168675283</v>
      </c>
      <c r="W84" s="32">
        <f t="shared" si="41"/>
        <v>4.576668562276337</v>
      </c>
      <c r="X84" s="32">
        <f t="shared" si="41"/>
        <v>6.058071495691793</v>
      </c>
      <c r="Y84" s="32">
        <f t="shared" si="41"/>
        <v>3.430911199237761</v>
      </c>
      <c r="Z84" s="32">
        <f t="shared" si="41"/>
        <v>2.9961606168104096</v>
      </c>
      <c r="AA84" s="32">
        <f t="shared" si="41"/>
        <v>4.833211154147755</v>
      </c>
      <c r="AB84" s="32">
        <f t="shared" si="41"/>
        <v>6.695341710944309</v>
      </c>
      <c r="AC84" s="32">
        <f t="shared" si="41"/>
        <v>2.281799831069457</v>
      </c>
      <c r="AD84" s="32">
        <f t="shared" si="41"/>
        <v>3.6583391378267143</v>
      </c>
      <c r="AE84" s="33">
        <f t="shared" si="41"/>
        <v>10.858970378395519</v>
      </c>
    </row>
    <row r="85" spans="1:31" ht="12.75">
      <c r="A85" s="17" t="s">
        <v>147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5"/>
    </row>
    <row r="86" spans="1:31" ht="12.75">
      <c r="A86" s="14" t="s">
        <v>148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7"/>
    </row>
    <row r="87" spans="1:31" ht="12.75">
      <c r="A87" s="28" t="s">
        <v>149</v>
      </c>
      <c r="B87" s="42">
        <v>-17.3</v>
      </c>
      <c r="C87" s="42">
        <v>12</v>
      </c>
      <c r="D87" s="42">
        <v>6.5</v>
      </c>
      <c r="E87" s="42">
        <v>8</v>
      </c>
      <c r="F87" s="42">
        <v>-22</v>
      </c>
      <c r="G87" s="42">
        <v>-8.8</v>
      </c>
      <c r="H87" s="42">
        <v>0</v>
      </c>
      <c r="I87" s="42">
        <v>8</v>
      </c>
      <c r="J87" s="42">
        <v>11.8</v>
      </c>
      <c r="K87" s="42">
        <v>-2.4</v>
      </c>
      <c r="L87" s="42">
        <v>6</v>
      </c>
      <c r="M87" s="42">
        <v>6.9</v>
      </c>
      <c r="N87" s="42">
        <v>0</v>
      </c>
      <c r="O87" s="42">
        <v>-4.4</v>
      </c>
      <c r="P87" s="42">
        <v>4</v>
      </c>
      <c r="Q87" s="42">
        <v>2</v>
      </c>
      <c r="R87" s="42">
        <v>2</v>
      </c>
      <c r="S87" s="42">
        <v>0</v>
      </c>
      <c r="T87" s="42">
        <v>746.1</v>
      </c>
      <c r="U87" s="42">
        <v>7.9</v>
      </c>
      <c r="V87" s="42">
        <v>6</v>
      </c>
      <c r="W87" s="42">
        <v>9.5</v>
      </c>
      <c r="X87" s="42">
        <v>6.5</v>
      </c>
      <c r="Y87" s="42">
        <v>5.4</v>
      </c>
      <c r="Z87" s="42">
        <v>-0.3</v>
      </c>
      <c r="AA87" s="42">
        <v>0</v>
      </c>
      <c r="AB87" s="42">
        <v>8</v>
      </c>
      <c r="AC87" s="42">
        <v>0</v>
      </c>
      <c r="AD87" s="42">
        <v>8</v>
      </c>
      <c r="AE87" s="43">
        <v>0</v>
      </c>
    </row>
    <row r="88" spans="1:31" ht="12.75">
      <c r="A88" s="31" t="s">
        <v>150</v>
      </c>
      <c r="B88" s="44">
        <v>0</v>
      </c>
      <c r="C88" s="44">
        <v>12</v>
      </c>
      <c r="D88" s="44">
        <v>8</v>
      </c>
      <c r="E88" s="44">
        <v>7.5</v>
      </c>
      <c r="F88" s="44">
        <v>-10.2</v>
      </c>
      <c r="G88" s="44">
        <v>6.8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6.9</v>
      </c>
      <c r="P88" s="44">
        <v>22.2</v>
      </c>
      <c r="Q88" s="44">
        <v>2</v>
      </c>
      <c r="R88" s="44">
        <v>2</v>
      </c>
      <c r="S88" s="44">
        <v>0</v>
      </c>
      <c r="T88" s="44">
        <v>-100</v>
      </c>
      <c r="U88" s="44">
        <v>-25.1</v>
      </c>
      <c r="V88" s="44">
        <v>0</v>
      </c>
      <c r="W88" s="44">
        <v>0</v>
      </c>
      <c r="X88" s="44">
        <v>7.5</v>
      </c>
      <c r="Y88" s="44">
        <v>1.9</v>
      </c>
      <c r="Z88" s="44">
        <v>0</v>
      </c>
      <c r="AA88" s="44">
        <v>0</v>
      </c>
      <c r="AB88" s="44">
        <v>14.3</v>
      </c>
      <c r="AC88" s="44">
        <v>0</v>
      </c>
      <c r="AD88" s="44">
        <v>0</v>
      </c>
      <c r="AE88" s="45">
        <v>0</v>
      </c>
    </row>
    <row r="89" spans="1:31" ht="12.75">
      <c r="A89" s="31" t="s">
        <v>151</v>
      </c>
      <c r="B89" s="44">
        <v>3.9</v>
      </c>
      <c r="C89" s="44">
        <v>12</v>
      </c>
      <c r="D89" s="44">
        <v>8</v>
      </c>
      <c r="E89" s="44">
        <v>7.5</v>
      </c>
      <c r="F89" s="44">
        <v>8.5</v>
      </c>
      <c r="G89" s="44">
        <v>9.9</v>
      </c>
      <c r="H89" s="44">
        <v>0</v>
      </c>
      <c r="I89" s="44">
        <v>8</v>
      </c>
      <c r="J89" s="44">
        <v>-26.6</v>
      </c>
      <c r="K89" s="44">
        <v>6.6</v>
      </c>
      <c r="L89" s="44">
        <v>7</v>
      </c>
      <c r="M89" s="44">
        <v>7</v>
      </c>
      <c r="N89" s="44">
        <v>0</v>
      </c>
      <c r="O89" s="44">
        <v>7</v>
      </c>
      <c r="P89" s="44">
        <v>1.8</v>
      </c>
      <c r="Q89" s="44">
        <v>7.8</v>
      </c>
      <c r="R89" s="44">
        <v>7.8</v>
      </c>
      <c r="S89" s="44">
        <v>0</v>
      </c>
      <c r="T89" s="44">
        <v>-13.1</v>
      </c>
      <c r="U89" s="44">
        <v>25.1</v>
      </c>
      <c r="V89" s="44">
        <v>7</v>
      </c>
      <c r="W89" s="44">
        <v>6.9</v>
      </c>
      <c r="X89" s="44">
        <v>7.5</v>
      </c>
      <c r="Y89" s="44">
        <v>6.4</v>
      </c>
      <c r="Z89" s="44">
        <v>6</v>
      </c>
      <c r="AA89" s="44">
        <v>0</v>
      </c>
      <c r="AB89" s="44">
        <v>14.4</v>
      </c>
      <c r="AC89" s="44">
        <v>0</v>
      </c>
      <c r="AD89" s="44">
        <v>7</v>
      </c>
      <c r="AE89" s="45">
        <v>0</v>
      </c>
    </row>
    <row r="90" spans="1:31" ht="12.75">
      <c r="A90" s="31" t="s">
        <v>152</v>
      </c>
      <c r="B90" s="44">
        <v>0</v>
      </c>
      <c r="C90" s="44">
        <v>0</v>
      </c>
      <c r="D90" s="44">
        <v>0</v>
      </c>
      <c r="E90" s="44">
        <v>8</v>
      </c>
      <c r="F90" s="44">
        <v>9</v>
      </c>
      <c r="G90" s="44">
        <v>0</v>
      </c>
      <c r="H90" s="44">
        <v>0</v>
      </c>
      <c r="I90" s="44">
        <v>6</v>
      </c>
      <c r="J90" s="44">
        <v>16</v>
      </c>
      <c r="K90" s="44">
        <v>5.9</v>
      </c>
      <c r="L90" s="44">
        <v>0</v>
      </c>
      <c r="M90" s="44">
        <v>7.5</v>
      </c>
      <c r="N90" s="44">
        <v>0</v>
      </c>
      <c r="O90" s="44">
        <v>5.9</v>
      </c>
      <c r="P90" s="44">
        <v>3.7</v>
      </c>
      <c r="Q90" s="44">
        <v>7</v>
      </c>
      <c r="R90" s="44">
        <v>7</v>
      </c>
      <c r="S90" s="44">
        <v>0</v>
      </c>
      <c r="T90" s="44">
        <v>158.5</v>
      </c>
      <c r="U90" s="44">
        <v>6.4</v>
      </c>
      <c r="V90" s="44">
        <v>6</v>
      </c>
      <c r="W90" s="44">
        <v>8</v>
      </c>
      <c r="X90" s="44">
        <v>8</v>
      </c>
      <c r="Y90" s="44">
        <v>6</v>
      </c>
      <c r="Z90" s="44">
        <v>6</v>
      </c>
      <c r="AA90" s="44">
        <v>0</v>
      </c>
      <c r="AB90" s="44">
        <v>11.9</v>
      </c>
      <c r="AC90" s="44">
        <v>0</v>
      </c>
      <c r="AD90" s="44">
        <v>9</v>
      </c>
      <c r="AE90" s="45">
        <v>0</v>
      </c>
    </row>
    <row r="91" spans="1:31" ht="12.75">
      <c r="A91" s="31" t="s">
        <v>153</v>
      </c>
      <c r="B91" s="44">
        <v>20.7</v>
      </c>
      <c r="C91" s="44">
        <v>15</v>
      </c>
      <c r="D91" s="44">
        <v>45</v>
      </c>
      <c r="E91" s="44">
        <v>24.9</v>
      </c>
      <c r="F91" s="44">
        <v>6.8</v>
      </c>
      <c r="G91" s="44">
        <v>353.6</v>
      </c>
      <c r="H91" s="44">
        <v>0</v>
      </c>
      <c r="I91" s="44">
        <v>6</v>
      </c>
      <c r="J91" s="44">
        <v>2.3</v>
      </c>
      <c r="K91" s="44">
        <v>5.7</v>
      </c>
      <c r="L91" s="44">
        <v>6.3</v>
      </c>
      <c r="M91" s="44">
        <v>7.4</v>
      </c>
      <c r="N91" s="44">
        <v>0</v>
      </c>
      <c r="O91" s="44">
        <v>5.8</v>
      </c>
      <c r="P91" s="44">
        <v>26.4</v>
      </c>
      <c r="Q91" s="44">
        <v>7</v>
      </c>
      <c r="R91" s="44">
        <v>7</v>
      </c>
      <c r="S91" s="44">
        <v>0</v>
      </c>
      <c r="T91" s="44">
        <v>32.6</v>
      </c>
      <c r="U91" s="44">
        <v>6.6</v>
      </c>
      <c r="V91" s="44">
        <v>6</v>
      </c>
      <c r="W91" s="44">
        <v>8</v>
      </c>
      <c r="X91" s="44">
        <v>8</v>
      </c>
      <c r="Y91" s="44">
        <v>0</v>
      </c>
      <c r="Z91" s="44">
        <v>6</v>
      </c>
      <c r="AA91" s="44">
        <v>0</v>
      </c>
      <c r="AB91" s="44">
        <v>10</v>
      </c>
      <c r="AC91" s="44">
        <v>0</v>
      </c>
      <c r="AD91" s="44">
        <v>9</v>
      </c>
      <c r="AE91" s="45">
        <v>0</v>
      </c>
    </row>
    <row r="92" spans="1:31" ht="12.75">
      <c r="A92" s="31" t="s">
        <v>154</v>
      </c>
      <c r="B92" s="44">
        <v>17.3</v>
      </c>
      <c r="C92" s="44">
        <v>15</v>
      </c>
      <c r="D92" s="44">
        <v>5</v>
      </c>
      <c r="E92" s="44">
        <v>8</v>
      </c>
      <c r="F92" s="44">
        <v>8</v>
      </c>
      <c r="G92" s="44">
        <v>13</v>
      </c>
      <c r="H92" s="44">
        <v>0</v>
      </c>
      <c r="I92" s="44">
        <v>6</v>
      </c>
      <c r="J92" s="44">
        <v>11.4</v>
      </c>
      <c r="K92" s="44">
        <v>9.4</v>
      </c>
      <c r="L92" s="44">
        <v>6</v>
      </c>
      <c r="M92" s="44">
        <v>7.8</v>
      </c>
      <c r="N92" s="44">
        <v>0</v>
      </c>
      <c r="O92" s="44">
        <v>11.4</v>
      </c>
      <c r="P92" s="44">
        <v>8.8</v>
      </c>
      <c r="Q92" s="44">
        <v>12</v>
      </c>
      <c r="R92" s="44">
        <v>12</v>
      </c>
      <c r="S92" s="44">
        <v>0</v>
      </c>
      <c r="T92" s="44">
        <v>0.9</v>
      </c>
      <c r="U92" s="44">
        <v>7.5</v>
      </c>
      <c r="V92" s="44">
        <v>6</v>
      </c>
      <c r="W92" s="44">
        <v>8</v>
      </c>
      <c r="X92" s="44">
        <v>8</v>
      </c>
      <c r="Y92" s="44">
        <v>6.4</v>
      </c>
      <c r="Z92" s="44">
        <v>8.1</v>
      </c>
      <c r="AA92" s="44">
        <v>0</v>
      </c>
      <c r="AB92" s="44">
        <v>8</v>
      </c>
      <c r="AC92" s="44">
        <v>0</v>
      </c>
      <c r="AD92" s="44">
        <v>9</v>
      </c>
      <c r="AE92" s="45">
        <v>0</v>
      </c>
    </row>
    <row r="93" spans="1:31" ht="12.75">
      <c r="A93" s="31" t="s">
        <v>155</v>
      </c>
      <c r="B93" s="44">
        <v>7.9</v>
      </c>
      <c r="C93" s="44">
        <v>15</v>
      </c>
      <c r="D93" s="44">
        <v>5</v>
      </c>
      <c r="E93" s="44">
        <v>8</v>
      </c>
      <c r="F93" s="44">
        <v>15</v>
      </c>
      <c r="G93" s="44">
        <v>6.7</v>
      </c>
      <c r="H93" s="44">
        <v>0</v>
      </c>
      <c r="I93" s="44">
        <v>6</v>
      </c>
      <c r="J93" s="44">
        <v>7</v>
      </c>
      <c r="K93" s="44">
        <v>8.4</v>
      </c>
      <c r="L93" s="44">
        <v>5.3</v>
      </c>
      <c r="M93" s="44">
        <v>8.5</v>
      </c>
      <c r="N93" s="44">
        <v>0</v>
      </c>
      <c r="O93" s="44">
        <v>10.5</v>
      </c>
      <c r="P93" s="44">
        <v>8.5</v>
      </c>
      <c r="Q93" s="44">
        <v>7</v>
      </c>
      <c r="R93" s="44">
        <v>7</v>
      </c>
      <c r="S93" s="44">
        <v>0</v>
      </c>
      <c r="T93" s="44">
        <v>49.4</v>
      </c>
      <c r="U93" s="44">
        <v>5.6</v>
      </c>
      <c r="V93" s="44">
        <v>6</v>
      </c>
      <c r="W93" s="44">
        <v>8</v>
      </c>
      <c r="X93" s="44">
        <v>8</v>
      </c>
      <c r="Y93" s="44">
        <v>7</v>
      </c>
      <c r="Z93" s="44">
        <v>5.7</v>
      </c>
      <c r="AA93" s="44">
        <v>0</v>
      </c>
      <c r="AB93" s="44">
        <v>9</v>
      </c>
      <c r="AC93" s="44">
        <v>0</v>
      </c>
      <c r="AD93" s="44">
        <v>8.9</v>
      </c>
      <c r="AE93" s="45">
        <v>0</v>
      </c>
    </row>
    <row r="94" spans="1:31" ht="12.75">
      <c r="A94" s="31" t="s">
        <v>130</v>
      </c>
      <c r="B94" s="44">
        <v>0</v>
      </c>
      <c r="C94" s="44">
        <v>0</v>
      </c>
      <c r="D94" s="44">
        <v>5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  <c r="W94" s="44">
        <v>0</v>
      </c>
      <c r="X94" s="44">
        <v>0</v>
      </c>
      <c r="Y94" s="44">
        <v>0</v>
      </c>
      <c r="Z94" s="44">
        <v>0</v>
      </c>
      <c r="AA94" s="44">
        <v>0</v>
      </c>
      <c r="AB94" s="44">
        <v>0</v>
      </c>
      <c r="AC94" s="44">
        <v>0</v>
      </c>
      <c r="AD94" s="44">
        <v>0</v>
      </c>
      <c r="AE94" s="45">
        <v>0</v>
      </c>
    </row>
    <row r="95" spans="1:31" ht="12.75">
      <c r="A95" s="14" t="s">
        <v>156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7"/>
    </row>
    <row r="96" spans="1:31" ht="12.75">
      <c r="A96" s="28" t="s">
        <v>149</v>
      </c>
      <c r="B96" s="46">
        <v>147.5</v>
      </c>
      <c r="C96" s="46">
        <v>509.6</v>
      </c>
      <c r="D96" s="46">
        <v>105.86</v>
      </c>
      <c r="E96" s="46">
        <v>354.58</v>
      </c>
      <c r="F96" s="46">
        <v>206.42</v>
      </c>
      <c r="G96" s="46">
        <v>238.83</v>
      </c>
      <c r="H96" s="46">
        <v>0</v>
      </c>
      <c r="I96" s="46">
        <v>323.01</v>
      </c>
      <c r="J96" s="46">
        <v>256.12</v>
      </c>
      <c r="K96" s="46">
        <v>170.44</v>
      </c>
      <c r="L96" s="46">
        <v>304.17</v>
      </c>
      <c r="M96" s="46">
        <v>161</v>
      </c>
      <c r="N96" s="46">
        <v>0</v>
      </c>
      <c r="O96" s="46">
        <v>262.71</v>
      </c>
      <c r="P96" s="46">
        <v>156</v>
      </c>
      <c r="Q96" s="46">
        <v>13.63</v>
      </c>
      <c r="R96" s="46">
        <v>13.63</v>
      </c>
      <c r="S96" s="46">
        <v>0</v>
      </c>
      <c r="T96" s="46">
        <v>456.8</v>
      </c>
      <c r="U96" s="46">
        <v>186.45</v>
      </c>
      <c r="V96" s="46">
        <v>95.48</v>
      </c>
      <c r="W96" s="46">
        <v>81.23</v>
      </c>
      <c r="X96" s="46">
        <v>63.67</v>
      </c>
      <c r="Y96" s="46">
        <v>188.34</v>
      </c>
      <c r="Z96" s="46">
        <v>161.37</v>
      </c>
      <c r="AA96" s="46">
        <v>0</v>
      </c>
      <c r="AB96" s="46">
        <v>315.9</v>
      </c>
      <c r="AC96" s="46">
        <v>170</v>
      </c>
      <c r="AD96" s="46">
        <v>575.15</v>
      </c>
      <c r="AE96" s="47">
        <v>0</v>
      </c>
    </row>
    <row r="97" spans="1:31" ht="12.75">
      <c r="A97" s="31" t="s">
        <v>150</v>
      </c>
      <c r="B97" s="48">
        <v>0</v>
      </c>
      <c r="C97" s="48">
        <v>156.8</v>
      </c>
      <c r="D97" s="48">
        <v>228.02</v>
      </c>
      <c r="E97" s="48">
        <v>137.59</v>
      </c>
      <c r="F97" s="48">
        <v>154.84</v>
      </c>
      <c r="G97" s="48">
        <v>126.38</v>
      </c>
      <c r="H97" s="48">
        <v>0</v>
      </c>
      <c r="I97" s="48">
        <v>0</v>
      </c>
      <c r="J97" s="48">
        <v>187.71</v>
      </c>
      <c r="K97" s="48">
        <v>0</v>
      </c>
      <c r="L97" s="48">
        <v>0</v>
      </c>
      <c r="M97" s="48">
        <v>0</v>
      </c>
      <c r="N97" s="48">
        <v>0</v>
      </c>
      <c r="O97" s="48">
        <v>39.4</v>
      </c>
      <c r="P97" s="48">
        <v>192.98</v>
      </c>
      <c r="Q97" s="48">
        <v>94.86</v>
      </c>
      <c r="R97" s="48">
        <v>94.86</v>
      </c>
      <c r="S97" s="48">
        <v>0</v>
      </c>
      <c r="T97" s="48">
        <v>0</v>
      </c>
      <c r="U97" s="48">
        <v>312</v>
      </c>
      <c r="V97" s="48">
        <v>0</v>
      </c>
      <c r="W97" s="48">
        <v>0</v>
      </c>
      <c r="X97" s="48">
        <v>135.58</v>
      </c>
      <c r="Y97" s="48">
        <v>187.2</v>
      </c>
      <c r="Z97" s="48">
        <v>69</v>
      </c>
      <c r="AA97" s="48">
        <v>0</v>
      </c>
      <c r="AB97" s="48">
        <v>156.6</v>
      </c>
      <c r="AC97" s="48">
        <v>37.05</v>
      </c>
      <c r="AD97" s="48">
        <v>0</v>
      </c>
      <c r="AE97" s="49">
        <v>0</v>
      </c>
    </row>
    <row r="98" spans="1:31" ht="12.75">
      <c r="A98" s="31" t="s">
        <v>151</v>
      </c>
      <c r="B98" s="48">
        <v>625</v>
      </c>
      <c r="C98" s="48">
        <v>1176</v>
      </c>
      <c r="D98" s="48">
        <v>600.89</v>
      </c>
      <c r="E98" s="48">
        <v>399.89</v>
      </c>
      <c r="F98" s="48">
        <v>460</v>
      </c>
      <c r="G98" s="48">
        <v>471.75</v>
      </c>
      <c r="H98" s="48">
        <v>0</v>
      </c>
      <c r="I98" s="48">
        <v>468.18</v>
      </c>
      <c r="J98" s="48">
        <v>496.75</v>
      </c>
      <c r="K98" s="48">
        <v>539.43</v>
      </c>
      <c r="L98" s="48">
        <v>467.06</v>
      </c>
      <c r="M98" s="48">
        <v>471.87</v>
      </c>
      <c r="N98" s="48">
        <v>0</v>
      </c>
      <c r="O98" s="48">
        <v>614.85</v>
      </c>
      <c r="P98" s="48">
        <v>446.63</v>
      </c>
      <c r="Q98" s="48">
        <v>452.31</v>
      </c>
      <c r="R98" s="48">
        <v>452.31</v>
      </c>
      <c r="S98" s="48">
        <v>0</v>
      </c>
      <c r="T98" s="48">
        <v>414.5</v>
      </c>
      <c r="U98" s="48">
        <v>470</v>
      </c>
      <c r="V98" s="48">
        <v>602.41</v>
      </c>
      <c r="W98" s="48">
        <v>627.35</v>
      </c>
      <c r="X98" s="48">
        <v>643.22</v>
      </c>
      <c r="Y98" s="48">
        <v>444.5</v>
      </c>
      <c r="Z98" s="48">
        <v>463.75</v>
      </c>
      <c r="AA98" s="48">
        <v>0</v>
      </c>
      <c r="AB98" s="48">
        <v>548</v>
      </c>
      <c r="AC98" s="48">
        <v>362.5</v>
      </c>
      <c r="AD98" s="48">
        <v>505.58</v>
      </c>
      <c r="AE98" s="49">
        <v>0</v>
      </c>
    </row>
    <row r="99" spans="1:31" ht="12.75">
      <c r="A99" s="31" t="s">
        <v>152</v>
      </c>
      <c r="B99" s="48">
        <v>0</v>
      </c>
      <c r="C99" s="48">
        <v>0</v>
      </c>
      <c r="D99" s="48">
        <v>0</v>
      </c>
      <c r="E99" s="48">
        <v>33.83</v>
      </c>
      <c r="F99" s="48">
        <v>42</v>
      </c>
      <c r="G99" s="48">
        <v>0</v>
      </c>
      <c r="H99" s="48">
        <v>0</v>
      </c>
      <c r="I99" s="48">
        <v>68.2</v>
      </c>
      <c r="J99" s="48">
        <v>23.42</v>
      </c>
      <c r="K99" s="48">
        <v>41.92</v>
      </c>
      <c r="L99" s="48">
        <v>0</v>
      </c>
      <c r="M99" s="48">
        <v>54.57</v>
      </c>
      <c r="N99" s="48">
        <v>0</v>
      </c>
      <c r="O99" s="48">
        <v>68.77</v>
      </c>
      <c r="P99" s="48">
        <v>96.49</v>
      </c>
      <c r="Q99" s="48">
        <v>81.87</v>
      </c>
      <c r="R99" s="48">
        <v>81.87</v>
      </c>
      <c r="S99" s="48">
        <v>0</v>
      </c>
      <c r="T99" s="48">
        <v>59.2</v>
      </c>
      <c r="U99" s="48">
        <v>83</v>
      </c>
      <c r="V99" s="48">
        <v>120.55</v>
      </c>
      <c r="W99" s="48">
        <v>58.75</v>
      </c>
      <c r="X99" s="48">
        <v>71.87</v>
      </c>
      <c r="Y99" s="48">
        <v>251.85</v>
      </c>
      <c r="Z99" s="48">
        <v>113.45</v>
      </c>
      <c r="AA99" s="48">
        <v>0</v>
      </c>
      <c r="AB99" s="48">
        <v>73.86</v>
      </c>
      <c r="AC99" s="48">
        <v>41</v>
      </c>
      <c r="AD99" s="48">
        <v>101.37</v>
      </c>
      <c r="AE99" s="49">
        <v>0</v>
      </c>
    </row>
    <row r="100" spans="1:31" ht="12.75">
      <c r="A100" s="31" t="s">
        <v>153</v>
      </c>
      <c r="B100" s="48">
        <v>226.67</v>
      </c>
      <c r="C100" s="48">
        <v>124.2</v>
      </c>
      <c r="D100" s="48">
        <v>140.31</v>
      </c>
      <c r="E100" s="48">
        <v>210.37</v>
      </c>
      <c r="F100" s="48">
        <v>183.23</v>
      </c>
      <c r="G100" s="48">
        <v>148.62</v>
      </c>
      <c r="H100" s="48">
        <v>0</v>
      </c>
      <c r="I100" s="48">
        <v>130.1</v>
      </c>
      <c r="J100" s="48">
        <v>114.84</v>
      </c>
      <c r="K100" s="48">
        <v>137.76</v>
      </c>
      <c r="L100" s="48">
        <v>112.9</v>
      </c>
      <c r="M100" s="48">
        <v>79.42</v>
      </c>
      <c r="N100" s="48">
        <v>0</v>
      </c>
      <c r="O100" s="48">
        <v>151.95</v>
      </c>
      <c r="P100" s="48">
        <v>207.86</v>
      </c>
      <c r="Q100" s="48">
        <v>89.85</v>
      </c>
      <c r="R100" s="48">
        <v>89.85</v>
      </c>
      <c r="S100" s="48">
        <v>0</v>
      </c>
      <c r="T100" s="48">
        <v>122.7</v>
      </c>
      <c r="U100" s="48">
        <v>121</v>
      </c>
      <c r="V100" s="48">
        <v>116.6</v>
      </c>
      <c r="W100" s="48">
        <v>227.46</v>
      </c>
      <c r="X100" s="48">
        <v>97.9</v>
      </c>
      <c r="Y100" s="48">
        <v>0</v>
      </c>
      <c r="Z100" s="48">
        <v>247.54</v>
      </c>
      <c r="AA100" s="48">
        <v>0</v>
      </c>
      <c r="AB100" s="48">
        <v>39.6</v>
      </c>
      <c r="AC100" s="48">
        <v>84.8</v>
      </c>
      <c r="AD100" s="48">
        <v>253.1</v>
      </c>
      <c r="AE100" s="49">
        <v>0</v>
      </c>
    </row>
    <row r="101" spans="1:31" ht="12.75">
      <c r="A101" s="31" t="s">
        <v>154</v>
      </c>
      <c r="B101" s="48">
        <v>162.91</v>
      </c>
      <c r="C101" s="48">
        <v>128.46</v>
      </c>
      <c r="D101" s="48">
        <v>112.63</v>
      </c>
      <c r="E101" s="48">
        <v>102.33</v>
      </c>
      <c r="F101" s="48">
        <v>164.75</v>
      </c>
      <c r="G101" s="48">
        <v>143.18</v>
      </c>
      <c r="H101" s="48">
        <v>0</v>
      </c>
      <c r="I101" s="48">
        <v>138.73</v>
      </c>
      <c r="J101" s="48">
        <v>62.21</v>
      </c>
      <c r="K101" s="48">
        <v>106.03</v>
      </c>
      <c r="L101" s="48">
        <v>191.67</v>
      </c>
      <c r="M101" s="48">
        <v>110.61</v>
      </c>
      <c r="N101" s="48">
        <v>0</v>
      </c>
      <c r="O101" s="48">
        <v>96.75</v>
      </c>
      <c r="P101" s="48">
        <v>254.84</v>
      </c>
      <c r="Q101" s="48">
        <v>77.54</v>
      </c>
      <c r="R101" s="48">
        <v>77.54</v>
      </c>
      <c r="S101" s="48">
        <v>0</v>
      </c>
      <c r="T101" s="48">
        <v>110.2</v>
      </c>
      <c r="U101" s="48">
        <v>100</v>
      </c>
      <c r="V101" s="48">
        <v>163.62</v>
      </c>
      <c r="W101" s="48">
        <v>140.55</v>
      </c>
      <c r="X101" s="48">
        <v>71.87</v>
      </c>
      <c r="Y101" s="48">
        <v>309.83</v>
      </c>
      <c r="Z101" s="48">
        <v>54.09</v>
      </c>
      <c r="AA101" s="48">
        <v>0</v>
      </c>
      <c r="AB101" s="48">
        <v>86.4</v>
      </c>
      <c r="AC101" s="48">
        <v>77.25</v>
      </c>
      <c r="AD101" s="48">
        <v>77.01</v>
      </c>
      <c r="AE101" s="49">
        <v>0</v>
      </c>
    </row>
    <row r="102" spans="1:31" ht="12.75">
      <c r="A102" s="31" t="s">
        <v>155</v>
      </c>
      <c r="B102" s="48">
        <v>90.6</v>
      </c>
      <c r="C102" s="48">
        <v>83.11</v>
      </c>
      <c r="D102" s="48">
        <v>69.7</v>
      </c>
      <c r="E102" s="48">
        <v>138.26</v>
      </c>
      <c r="F102" s="48">
        <v>115.82</v>
      </c>
      <c r="G102" s="48">
        <v>88.32</v>
      </c>
      <c r="H102" s="48">
        <v>0</v>
      </c>
      <c r="I102" s="48">
        <v>148.55</v>
      </c>
      <c r="J102" s="48">
        <v>148.21</v>
      </c>
      <c r="K102" s="48">
        <v>95.54</v>
      </c>
      <c r="L102" s="48">
        <v>121.06</v>
      </c>
      <c r="M102" s="48">
        <v>84.37</v>
      </c>
      <c r="N102" s="48">
        <v>0</v>
      </c>
      <c r="O102" s="48">
        <v>96.75</v>
      </c>
      <c r="P102" s="48">
        <v>122.81</v>
      </c>
      <c r="Q102" s="48">
        <v>83.61</v>
      </c>
      <c r="R102" s="48">
        <v>83.61</v>
      </c>
      <c r="S102" s="48">
        <v>0</v>
      </c>
      <c r="T102" s="48">
        <v>136</v>
      </c>
      <c r="U102" s="48">
        <v>75</v>
      </c>
      <c r="V102" s="48">
        <v>97.71</v>
      </c>
      <c r="W102" s="48">
        <v>111.25</v>
      </c>
      <c r="X102" s="48">
        <v>71.87</v>
      </c>
      <c r="Y102" s="48">
        <v>163.17</v>
      </c>
      <c r="Z102" s="48">
        <v>53.87</v>
      </c>
      <c r="AA102" s="48">
        <v>0</v>
      </c>
      <c r="AB102" s="48">
        <v>65.4</v>
      </c>
      <c r="AC102" s="48">
        <v>47.45</v>
      </c>
      <c r="AD102" s="48">
        <v>44.36</v>
      </c>
      <c r="AE102" s="49">
        <v>0</v>
      </c>
    </row>
    <row r="103" spans="1:31" ht="12.75">
      <c r="A103" s="31" t="s">
        <v>130</v>
      </c>
      <c r="B103" s="48">
        <v>0</v>
      </c>
      <c r="C103" s="48">
        <v>0</v>
      </c>
      <c r="D103" s="48">
        <v>63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0</v>
      </c>
      <c r="U103" s="48">
        <v>0</v>
      </c>
      <c r="V103" s="48">
        <v>0</v>
      </c>
      <c r="W103" s="48">
        <v>0</v>
      </c>
      <c r="X103" s="48">
        <v>0</v>
      </c>
      <c r="Y103" s="48">
        <v>0</v>
      </c>
      <c r="Z103" s="48">
        <v>0</v>
      </c>
      <c r="AA103" s="48">
        <v>0</v>
      </c>
      <c r="AB103" s="48">
        <v>0</v>
      </c>
      <c r="AC103" s="48">
        <v>0</v>
      </c>
      <c r="AD103" s="48">
        <v>0</v>
      </c>
      <c r="AE103" s="49">
        <v>0</v>
      </c>
    </row>
    <row r="104" spans="1:31" ht="12.75">
      <c r="A104" s="31" t="s">
        <v>157</v>
      </c>
      <c r="B104" s="48">
        <v>1252.68</v>
      </c>
      <c r="C104" s="48">
        <v>2178.17</v>
      </c>
      <c r="D104" s="48">
        <v>1320.42</v>
      </c>
      <c r="E104" s="48">
        <v>1376.85</v>
      </c>
      <c r="F104" s="48">
        <v>1327.06</v>
      </c>
      <c r="G104" s="48">
        <v>1217.09</v>
      </c>
      <c r="H104" s="48">
        <v>0</v>
      </c>
      <c r="I104" s="48">
        <v>1276.78</v>
      </c>
      <c r="J104" s="48">
        <v>1289.26</v>
      </c>
      <c r="K104" s="48">
        <v>1091.12</v>
      </c>
      <c r="L104" s="48">
        <v>1196.86</v>
      </c>
      <c r="M104" s="48">
        <v>961.84</v>
      </c>
      <c r="N104" s="48">
        <v>0</v>
      </c>
      <c r="O104" s="48">
        <v>1331.18</v>
      </c>
      <c r="P104" s="48">
        <v>1477.61</v>
      </c>
      <c r="Q104" s="48">
        <v>893.67</v>
      </c>
      <c r="R104" s="48">
        <v>893.67</v>
      </c>
      <c r="S104" s="48">
        <v>0</v>
      </c>
      <c r="T104" s="48">
        <v>1299.4</v>
      </c>
      <c r="U104" s="48">
        <v>1347.45</v>
      </c>
      <c r="V104" s="48">
        <v>1196.38</v>
      </c>
      <c r="W104" s="48">
        <v>1246.59</v>
      </c>
      <c r="X104" s="48">
        <v>1156</v>
      </c>
      <c r="Y104" s="48">
        <v>1544.89</v>
      </c>
      <c r="Z104" s="48">
        <v>1163.07</v>
      </c>
      <c r="AA104" s="48">
        <v>0</v>
      </c>
      <c r="AB104" s="48">
        <v>1285.76</v>
      </c>
      <c r="AC104" s="48">
        <v>820.05</v>
      </c>
      <c r="AD104" s="48">
        <v>1556.57</v>
      </c>
      <c r="AE104" s="49">
        <v>0</v>
      </c>
    </row>
    <row r="105" spans="1:31" ht="12.75">
      <c r="A105" s="17" t="s">
        <v>158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5"/>
    </row>
    <row r="106" spans="1:31" ht="12.75">
      <c r="A106" s="31" t="s">
        <v>159</v>
      </c>
      <c r="B106" s="50">
        <v>1182000</v>
      </c>
      <c r="C106" s="50">
        <v>9510</v>
      </c>
      <c r="D106" s="50">
        <v>8336</v>
      </c>
      <c r="E106" s="50">
        <v>8500</v>
      </c>
      <c r="F106" s="50">
        <v>23225</v>
      </c>
      <c r="G106" s="50">
        <v>18852</v>
      </c>
      <c r="H106" s="50">
        <v>0</v>
      </c>
      <c r="I106" s="50">
        <v>17287</v>
      </c>
      <c r="J106" s="50">
        <v>51840</v>
      </c>
      <c r="K106" s="50">
        <v>44765</v>
      </c>
      <c r="L106" s="50">
        <v>27799</v>
      </c>
      <c r="M106" s="50">
        <v>25987</v>
      </c>
      <c r="N106" s="50">
        <v>0</v>
      </c>
      <c r="O106" s="50">
        <v>24877</v>
      </c>
      <c r="P106" s="50">
        <v>30800</v>
      </c>
      <c r="Q106" s="50">
        <v>8739</v>
      </c>
      <c r="R106" s="50">
        <v>8739</v>
      </c>
      <c r="S106" s="50">
        <v>0</v>
      </c>
      <c r="T106" s="50">
        <v>0</v>
      </c>
      <c r="U106" s="50">
        <v>19635</v>
      </c>
      <c r="V106" s="50">
        <v>33236</v>
      </c>
      <c r="W106" s="50">
        <v>53425</v>
      </c>
      <c r="X106" s="50">
        <v>23887</v>
      </c>
      <c r="Y106" s="50">
        <v>19526</v>
      </c>
      <c r="Z106" s="50">
        <v>0</v>
      </c>
      <c r="AA106" s="50">
        <v>0</v>
      </c>
      <c r="AB106" s="50">
        <v>1246</v>
      </c>
      <c r="AC106" s="50">
        <v>2181</v>
      </c>
      <c r="AD106" s="50">
        <v>10184</v>
      </c>
      <c r="AE106" s="51">
        <v>0</v>
      </c>
    </row>
    <row r="107" spans="1:31" ht="12.75">
      <c r="A107" s="17" t="s">
        <v>160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5"/>
    </row>
    <row r="108" spans="1:31" ht="12.75">
      <c r="A108" s="28" t="s">
        <v>161</v>
      </c>
      <c r="B108" s="52">
        <v>6</v>
      </c>
      <c r="C108" s="52">
        <v>6</v>
      </c>
      <c r="D108" s="52">
        <v>6</v>
      </c>
      <c r="E108" s="52">
        <v>6</v>
      </c>
      <c r="F108" s="52">
        <v>6</v>
      </c>
      <c r="G108" s="52">
        <v>10</v>
      </c>
      <c r="H108" s="52">
        <v>0</v>
      </c>
      <c r="I108" s="52">
        <v>6</v>
      </c>
      <c r="J108" s="52">
        <v>10</v>
      </c>
      <c r="K108" s="52">
        <v>6</v>
      </c>
      <c r="L108" s="52">
        <v>0</v>
      </c>
      <c r="M108" s="52">
        <v>6</v>
      </c>
      <c r="N108" s="52">
        <v>0</v>
      </c>
      <c r="O108" s="52">
        <v>6</v>
      </c>
      <c r="P108" s="52">
        <v>6</v>
      </c>
      <c r="Q108" s="52">
        <v>6</v>
      </c>
      <c r="R108" s="52">
        <v>6</v>
      </c>
      <c r="S108" s="52">
        <v>0</v>
      </c>
      <c r="T108" s="52">
        <v>0</v>
      </c>
      <c r="U108" s="52">
        <v>6</v>
      </c>
      <c r="V108" s="52">
        <v>0</v>
      </c>
      <c r="W108" s="52">
        <v>6</v>
      </c>
      <c r="X108" s="52">
        <v>6</v>
      </c>
      <c r="Y108" s="52">
        <v>7</v>
      </c>
      <c r="Z108" s="52">
        <v>6</v>
      </c>
      <c r="AA108" s="52">
        <v>0</v>
      </c>
      <c r="AB108" s="52">
        <v>10</v>
      </c>
      <c r="AC108" s="52">
        <v>6</v>
      </c>
      <c r="AD108" s="52">
        <v>6</v>
      </c>
      <c r="AE108" s="53">
        <v>0</v>
      </c>
    </row>
    <row r="109" spans="1:31" ht="12.75">
      <c r="A109" s="31" t="s">
        <v>162</v>
      </c>
      <c r="B109" s="50">
        <v>60</v>
      </c>
      <c r="C109" s="50">
        <v>33</v>
      </c>
      <c r="D109" s="50">
        <v>50</v>
      </c>
      <c r="E109" s="50">
        <v>50</v>
      </c>
      <c r="F109" s="50">
        <v>50</v>
      </c>
      <c r="G109" s="50">
        <v>50</v>
      </c>
      <c r="H109" s="50">
        <v>0</v>
      </c>
      <c r="I109" s="50">
        <v>50</v>
      </c>
      <c r="J109" s="50">
        <v>100</v>
      </c>
      <c r="K109" s="50">
        <v>60</v>
      </c>
      <c r="L109" s="50">
        <v>0</v>
      </c>
      <c r="M109" s="50">
        <v>50</v>
      </c>
      <c r="N109" s="50">
        <v>0</v>
      </c>
      <c r="O109" s="50">
        <v>70</v>
      </c>
      <c r="P109" s="50">
        <v>50</v>
      </c>
      <c r="Q109" s="50">
        <v>50</v>
      </c>
      <c r="R109" s="50">
        <v>50</v>
      </c>
      <c r="S109" s="50">
        <v>0</v>
      </c>
      <c r="T109" s="50">
        <v>0</v>
      </c>
      <c r="U109" s="50">
        <v>50</v>
      </c>
      <c r="V109" s="50">
        <v>98</v>
      </c>
      <c r="W109" s="50">
        <v>70</v>
      </c>
      <c r="X109" s="50">
        <v>70</v>
      </c>
      <c r="Y109" s="50">
        <v>53</v>
      </c>
      <c r="Z109" s="50">
        <v>50</v>
      </c>
      <c r="AA109" s="50">
        <v>0</v>
      </c>
      <c r="AB109" s="50">
        <v>50</v>
      </c>
      <c r="AC109" s="50">
        <v>50</v>
      </c>
      <c r="AD109" s="50">
        <v>50</v>
      </c>
      <c r="AE109" s="51">
        <v>0</v>
      </c>
    </row>
    <row r="110" spans="1:31" ht="25.5">
      <c r="A110" s="14" t="s">
        <v>163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7"/>
    </row>
    <row r="111" spans="1:31" ht="12.75">
      <c r="A111" s="28" t="s">
        <v>164</v>
      </c>
      <c r="B111" s="52">
        <v>1174000</v>
      </c>
      <c r="C111" s="52">
        <v>9510</v>
      </c>
      <c r="D111" s="52">
        <v>2100</v>
      </c>
      <c r="E111" s="52">
        <v>2336</v>
      </c>
      <c r="F111" s="52">
        <v>6963</v>
      </c>
      <c r="G111" s="52">
        <v>5328</v>
      </c>
      <c r="H111" s="52">
        <v>0</v>
      </c>
      <c r="I111" s="52">
        <v>2155</v>
      </c>
      <c r="J111" s="52">
        <v>30000</v>
      </c>
      <c r="K111" s="52">
        <v>14500</v>
      </c>
      <c r="L111" s="52">
        <v>24000</v>
      </c>
      <c r="M111" s="52">
        <v>6633</v>
      </c>
      <c r="N111" s="52">
        <v>0</v>
      </c>
      <c r="O111" s="52">
        <v>8000</v>
      </c>
      <c r="P111" s="52">
        <v>37921</v>
      </c>
      <c r="Q111" s="52">
        <v>7903</v>
      </c>
      <c r="R111" s="52">
        <v>7903</v>
      </c>
      <c r="S111" s="52">
        <v>0</v>
      </c>
      <c r="T111" s="52">
        <v>0</v>
      </c>
      <c r="U111" s="52">
        <v>5100</v>
      </c>
      <c r="V111" s="52">
        <v>13869</v>
      </c>
      <c r="W111" s="52">
        <v>34785</v>
      </c>
      <c r="X111" s="52">
        <v>15000</v>
      </c>
      <c r="Y111" s="52">
        <v>6003</v>
      </c>
      <c r="Z111" s="52">
        <v>0</v>
      </c>
      <c r="AA111" s="52">
        <v>0</v>
      </c>
      <c r="AB111" s="52">
        <v>1246</v>
      </c>
      <c r="AC111" s="52">
        <v>830</v>
      </c>
      <c r="AD111" s="52">
        <v>4850</v>
      </c>
      <c r="AE111" s="53">
        <v>0</v>
      </c>
    </row>
    <row r="112" spans="1:31" ht="12.75">
      <c r="A112" s="31" t="s">
        <v>165</v>
      </c>
      <c r="B112" s="50">
        <v>1141000</v>
      </c>
      <c r="C112" s="50">
        <v>2132</v>
      </c>
      <c r="D112" s="50">
        <v>2100</v>
      </c>
      <c r="E112" s="50">
        <v>2134</v>
      </c>
      <c r="F112" s="50">
        <v>3263</v>
      </c>
      <c r="G112" s="50">
        <v>5151</v>
      </c>
      <c r="H112" s="50">
        <v>0</v>
      </c>
      <c r="I112" s="50">
        <v>2155</v>
      </c>
      <c r="J112" s="50">
        <v>11800</v>
      </c>
      <c r="K112" s="50">
        <v>14500</v>
      </c>
      <c r="L112" s="50">
        <v>7000</v>
      </c>
      <c r="M112" s="50">
        <v>6713</v>
      </c>
      <c r="N112" s="50">
        <v>0</v>
      </c>
      <c r="O112" s="50">
        <v>8000</v>
      </c>
      <c r="P112" s="50">
        <v>6320</v>
      </c>
      <c r="Q112" s="50">
        <v>2418</v>
      </c>
      <c r="R112" s="50">
        <v>2418</v>
      </c>
      <c r="S112" s="50">
        <v>0</v>
      </c>
      <c r="T112" s="50">
        <v>0</v>
      </c>
      <c r="U112" s="50">
        <v>5100</v>
      </c>
      <c r="V112" s="50">
        <v>5761</v>
      </c>
      <c r="W112" s="50">
        <v>15321</v>
      </c>
      <c r="X112" s="50">
        <v>6000</v>
      </c>
      <c r="Y112" s="50">
        <v>2778</v>
      </c>
      <c r="Z112" s="50">
        <v>0</v>
      </c>
      <c r="AA112" s="50">
        <v>0</v>
      </c>
      <c r="AB112" s="50">
        <v>785</v>
      </c>
      <c r="AC112" s="50">
        <v>830</v>
      </c>
      <c r="AD112" s="50">
        <v>4850</v>
      </c>
      <c r="AE112" s="51">
        <v>0</v>
      </c>
    </row>
    <row r="113" spans="1:31" ht="25.5">
      <c r="A113" s="31" t="s">
        <v>166</v>
      </c>
      <c r="B113" s="50">
        <v>373966</v>
      </c>
      <c r="C113" s="50">
        <v>2132</v>
      </c>
      <c r="D113" s="50">
        <v>2100</v>
      </c>
      <c r="E113" s="50">
        <v>8635</v>
      </c>
      <c r="F113" s="50">
        <v>7153</v>
      </c>
      <c r="G113" s="50">
        <v>5009</v>
      </c>
      <c r="H113" s="50">
        <v>0</v>
      </c>
      <c r="I113" s="50">
        <v>2155</v>
      </c>
      <c r="J113" s="50">
        <v>13000</v>
      </c>
      <c r="K113" s="50">
        <v>14500</v>
      </c>
      <c r="L113" s="50">
        <v>7000</v>
      </c>
      <c r="M113" s="50">
        <v>6779</v>
      </c>
      <c r="N113" s="50">
        <v>0</v>
      </c>
      <c r="O113" s="50">
        <v>8000</v>
      </c>
      <c r="P113" s="50">
        <v>4265</v>
      </c>
      <c r="Q113" s="50">
        <v>2418</v>
      </c>
      <c r="R113" s="50">
        <v>2418</v>
      </c>
      <c r="S113" s="50">
        <v>0</v>
      </c>
      <c r="T113" s="50">
        <v>0</v>
      </c>
      <c r="U113" s="50">
        <v>5100</v>
      </c>
      <c r="V113" s="50">
        <v>6436</v>
      </c>
      <c r="W113" s="50">
        <v>11979</v>
      </c>
      <c r="X113" s="50">
        <v>6000</v>
      </c>
      <c r="Y113" s="50">
        <v>6370</v>
      </c>
      <c r="Z113" s="50">
        <v>0</v>
      </c>
      <c r="AA113" s="50">
        <v>0</v>
      </c>
      <c r="AB113" s="50">
        <v>785</v>
      </c>
      <c r="AC113" s="50">
        <v>830</v>
      </c>
      <c r="AD113" s="50">
        <v>4850</v>
      </c>
      <c r="AE113" s="51">
        <v>0</v>
      </c>
    </row>
    <row r="114" spans="1:31" ht="12.75">
      <c r="A114" s="31" t="s">
        <v>167</v>
      </c>
      <c r="B114" s="50">
        <v>503880</v>
      </c>
      <c r="C114" s="50">
        <v>2132</v>
      </c>
      <c r="D114" s="50">
        <v>2100</v>
      </c>
      <c r="E114" s="50">
        <v>2336</v>
      </c>
      <c r="F114" s="50">
        <v>6558</v>
      </c>
      <c r="G114" s="50">
        <v>5336</v>
      </c>
      <c r="H114" s="50">
        <v>0</v>
      </c>
      <c r="I114" s="50">
        <v>2155</v>
      </c>
      <c r="J114" s="50">
        <v>11800</v>
      </c>
      <c r="K114" s="50">
        <v>14500</v>
      </c>
      <c r="L114" s="50">
        <v>7000</v>
      </c>
      <c r="M114" s="50">
        <v>6722</v>
      </c>
      <c r="N114" s="50">
        <v>0</v>
      </c>
      <c r="O114" s="50">
        <v>8000</v>
      </c>
      <c r="P114" s="50">
        <v>6320</v>
      </c>
      <c r="Q114" s="50">
        <v>2418</v>
      </c>
      <c r="R114" s="50">
        <v>2418</v>
      </c>
      <c r="S114" s="50">
        <v>0</v>
      </c>
      <c r="T114" s="50">
        <v>0</v>
      </c>
      <c r="U114" s="50">
        <v>5100</v>
      </c>
      <c r="V114" s="50">
        <v>6858</v>
      </c>
      <c r="W114" s="50">
        <v>15321</v>
      </c>
      <c r="X114" s="50">
        <v>6000</v>
      </c>
      <c r="Y114" s="50">
        <v>2728</v>
      </c>
      <c r="Z114" s="50">
        <v>0</v>
      </c>
      <c r="AA114" s="50">
        <v>0</v>
      </c>
      <c r="AB114" s="50">
        <v>785</v>
      </c>
      <c r="AC114" s="50">
        <v>830</v>
      </c>
      <c r="AD114" s="50">
        <v>1850</v>
      </c>
      <c r="AE114" s="51">
        <v>0</v>
      </c>
    </row>
    <row r="115" spans="1:31" ht="12.75">
      <c r="A115" s="14" t="s">
        <v>168</v>
      </c>
      <c r="B115" s="54">
        <v>1230139025</v>
      </c>
      <c r="C115" s="54">
        <v>6920</v>
      </c>
      <c r="D115" s="54">
        <v>9621982</v>
      </c>
      <c r="E115" s="54">
        <v>10532597</v>
      </c>
      <c r="F115" s="54">
        <v>24180000</v>
      </c>
      <c r="G115" s="54">
        <v>1700879</v>
      </c>
      <c r="H115" s="54">
        <v>0</v>
      </c>
      <c r="I115" s="54">
        <v>17050752</v>
      </c>
      <c r="J115" s="54">
        <v>56470000</v>
      </c>
      <c r="K115" s="54">
        <v>50157000</v>
      </c>
      <c r="L115" s="54">
        <v>23846249</v>
      </c>
      <c r="M115" s="54">
        <v>21261487</v>
      </c>
      <c r="N115" s="54">
        <v>0</v>
      </c>
      <c r="O115" s="54">
        <v>16491409</v>
      </c>
      <c r="P115" s="54">
        <v>36815316</v>
      </c>
      <c r="Q115" s="54">
        <v>7503000</v>
      </c>
      <c r="R115" s="54">
        <v>7503000</v>
      </c>
      <c r="S115" s="54">
        <v>0</v>
      </c>
      <c r="T115" s="54">
        <v>0</v>
      </c>
      <c r="U115" s="54">
        <v>13824764</v>
      </c>
      <c r="V115" s="54">
        <v>0</v>
      </c>
      <c r="W115" s="54">
        <v>78596875</v>
      </c>
      <c r="X115" s="54">
        <v>14080500</v>
      </c>
      <c r="Y115" s="54">
        <v>11099489</v>
      </c>
      <c r="Z115" s="54">
        <v>0</v>
      </c>
      <c r="AA115" s="54">
        <v>0</v>
      </c>
      <c r="AB115" s="54">
        <v>3629632</v>
      </c>
      <c r="AC115" s="54">
        <v>2452000</v>
      </c>
      <c r="AD115" s="54">
        <v>9646000</v>
      </c>
      <c r="AE115" s="55">
        <v>0</v>
      </c>
    </row>
    <row r="116" spans="1:31" ht="12.75">
      <c r="A116" s="28" t="s">
        <v>164</v>
      </c>
      <c r="B116" s="34">
        <v>667256000</v>
      </c>
      <c r="C116" s="34">
        <v>1380</v>
      </c>
      <c r="D116" s="34">
        <v>434778</v>
      </c>
      <c r="E116" s="34">
        <v>859597</v>
      </c>
      <c r="F116" s="34">
        <v>5036000</v>
      </c>
      <c r="G116" s="34">
        <v>201985</v>
      </c>
      <c r="H116" s="34">
        <v>0</v>
      </c>
      <c r="I116" s="34">
        <v>3335501</v>
      </c>
      <c r="J116" s="34">
        <v>13525000</v>
      </c>
      <c r="K116" s="34">
        <v>9866288</v>
      </c>
      <c r="L116" s="34">
        <v>7272517</v>
      </c>
      <c r="M116" s="34">
        <v>2064718</v>
      </c>
      <c r="N116" s="34">
        <v>0</v>
      </c>
      <c r="O116" s="34">
        <v>3114874</v>
      </c>
      <c r="P116" s="34">
        <v>7285555</v>
      </c>
      <c r="Q116" s="34">
        <v>2439000</v>
      </c>
      <c r="R116" s="34">
        <v>2439000</v>
      </c>
      <c r="S116" s="34">
        <v>0</v>
      </c>
      <c r="T116" s="34">
        <v>0</v>
      </c>
      <c r="U116" s="34">
        <v>1922760</v>
      </c>
      <c r="V116" s="34">
        <v>7033830</v>
      </c>
      <c r="W116" s="34">
        <v>25771511</v>
      </c>
      <c r="X116" s="34">
        <v>1728000</v>
      </c>
      <c r="Y116" s="34">
        <v>1693010</v>
      </c>
      <c r="Z116" s="34">
        <v>0</v>
      </c>
      <c r="AA116" s="34">
        <v>0</v>
      </c>
      <c r="AB116" s="34">
        <v>1971355</v>
      </c>
      <c r="AC116" s="34">
        <v>843000</v>
      </c>
      <c r="AD116" s="34">
        <v>3388555</v>
      </c>
      <c r="AE116" s="35">
        <v>0</v>
      </c>
    </row>
    <row r="117" spans="1:31" ht="12.75">
      <c r="A117" s="31" t="s">
        <v>165</v>
      </c>
      <c r="B117" s="36">
        <v>309000</v>
      </c>
      <c r="C117" s="36">
        <v>2853</v>
      </c>
      <c r="D117" s="36">
        <v>2056290</v>
      </c>
      <c r="E117" s="36">
        <v>2621000</v>
      </c>
      <c r="F117" s="36">
        <v>2195000</v>
      </c>
      <c r="G117" s="36">
        <v>802403</v>
      </c>
      <c r="H117" s="36">
        <v>0</v>
      </c>
      <c r="I117" s="36">
        <v>5795415</v>
      </c>
      <c r="J117" s="36">
        <v>21640000</v>
      </c>
      <c r="K117" s="36">
        <v>24004698</v>
      </c>
      <c r="L117" s="36">
        <v>8645852</v>
      </c>
      <c r="M117" s="36">
        <v>9215824</v>
      </c>
      <c r="N117" s="36">
        <v>0</v>
      </c>
      <c r="O117" s="36">
        <v>4931798</v>
      </c>
      <c r="P117" s="36">
        <v>6538177</v>
      </c>
      <c r="Q117" s="36">
        <v>2000000</v>
      </c>
      <c r="R117" s="36">
        <v>2000000</v>
      </c>
      <c r="S117" s="36">
        <v>0</v>
      </c>
      <c r="T117" s="36">
        <v>0</v>
      </c>
      <c r="U117" s="36">
        <v>5310686</v>
      </c>
      <c r="V117" s="36">
        <v>2317349</v>
      </c>
      <c r="W117" s="36">
        <v>25840399</v>
      </c>
      <c r="X117" s="36">
        <v>3780000</v>
      </c>
      <c r="Y117" s="36">
        <v>3110592</v>
      </c>
      <c r="Z117" s="36">
        <v>0</v>
      </c>
      <c r="AA117" s="36">
        <v>0</v>
      </c>
      <c r="AB117" s="36">
        <v>845671</v>
      </c>
      <c r="AC117" s="36">
        <v>738000</v>
      </c>
      <c r="AD117" s="36">
        <v>2656730</v>
      </c>
      <c r="AE117" s="37">
        <v>0</v>
      </c>
    </row>
    <row r="118" spans="1:31" ht="25.5">
      <c r="A118" s="31" t="s">
        <v>166</v>
      </c>
      <c r="B118" s="36">
        <v>215243435</v>
      </c>
      <c r="C118" s="36">
        <v>841</v>
      </c>
      <c r="D118" s="36">
        <v>5911145</v>
      </c>
      <c r="E118" s="36">
        <v>3176000</v>
      </c>
      <c r="F118" s="36">
        <v>6559000</v>
      </c>
      <c r="G118" s="36">
        <v>215597</v>
      </c>
      <c r="H118" s="36">
        <v>0</v>
      </c>
      <c r="I118" s="36">
        <v>1740127</v>
      </c>
      <c r="J118" s="36">
        <v>12305000</v>
      </c>
      <c r="K118" s="36">
        <v>2589093</v>
      </c>
      <c r="L118" s="36">
        <v>2992064</v>
      </c>
      <c r="M118" s="36">
        <v>2941965</v>
      </c>
      <c r="N118" s="36">
        <v>0</v>
      </c>
      <c r="O118" s="36">
        <v>2197499</v>
      </c>
      <c r="P118" s="36">
        <v>14336404</v>
      </c>
      <c r="Q118" s="36">
        <v>834000</v>
      </c>
      <c r="R118" s="36">
        <v>834000</v>
      </c>
      <c r="S118" s="36">
        <v>0</v>
      </c>
      <c r="T118" s="36">
        <v>0</v>
      </c>
      <c r="U118" s="36">
        <v>2353648</v>
      </c>
      <c r="V118" s="36">
        <v>6815821</v>
      </c>
      <c r="W118" s="36">
        <v>6531431</v>
      </c>
      <c r="X118" s="36">
        <v>4792500</v>
      </c>
      <c r="Y118" s="36">
        <v>2125949</v>
      </c>
      <c r="Z118" s="36">
        <v>0</v>
      </c>
      <c r="AA118" s="36">
        <v>0</v>
      </c>
      <c r="AB118" s="36">
        <v>33780</v>
      </c>
      <c r="AC118" s="36">
        <v>398000</v>
      </c>
      <c r="AD118" s="36">
        <v>2816495</v>
      </c>
      <c r="AE118" s="37">
        <v>0</v>
      </c>
    </row>
    <row r="119" spans="1:31" ht="12.75">
      <c r="A119" s="31" t="s">
        <v>167</v>
      </c>
      <c r="B119" s="36">
        <v>347330590</v>
      </c>
      <c r="C119" s="36">
        <v>1846</v>
      </c>
      <c r="D119" s="36">
        <v>1219769</v>
      </c>
      <c r="E119" s="36">
        <v>3876000</v>
      </c>
      <c r="F119" s="36">
        <v>10390000</v>
      </c>
      <c r="G119" s="36">
        <v>480894</v>
      </c>
      <c r="H119" s="36">
        <v>0</v>
      </c>
      <c r="I119" s="36">
        <v>6179709</v>
      </c>
      <c r="J119" s="36">
        <v>9000000</v>
      </c>
      <c r="K119" s="36">
        <v>13696921</v>
      </c>
      <c r="L119" s="36">
        <v>4935815</v>
      </c>
      <c r="M119" s="36">
        <v>7038980</v>
      </c>
      <c r="N119" s="36">
        <v>0</v>
      </c>
      <c r="O119" s="36">
        <v>6247238</v>
      </c>
      <c r="P119" s="36">
        <v>8655180</v>
      </c>
      <c r="Q119" s="36">
        <v>2230000</v>
      </c>
      <c r="R119" s="36">
        <v>2230000</v>
      </c>
      <c r="S119" s="36">
        <v>0</v>
      </c>
      <c r="T119" s="36">
        <v>0</v>
      </c>
      <c r="U119" s="36">
        <v>4237670</v>
      </c>
      <c r="V119" s="36">
        <v>26567060</v>
      </c>
      <c r="W119" s="36">
        <v>20453535</v>
      </c>
      <c r="X119" s="36">
        <v>3780000</v>
      </c>
      <c r="Y119" s="36">
        <v>4169938</v>
      </c>
      <c r="Z119" s="36">
        <v>0</v>
      </c>
      <c r="AA119" s="36">
        <v>0</v>
      </c>
      <c r="AB119" s="36">
        <v>778826</v>
      </c>
      <c r="AC119" s="36">
        <v>473000</v>
      </c>
      <c r="AD119" s="36">
        <v>784221</v>
      </c>
      <c r="AE119" s="37">
        <v>0</v>
      </c>
    </row>
    <row r="120" spans="1:31" ht="12.75">
      <c r="A120" s="14" t="s">
        <v>169</v>
      </c>
      <c r="B120" s="56">
        <f>SUM(B121:B124)</f>
        <v>1833.5136218569146</v>
      </c>
      <c r="C120" s="56">
        <f aca="true" t="shared" si="42" ref="C120:AE120">SUM(C121:C124)</f>
        <v>2.7436094720083335</v>
      </c>
      <c r="D120" s="56">
        <f t="shared" si="42"/>
        <v>4581.896190476191</v>
      </c>
      <c r="E120" s="56">
        <f t="shared" si="42"/>
        <v>3623.240120510865</v>
      </c>
      <c r="F120" s="56">
        <f t="shared" si="42"/>
        <v>3897.227721018633</v>
      </c>
      <c r="G120" s="56">
        <f t="shared" si="42"/>
        <v>326.8507458205121</v>
      </c>
      <c r="H120" s="56">
        <f t="shared" si="42"/>
        <v>0</v>
      </c>
      <c r="I120" s="56">
        <f t="shared" si="42"/>
        <v>7912.1819025522045</v>
      </c>
      <c r="J120" s="56">
        <f t="shared" si="42"/>
        <v>3993.98196436332</v>
      </c>
      <c r="K120" s="56">
        <f t="shared" si="42"/>
        <v>3459.103448275862</v>
      </c>
      <c r="L120" s="56">
        <f t="shared" si="42"/>
        <v>2670.6973988095237</v>
      </c>
      <c r="M120" s="56">
        <f t="shared" si="42"/>
        <v>3165.249836221865</v>
      </c>
      <c r="N120" s="56">
        <f t="shared" si="42"/>
        <v>0</v>
      </c>
      <c r="O120" s="56">
        <f t="shared" si="42"/>
        <v>2061.426125</v>
      </c>
      <c r="P120" s="56">
        <f t="shared" si="42"/>
        <v>5957.5444693449845</v>
      </c>
      <c r="Q120" s="56">
        <f t="shared" si="42"/>
        <v>2402.9097848635547</v>
      </c>
      <c r="R120" s="56">
        <f t="shared" si="42"/>
        <v>2402.9097848635547</v>
      </c>
      <c r="S120" s="56">
        <f t="shared" si="42"/>
        <v>0</v>
      </c>
      <c r="T120" s="56">
        <f t="shared" si="42"/>
        <v>0</v>
      </c>
      <c r="U120" s="56">
        <f t="shared" si="42"/>
        <v>2710.738039215686</v>
      </c>
      <c r="V120" s="56">
        <f t="shared" si="42"/>
        <v>5842.303469363398</v>
      </c>
      <c r="W120" s="56">
        <f t="shared" si="42"/>
        <v>4307.72011867616</v>
      </c>
      <c r="X120" s="56">
        <f t="shared" si="42"/>
        <v>2173.95</v>
      </c>
      <c r="Y120" s="56">
        <f t="shared" si="42"/>
        <v>3264.064465927925</v>
      </c>
      <c r="Z120" s="56">
        <f t="shared" si="42"/>
        <v>0</v>
      </c>
      <c r="AA120" s="56">
        <f t="shared" si="42"/>
        <v>0</v>
      </c>
      <c r="AB120" s="56">
        <f t="shared" si="42"/>
        <v>3694.601647054012</v>
      </c>
      <c r="AC120" s="56">
        <f t="shared" si="42"/>
        <v>2954.2168674698796</v>
      </c>
      <c r="AD120" s="56">
        <f t="shared" si="42"/>
        <v>2251.0743772638616</v>
      </c>
      <c r="AE120" s="57">
        <f t="shared" si="42"/>
        <v>0</v>
      </c>
    </row>
    <row r="121" spans="1:31" ht="12.75">
      <c r="A121" s="28" t="s">
        <v>164</v>
      </c>
      <c r="B121" s="58">
        <f>IF(B111=0,0,B116/B111)</f>
        <v>568.3611584327086</v>
      </c>
      <c r="C121" s="58">
        <f aca="true" t="shared" si="43" ref="C121:AE124">IF(C111=0,0,C116/C111)</f>
        <v>0.14511041009463724</v>
      </c>
      <c r="D121" s="58">
        <f t="shared" si="43"/>
        <v>207.03714285714287</v>
      </c>
      <c r="E121" s="58">
        <f t="shared" si="43"/>
        <v>367.97816780821915</v>
      </c>
      <c r="F121" s="58">
        <f t="shared" si="43"/>
        <v>723.2514720666379</v>
      </c>
      <c r="G121" s="58">
        <f t="shared" si="43"/>
        <v>37.9100975975976</v>
      </c>
      <c r="H121" s="58">
        <f t="shared" si="43"/>
        <v>0</v>
      </c>
      <c r="I121" s="58">
        <f t="shared" si="43"/>
        <v>1547.7962877030163</v>
      </c>
      <c r="J121" s="58">
        <f t="shared" si="43"/>
        <v>450.8333333333333</v>
      </c>
      <c r="K121" s="58">
        <f t="shared" si="43"/>
        <v>680.4336551724138</v>
      </c>
      <c r="L121" s="58">
        <f t="shared" si="43"/>
        <v>303.0215416666667</v>
      </c>
      <c r="M121" s="58">
        <f t="shared" si="43"/>
        <v>311.2796622945877</v>
      </c>
      <c r="N121" s="58">
        <f t="shared" si="43"/>
        <v>0</v>
      </c>
      <c r="O121" s="58">
        <f t="shared" si="43"/>
        <v>389.35925</v>
      </c>
      <c r="P121" s="58">
        <f t="shared" si="43"/>
        <v>192.1245484032594</v>
      </c>
      <c r="Q121" s="58">
        <f t="shared" si="43"/>
        <v>308.61698089333163</v>
      </c>
      <c r="R121" s="58">
        <f t="shared" si="43"/>
        <v>308.61698089333163</v>
      </c>
      <c r="S121" s="58">
        <f t="shared" si="43"/>
        <v>0</v>
      </c>
      <c r="T121" s="58">
        <f t="shared" si="43"/>
        <v>0</v>
      </c>
      <c r="U121" s="58">
        <f t="shared" si="43"/>
        <v>377.01176470588234</v>
      </c>
      <c r="V121" s="58">
        <f t="shared" si="43"/>
        <v>507.16201600692193</v>
      </c>
      <c r="W121" s="58">
        <f t="shared" si="43"/>
        <v>740.8800057496047</v>
      </c>
      <c r="X121" s="58">
        <f t="shared" si="43"/>
        <v>115.2</v>
      </c>
      <c r="Y121" s="58">
        <f t="shared" si="43"/>
        <v>282.0273196734966</v>
      </c>
      <c r="Z121" s="58">
        <f t="shared" si="43"/>
        <v>0</v>
      </c>
      <c r="AA121" s="58">
        <f t="shared" si="43"/>
        <v>0</v>
      </c>
      <c r="AB121" s="58">
        <f t="shared" si="43"/>
        <v>1582.1468699839486</v>
      </c>
      <c r="AC121" s="58">
        <f t="shared" si="43"/>
        <v>1015.6626506024096</v>
      </c>
      <c r="AD121" s="58">
        <f t="shared" si="43"/>
        <v>698.6711340206185</v>
      </c>
      <c r="AE121" s="59">
        <f t="shared" si="43"/>
        <v>0</v>
      </c>
    </row>
    <row r="122" spans="1:31" ht="12.75">
      <c r="A122" s="31" t="s">
        <v>165</v>
      </c>
      <c r="B122" s="60">
        <f>IF(B112=0,0,B117/B112)</f>
        <v>0.2708150744960561</v>
      </c>
      <c r="C122" s="60">
        <f t="shared" si="43"/>
        <v>1.3381801125703565</v>
      </c>
      <c r="D122" s="60">
        <f t="shared" si="43"/>
        <v>979.1857142857143</v>
      </c>
      <c r="E122" s="60">
        <f t="shared" si="43"/>
        <v>1228.2099343955015</v>
      </c>
      <c r="F122" s="60">
        <f t="shared" si="43"/>
        <v>672.6938400245173</v>
      </c>
      <c r="G122" s="60">
        <f t="shared" si="43"/>
        <v>155.77615996893806</v>
      </c>
      <c r="H122" s="60">
        <f t="shared" si="43"/>
        <v>0</v>
      </c>
      <c r="I122" s="60">
        <f t="shared" si="43"/>
        <v>2689.2877030162413</v>
      </c>
      <c r="J122" s="60">
        <f t="shared" si="43"/>
        <v>1833.8983050847457</v>
      </c>
      <c r="K122" s="60">
        <f t="shared" si="43"/>
        <v>1655.4964137931036</v>
      </c>
      <c r="L122" s="60">
        <f t="shared" si="43"/>
        <v>1235.1217142857142</v>
      </c>
      <c r="M122" s="60">
        <f t="shared" si="43"/>
        <v>1372.8324147177118</v>
      </c>
      <c r="N122" s="60">
        <f t="shared" si="43"/>
        <v>0</v>
      </c>
      <c r="O122" s="60">
        <f t="shared" si="43"/>
        <v>616.47475</v>
      </c>
      <c r="P122" s="60">
        <f t="shared" si="43"/>
        <v>1034.5216772151898</v>
      </c>
      <c r="Q122" s="60">
        <f t="shared" si="43"/>
        <v>827.129859387924</v>
      </c>
      <c r="R122" s="60">
        <f t="shared" si="43"/>
        <v>827.129859387924</v>
      </c>
      <c r="S122" s="60">
        <f t="shared" si="43"/>
        <v>0</v>
      </c>
      <c r="T122" s="60">
        <f t="shared" si="43"/>
        <v>0</v>
      </c>
      <c r="U122" s="60">
        <f t="shared" si="43"/>
        <v>1041.3109803921568</v>
      </c>
      <c r="V122" s="60">
        <f t="shared" si="43"/>
        <v>402.24770005207426</v>
      </c>
      <c r="W122" s="60">
        <f t="shared" si="43"/>
        <v>1686.6000261079564</v>
      </c>
      <c r="X122" s="60">
        <f t="shared" si="43"/>
        <v>630</v>
      </c>
      <c r="Y122" s="60">
        <f t="shared" si="43"/>
        <v>1119.7235421166306</v>
      </c>
      <c r="Z122" s="60">
        <f t="shared" si="43"/>
        <v>0</v>
      </c>
      <c r="AA122" s="60">
        <f t="shared" si="43"/>
        <v>0</v>
      </c>
      <c r="AB122" s="60">
        <f t="shared" si="43"/>
        <v>1077.287898089172</v>
      </c>
      <c r="AC122" s="60">
        <f t="shared" si="43"/>
        <v>889.156626506024</v>
      </c>
      <c r="AD122" s="60">
        <f t="shared" si="43"/>
        <v>547.7793814432989</v>
      </c>
      <c r="AE122" s="61">
        <f t="shared" si="43"/>
        <v>0</v>
      </c>
    </row>
    <row r="123" spans="1:31" ht="25.5">
      <c r="A123" s="31" t="s">
        <v>166</v>
      </c>
      <c r="B123" s="60">
        <f>IF(B113=0,0,B118/B113)</f>
        <v>575.5695303851152</v>
      </c>
      <c r="C123" s="60">
        <f t="shared" si="43"/>
        <v>0.39446529080675424</v>
      </c>
      <c r="D123" s="60">
        <f t="shared" si="43"/>
        <v>2814.8309523809526</v>
      </c>
      <c r="E123" s="60">
        <f t="shared" si="43"/>
        <v>367.80544296467866</v>
      </c>
      <c r="F123" s="60">
        <f t="shared" si="43"/>
        <v>916.9579197539493</v>
      </c>
      <c r="G123" s="60">
        <f t="shared" si="43"/>
        <v>43.0419245358355</v>
      </c>
      <c r="H123" s="60">
        <f t="shared" si="43"/>
        <v>0</v>
      </c>
      <c r="I123" s="60">
        <f t="shared" si="43"/>
        <v>807.4835266821345</v>
      </c>
      <c r="J123" s="60">
        <f t="shared" si="43"/>
        <v>946.5384615384615</v>
      </c>
      <c r="K123" s="60">
        <f t="shared" si="43"/>
        <v>178.55813793103448</v>
      </c>
      <c r="L123" s="60">
        <f t="shared" si="43"/>
        <v>427.43771428571426</v>
      </c>
      <c r="M123" s="60">
        <f t="shared" si="43"/>
        <v>433.9821507596991</v>
      </c>
      <c r="N123" s="60">
        <f t="shared" si="43"/>
        <v>0</v>
      </c>
      <c r="O123" s="60">
        <f t="shared" si="43"/>
        <v>274.687375</v>
      </c>
      <c r="P123" s="60">
        <f t="shared" si="43"/>
        <v>3361.407737397421</v>
      </c>
      <c r="Q123" s="60">
        <f t="shared" si="43"/>
        <v>344.91315136476425</v>
      </c>
      <c r="R123" s="60">
        <f t="shared" si="43"/>
        <v>344.91315136476425</v>
      </c>
      <c r="S123" s="60">
        <f t="shared" si="43"/>
        <v>0</v>
      </c>
      <c r="T123" s="60">
        <f t="shared" si="43"/>
        <v>0</v>
      </c>
      <c r="U123" s="60">
        <f t="shared" si="43"/>
        <v>461.49960784313726</v>
      </c>
      <c r="V123" s="60">
        <f t="shared" si="43"/>
        <v>1059.0150714729646</v>
      </c>
      <c r="W123" s="60">
        <f t="shared" si="43"/>
        <v>545.2400868185993</v>
      </c>
      <c r="X123" s="60">
        <f t="shared" si="43"/>
        <v>798.75</v>
      </c>
      <c r="Y123" s="60">
        <f t="shared" si="43"/>
        <v>333.743956043956</v>
      </c>
      <c r="Z123" s="60">
        <f t="shared" si="43"/>
        <v>0</v>
      </c>
      <c r="AA123" s="60">
        <f t="shared" si="43"/>
        <v>0</v>
      </c>
      <c r="AB123" s="60">
        <f t="shared" si="43"/>
        <v>43.031847133757964</v>
      </c>
      <c r="AC123" s="60">
        <f t="shared" si="43"/>
        <v>479.51807228915663</v>
      </c>
      <c r="AD123" s="60">
        <f t="shared" si="43"/>
        <v>580.7206185567011</v>
      </c>
      <c r="AE123" s="61">
        <f t="shared" si="43"/>
        <v>0</v>
      </c>
    </row>
    <row r="124" spans="1:31" ht="12.75">
      <c r="A124" s="31" t="s">
        <v>167</v>
      </c>
      <c r="B124" s="60">
        <f>IF(B114=0,0,B119/B114)</f>
        <v>689.3121179645948</v>
      </c>
      <c r="C124" s="60">
        <f t="shared" si="43"/>
        <v>0.8658536585365854</v>
      </c>
      <c r="D124" s="60">
        <f t="shared" si="43"/>
        <v>580.842380952381</v>
      </c>
      <c r="E124" s="60">
        <f t="shared" si="43"/>
        <v>1659.2465753424658</v>
      </c>
      <c r="F124" s="60">
        <f t="shared" si="43"/>
        <v>1584.3244891735285</v>
      </c>
      <c r="G124" s="60">
        <f t="shared" si="43"/>
        <v>90.12256371814092</v>
      </c>
      <c r="H124" s="60">
        <f t="shared" si="43"/>
        <v>0</v>
      </c>
      <c r="I124" s="60">
        <f t="shared" si="43"/>
        <v>2867.6143851508123</v>
      </c>
      <c r="J124" s="60">
        <f t="shared" si="43"/>
        <v>762.7118644067797</v>
      </c>
      <c r="K124" s="60">
        <f t="shared" si="43"/>
        <v>944.6152413793103</v>
      </c>
      <c r="L124" s="60">
        <f t="shared" si="43"/>
        <v>705.1164285714286</v>
      </c>
      <c r="M124" s="60">
        <f t="shared" si="43"/>
        <v>1047.1556084498661</v>
      </c>
      <c r="N124" s="60">
        <f t="shared" si="43"/>
        <v>0</v>
      </c>
      <c r="O124" s="60">
        <f t="shared" si="43"/>
        <v>780.90475</v>
      </c>
      <c r="P124" s="60">
        <f t="shared" si="43"/>
        <v>1369.490506329114</v>
      </c>
      <c r="Q124" s="60">
        <f t="shared" si="43"/>
        <v>922.2497932175352</v>
      </c>
      <c r="R124" s="60">
        <f t="shared" si="43"/>
        <v>922.2497932175352</v>
      </c>
      <c r="S124" s="60">
        <f t="shared" si="43"/>
        <v>0</v>
      </c>
      <c r="T124" s="60">
        <f t="shared" si="43"/>
        <v>0</v>
      </c>
      <c r="U124" s="60">
        <f t="shared" si="43"/>
        <v>830.9156862745098</v>
      </c>
      <c r="V124" s="60">
        <f t="shared" si="43"/>
        <v>3873.878681831438</v>
      </c>
      <c r="W124" s="60">
        <f t="shared" si="43"/>
        <v>1335</v>
      </c>
      <c r="X124" s="60">
        <f t="shared" si="43"/>
        <v>630</v>
      </c>
      <c r="Y124" s="60">
        <f t="shared" si="43"/>
        <v>1528.5696480938416</v>
      </c>
      <c r="Z124" s="60">
        <f t="shared" si="43"/>
        <v>0</v>
      </c>
      <c r="AA124" s="60">
        <f t="shared" si="43"/>
        <v>0</v>
      </c>
      <c r="AB124" s="60">
        <f t="shared" si="43"/>
        <v>992.1350318471337</v>
      </c>
      <c r="AC124" s="60">
        <f t="shared" si="43"/>
        <v>569.8795180722891</v>
      </c>
      <c r="AD124" s="60">
        <f t="shared" si="43"/>
        <v>423.90324324324325</v>
      </c>
      <c r="AE124" s="61">
        <f t="shared" si="43"/>
        <v>0</v>
      </c>
    </row>
    <row r="125" spans="1:31" ht="25.5">
      <c r="A125" s="14" t="s">
        <v>170</v>
      </c>
      <c r="B125" s="62">
        <f>+B120*B111</f>
        <v>2152544992.0600176</v>
      </c>
      <c r="C125" s="62">
        <f aca="true" t="shared" si="44" ref="C125:AE125">+C120*C111</f>
        <v>26091.726078799253</v>
      </c>
      <c r="D125" s="62">
        <f t="shared" si="44"/>
        <v>9621982</v>
      </c>
      <c r="E125" s="62">
        <f t="shared" si="44"/>
        <v>8463888.92151338</v>
      </c>
      <c r="F125" s="62">
        <f t="shared" si="44"/>
        <v>27136396.62145274</v>
      </c>
      <c r="G125" s="62">
        <f t="shared" si="44"/>
        <v>1741460.7737316885</v>
      </c>
      <c r="H125" s="62">
        <f t="shared" si="44"/>
        <v>0</v>
      </c>
      <c r="I125" s="62">
        <f t="shared" si="44"/>
        <v>17050752</v>
      </c>
      <c r="J125" s="62">
        <f t="shared" si="44"/>
        <v>119819458.9308996</v>
      </c>
      <c r="K125" s="62">
        <f t="shared" si="44"/>
        <v>50157000</v>
      </c>
      <c r="L125" s="62">
        <f t="shared" si="44"/>
        <v>64096737.57142857</v>
      </c>
      <c r="M125" s="62">
        <f t="shared" si="44"/>
        <v>20995102.16365963</v>
      </c>
      <c r="N125" s="62">
        <f t="shared" si="44"/>
        <v>0</v>
      </c>
      <c r="O125" s="62">
        <f t="shared" si="44"/>
        <v>16491409</v>
      </c>
      <c r="P125" s="62">
        <f t="shared" si="44"/>
        <v>225916043.82203117</v>
      </c>
      <c r="Q125" s="62">
        <f t="shared" si="44"/>
        <v>18990196.029776674</v>
      </c>
      <c r="R125" s="62">
        <f t="shared" si="44"/>
        <v>18990196.029776674</v>
      </c>
      <c r="S125" s="62">
        <f t="shared" si="44"/>
        <v>0</v>
      </c>
      <c r="T125" s="62">
        <f t="shared" si="44"/>
        <v>0</v>
      </c>
      <c r="U125" s="62">
        <f t="shared" si="44"/>
        <v>13824763.999999998</v>
      </c>
      <c r="V125" s="62">
        <f t="shared" si="44"/>
        <v>81026906.81660096</v>
      </c>
      <c r="W125" s="62">
        <f t="shared" si="44"/>
        <v>149844044.32815024</v>
      </c>
      <c r="X125" s="62">
        <f t="shared" si="44"/>
        <v>32609249.999999996</v>
      </c>
      <c r="Y125" s="62">
        <f t="shared" si="44"/>
        <v>19594178.988965333</v>
      </c>
      <c r="Z125" s="62">
        <f t="shared" si="44"/>
        <v>0</v>
      </c>
      <c r="AA125" s="62">
        <f t="shared" si="44"/>
        <v>0</v>
      </c>
      <c r="AB125" s="62">
        <f t="shared" si="44"/>
        <v>4603473.652229299</v>
      </c>
      <c r="AC125" s="62">
        <f t="shared" si="44"/>
        <v>2452000</v>
      </c>
      <c r="AD125" s="62">
        <f t="shared" si="44"/>
        <v>10917710.729729729</v>
      </c>
      <c r="AE125" s="63">
        <f t="shared" si="44"/>
        <v>0</v>
      </c>
    </row>
    <row r="126" spans="1:31" ht="25.5">
      <c r="A126" s="17" t="s">
        <v>171</v>
      </c>
      <c r="B126" s="64">
        <v>1343221761</v>
      </c>
      <c r="C126" s="64">
        <v>608780</v>
      </c>
      <c r="D126" s="64">
        <v>9621982</v>
      </c>
      <c r="E126" s="64">
        <v>10532597</v>
      </c>
      <c r="F126" s="64">
        <v>26957000</v>
      </c>
      <c r="G126" s="64">
        <v>20410551</v>
      </c>
      <c r="H126" s="64">
        <v>0</v>
      </c>
      <c r="I126" s="64">
        <v>17415162</v>
      </c>
      <c r="J126" s="64">
        <v>74441001</v>
      </c>
      <c r="K126" s="64">
        <v>50157000</v>
      </c>
      <c r="L126" s="64">
        <v>34766890</v>
      </c>
      <c r="M126" s="64">
        <v>21261487</v>
      </c>
      <c r="N126" s="64">
        <v>0</v>
      </c>
      <c r="O126" s="64">
        <v>19158396</v>
      </c>
      <c r="P126" s="64">
        <v>24049367</v>
      </c>
      <c r="Q126" s="64">
        <v>7503000</v>
      </c>
      <c r="R126" s="64">
        <v>7503000</v>
      </c>
      <c r="S126" s="64">
        <v>0</v>
      </c>
      <c r="T126" s="64">
        <v>0</v>
      </c>
      <c r="U126" s="64">
        <v>16659779</v>
      </c>
      <c r="V126" s="64">
        <v>-54512579</v>
      </c>
      <c r="W126" s="64">
        <v>93984995</v>
      </c>
      <c r="X126" s="64">
        <v>14080500</v>
      </c>
      <c r="Y126" s="64">
        <v>3195476</v>
      </c>
      <c r="Z126" s="64">
        <v>12593700</v>
      </c>
      <c r="AA126" s="64">
        <v>0</v>
      </c>
      <c r="AB126" s="64">
        <v>2200910</v>
      </c>
      <c r="AC126" s="64">
        <v>2451000</v>
      </c>
      <c r="AD126" s="64">
        <v>10639044</v>
      </c>
      <c r="AE126" s="65">
        <v>0</v>
      </c>
    </row>
    <row r="127" spans="1:31" ht="12.75">
      <c r="A127" s="28" t="s">
        <v>172</v>
      </c>
      <c r="B127" s="34">
        <v>1243293000</v>
      </c>
      <c r="C127" s="34">
        <v>37874000</v>
      </c>
      <c r="D127" s="34">
        <v>28188000</v>
      </c>
      <c r="E127" s="34">
        <v>24815000</v>
      </c>
      <c r="F127" s="34">
        <v>38632000</v>
      </c>
      <c r="G127" s="34">
        <v>32506000</v>
      </c>
      <c r="H127" s="34">
        <v>72626000</v>
      </c>
      <c r="I127" s="34">
        <v>49553000</v>
      </c>
      <c r="J127" s="34">
        <v>75995000</v>
      </c>
      <c r="K127" s="34">
        <v>50157000</v>
      </c>
      <c r="L127" s="34">
        <v>67964000</v>
      </c>
      <c r="M127" s="34">
        <v>53158000</v>
      </c>
      <c r="N127" s="34">
        <v>209436000</v>
      </c>
      <c r="O127" s="34">
        <v>57262000</v>
      </c>
      <c r="P127" s="34">
        <v>41949000</v>
      </c>
      <c r="Q127" s="34">
        <v>18057000</v>
      </c>
      <c r="R127" s="34">
        <v>19857000</v>
      </c>
      <c r="S127" s="34">
        <v>46637000</v>
      </c>
      <c r="T127" s="34">
        <v>20051000</v>
      </c>
      <c r="U127" s="34">
        <v>28189000</v>
      </c>
      <c r="V127" s="34">
        <v>47196000</v>
      </c>
      <c r="W127" s="34">
        <v>85716000</v>
      </c>
      <c r="X127" s="34">
        <v>45958000</v>
      </c>
      <c r="Y127" s="34">
        <v>29614000</v>
      </c>
      <c r="Z127" s="34">
        <v>35982000</v>
      </c>
      <c r="AA127" s="34">
        <v>129669000</v>
      </c>
      <c r="AB127" s="34">
        <v>10224000</v>
      </c>
      <c r="AC127" s="34">
        <v>11661000</v>
      </c>
      <c r="AD127" s="34">
        <v>35567000</v>
      </c>
      <c r="AE127" s="35">
        <v>14638000</v>
      </c>
    </row>
    <row r="128" spans="1:31" ht="12.75">
      <c r="A128" s="66" t="s">
        <v>173</v>
      </c>
      <c r="B128" s="67" t="str">
        <f>IF(B11&gt;0,"Funded","Unfunded")</f>
        <v>Unfunded</v>
      </c>
      <c r="C128" s="67" t="str">
        <f aca="true" t="shared" si="45" ref="C128:AE128">IF(C11&gt;0,"Funded","Unfunded")</f>
        <v>Unfunded</v>
      </c>
      <c r="D128" s="67" t="str">
        <f t="shared" si="45"/>
        <v>Funded</v>
      </c>
      <c r="E128" s="67" t="str">
        <f t="shared" si="45"/>
        <v>Funded</v>
      </c>
      <c r="F128" s="67" t="str">
        <f t="shared" si="45"/>
        <v>Funded</v>
      </c>
      <c r="G128" s="67" t="str">
        <f t="shared" si="45"/>
        <v>Funded</v>
      </c>
      <c r="H128" s="67" t="str">
        <f t="shared" si="45"/>
        <v>Funded</v>
      </c>
      <c r="I128" s="67" t="str">
        <f t="shared" si="45"/>
        <v>Funded</v>
      </c>
      <c r="J128" s="67" t="str">
        <f t="shared" si="45"/>
        <v>Unfunded</v>
      </c>
      <c r="K128" s="67" t="str">
        <f t="shared" si="45"/>
        <v>Funded</v>
      </c>
      <c r="L128" s="67" t="str">
        <f t="shared" si="45"/>
        <v>Funded</v>
      </c>
      <c r="M128" s="67" t="str">
        <f t="shared" si="45"/>
        <v>Funded</v>
      </c>
      <c r="N128" s="67" t="str">
        <f t="shared" si="45"/>
        <v>Funded</v>
      </c>
      <c r="O128" s="67" t="str">
        <f t="shared" si="45"/>
        <v>Funded</v>
      </c>
      <c r="P128" s="67" t="str">
        <f t="shared" si="45"/>
        <v>Funded</v>
      </c>
      <c r="Q128" s="67" t="str">
        <f t="shared" si="45"/>
        <v>Funded</v>
      </c>
      <c r="R128" s="67" t="str">
        <f t="shared" si="45"/>
        <v>Funded</v>
      </c>
      <c r="S128" s="67" t="str">
        <f t="shared" si="45"/>
        <v>Funded</v>
      </c>
      <c r="T128" s="67" t="str">
        <f t="shared" si="45"/>
        <v>Unfunded</v>
      </c>
      <c r="U128" s="67" t="str">
        <f t="shared" si="45"/>
        <v>Funded</v>
      </c>
      <c r="V128" s="67" t="str">
        <f t="shared" si="45"/>
        <v>Funded</v>
      </c>
      <c r="W128" s="67" t="str">
        <f t="shared" si="45"/>
        <v>Funded</v>
      </c>
      <c r="X128" s="67" t="str">
        <f t="shared" si="45"/>
        <v>Funded</v>
      </c>
      <c r="Y128" s="67" t="str">
        <f t="shared" si="45"/>
        <v>Unfunded</v>
      </c>
      <c r="Z128" s="67" t="str">
        <f t="shared" si="45"/>
        <v>Funded</v>
      </c>
      <c r="AA128" s="67" t="str">
        <f t="shared" si="45"/>
        <v>Funded</v>
      </c>
      <c r="AB128" s="67" t="str">
        <f t="shared" si="45"/>
        <v>Funded</v>
      </c>
      <c r="AC128" s="67" t="str">
        <f t="shared" si="45"/>
        <v>Funded</v>
      </c>
      <c r="AD128" s="67" t="str">
        <f t="shared" si="45"/>
        <v>Funded</v>
      </c>
      <c r="AE128" s="68" t="str">
        <f t="shared" si="45"/>
        <v>Unfunded</v>
      </c>
    </row>
    <row r="129" spans="1:31" ht="12.75" hidden="1">
      <c r="A129" s="69" t="s">
        <v>174</v>
      </c>
      <c r="B129" s="36">
        <v>21960570959</v>
      </c>
      <c r="C129" s="36">
        <v>145155782</v>
      </c>
      <c r="D129" s="36">
        <v>117527000</v>
      </c>
      <c r="E129" s="36">
        <v>168427241</v>
      </c>
      <c r="F129" s="36">
        <v>596350506</v>
      </c>
      <c r="G129" s="36">
        <v>336618529</v>
      </c>
      <c r="H129" s="36">
        <v>191346000</v>
      </c>
      <c r="I129" s="36">
        <v>281724281</v>
      </c>
      <c r="J129" s="36">
        <v>1163088467</v>
      </c>
      <c r="K129" s="36">
        <v>856871758</v>
      </c>
      <c r="L129" s="36">
        <v>540635249</v>
      </c>
      <c r="M129" s="36">
        <v>318730618</v>
      </c>
      <c r="N129" s="36">
        <v>80433090</v>
      </c>
      <c r="O129" s="36">
        <v>215919890</v>
      </c>
      <c r="P129" s="36">
        <v>652430921</v>
      </c>
      <c r="Q129" s="36">
        <v>160099000</v>
      </c>
      <c r="R129" s="36">
        <v>115908196</v>
      </c>
      <c r="S129" s="36">
        <v>16372382</v>
      </c>
      <c r="T129" s="36">
        <v>54795140</v>
      </c>
      <c r="U129" s="36">
        <v>224307753</v>
      </c>
      <c r="V129" s="36">
        <v>544877664</v>
      </c>
      <c r="W129" s="36">
        <v>867834467</v>
      </c>
      <c r="X129" s="36">
        <v>317213000</v>
      </c>
      <c r="Y129" s="36">
        <v>285392578</v>
      </c>
      <c r="Z129" s="36">
        <v>411608259</v>
      </c>
      <c r="AA129" s="36">
        <v>33249</v>
      </c>
      <c r="AB129" s="36">
        <v>20322404</v>
      </c>
      <c r="AC129" s="36">
        <v>22490256</v>
      </c>
      <c r="AD129" s="36">
        <v>124094585</v>
      </c>
      <c r="AE129" s="36">
        <v>4214420</v>
      </c>
    </row>
    <row r="130" spans="1:31" ht="12.75" hidden="1">
      <c r="A130" s="69" t="s">
        <v>175</v>
      </c>
      <c r="B130" s="36">
        <v>20305970389</v>
      </c>
      <c r="C130" s="36">
        <v>137951198</v>
      </c>
      <c r="D130" s="36">
        <v>114943000</v>
      </c>
      <c r="E130" s="36">
        <v>161778991</v>
      </c>
      <c r="F130" s="36">
        <v>589071331</v>
      </c>
      <c r="G130" s="36">
        <v>328076554</v>
      </c>
      <c r="H130" s="36">
        <v>101789810</v>
      </c>
      <c r="I130" s="36">
        <v>284874627</v>
      </c>
      <c r="J130" s="36">
        <v>1151932912</v>
      </c>
      <c r="K130" s="36">
        <v>846519433</v>
      </c>
      <c r="L130" s="36">
        <v>507358519</v>
      </c>
      <c r="M130" s="36">
        <v>350676800</v>
      </c>
      <c r="N130" s="36">
        <v>343600</v>
      </c>
      <c r="O130" s="36">
        <v>204200867</v>
      </c>
      <c r="P130" s="36">
        <v>633901137</v>
      </c>
      <c r="Q130" s="36">
        <v>155265627</v>
      </c>
      <c r="R130" s="36">
        <v>111079898</v>
      </c>
      <c r="S130" s="36">
        <v>11795860</v>
      </c>
      <c r="T130" s="36">
        <v>68949070</v>
      </c>
      <c r="U130" s="36">
        <v>221719112</v>
      </c>
      <c r="V130" s="36">
        <v>557513444</v>
      </c>
      <c r="W130" s="36">
        <v>792665620</v>
      </c>
      <c r="X130" s="36">
        <v>303455667</v>
      </c>
      <c r="Y130" s="36">
        <v>287882643</v>
      </c>
      <c r="Z130" s="36">
        <v>416123160</v>
      </c>
      <c r="AA130" s="36">
        <v>1889190</v>
      </c>
      <c r="AB130" s="36">
        <v>17485100</v>
      </c>
      <c r="AC130" s="36">
        <v>17218234</v>
      </c>
      <c r="AD130" s="36">
        <v>112270543</v>
      </c>
      <c r="AE130" s="36">
        <v>105000</v>
      </c>
    </row>
    <row r="131" spans="1:31" ht="12.75" hidden="1">
      <c r="A131" s="69" t="s">
        <v>176</v>
      </c>
      <c r="B131" s="36">
        <v>2687847130</v>
      </c>
      <c r="C131" s="36">
        <v>8889880</v>
      </c>
      <c r="D131" s="36">
        <v>7552000</v>
      </c>
      <c r="E131" s="36">
        <v>9069000</v>
      </c>
      <c r="F131" s="36">
        <v>16742117</v>
      </c>
      <c r="G131" s="36">
        <v>22481746</v>
      </c>
      <c r="H131" s="36">
        <v>84355620</v>
      </c>
      <c r="I131" s="36">
        <v>14978420</v>
      </c>
      <c r="J131" s="36">
        <v>44557682</v>
      </c>
      <c r="K131" s="36">
        <v>36239143</v>
      </c>
      <c r="L131" s="36">
        <v>35583730</v>
      </c>
      <c r="M131" s="36">
        <v>20759880</v>
      </c>
      <c r="N131" s="36">
        <v>68401220</v>
      </c>
      <c r="O131" s="36">
        <v>28748440</v>
      </c>
      <c r="P131" s="36">
        <v>36125251</v>
      </c>
      <c r="Q131" s="36">
        <v>8423012</v>
      </c>
      <c r="R131" s="36">
        <v>6463300</v>
      </c>
      <c r="S131" s="36">
        <v>4580620</v>
      </c>
      <c r="T131" s="36">
        <v>4385890</v>
      </c>
      <c r="U131" s="36">
        <v>9877116</v>
      </c>
      <c r="V131" s="36">
        <v>34140440</v>
      </c>
      <c r="W131" s="36">
        <v>56461008</v>
      </c>
      <c r="X131" s="36">
        <v>29759829</v>
      </c>
      <c r="Y131" s="36">
        <v>11843415</v>
      </c>
      <c r="Z131" s="36">
        <v>21613400</v>
      </c>
      <c r="AA131" s="36">
        <v>31049953</v>
      </c>
      <c r="AB131" s="36">
        <v>2994700</v>
      </c>
      <c r="AC131" s="36">
        <v>5772300</v>
      </c>
      <c r="AD131" s="36">
        <v>16237001</v>
      </c>
      <c r="AE131" s="36">
        <v>4183420</v>
      </c>
    </row>
    <row r="132" spans="1:31" ht="12.75" hidden="1">
      <c r="A132" s="69" t="s">
        <v>177</v>
      </c>
      <c r="B132" s="36">
        <v>7168806</v>
      </c>
      <c r="C132" s="36">
        <v>-14616557</v>
      </c>
      <c r="D132" s="36">
        <v>15700000</v>
      </c>
      <c r="E132" s="36">
        <v>3985071</v>
      </c>
      <c r="F132" s="36">
        <v>289414000</v>
      </c>
      <c r="G132" s="36">
        <v>156616937</v>
      </c>
      <c r="H132" s="36">
        <v>174156000</v>
      </c>
      <c r="I132" s="36">
        <v>32913402</v>
      </c>
      <c r="J132" s="36">
        <v>107425469</v>
      </c>
      <c r="K132" s="36">
        <v>371601878</v>
      </c>
      <c r="L132" s="36">
        <v>95082000</v>
      </c>
      <c r="M132" s="36">
        <v>94122549</v>
      </c>
      <c r="N132" s="36">
        <v>390000000</v>
      </c>
      <c r="O132" s="36">
        <v>11797816</v>
      </c>
      <c r="P132" s="36">
        <v>100785506</v>
      </c>
      <c r="Q132" s="36">
        <v>9561000</v>
      </c>
      <c r="R132" s="36">
        <v>-3726774</v>
      </c>
      <c r="S132" s="36">
        <v>1584469</v>
      </c>
      <c r="T132" s="36">
        <v>0</v>
      </c>
      <c r="U132" s="36">
        <v>20431000</v>
      </c>
      <c r="V132" s="36">
        <v>229000000</v>
      </c>
      <c r="W132" s="36">
        <v>209667020</v>
      </c>
      <c r="X132" s="36">
        <v>126999000</v>
      </c>
      <c r="Y132" s="36">
        <v>32854009</v>
      </c>
      <c r="Z132" s="36">
        <v>72344208</v>
      </c>
      <c r="AA132" s="36">
        <v>55788000</v>
      </c>
      <c r="AB132" s="36">
        <v>7399000</v>
      </c>
      <c r="AC132" s="36">
        <v>3500000</v>
      </c>
      <c r="AD132" s="36">
        <v>6767170</v>
      </c>
      <c r="AE132" s="36">
        <v>5492639</v>
      </c>
    </row>
    <row r="133" spans="1:31" ht="12.75" hidden="1">
      <c r="A133" s="69" t="s">
        <v>178</v>
      </c>
      <c r="B133" s="36">
        <v>6382164</v>
      </c>
      <c r="C133" s="36">
        <v>33908769</v>
      </c>
      <c r="D133" s="36">
        <v>28701000</v>
      </c>
      <c r="E133" s="36">
        <v>25845634</v>
      </c>
      <c r="F133" s="36">
        <v>80000000</v>
      </c>
      <c r="G133" s="36">
        <v>51524648</v>
      </c>
      <c r="H133" s="36">
        <v>15548000</v>
      </c>
      <c r="I133" s="36">
        <v>70988941</v>
      </c>
      <c r="J133" s="36">
        <v>115263653</v>
      </c>
      <c r="K133" s="36">
        <v>85319542</v>
      </c>
      <c r="L133" s="36">
        <v>75716000</v>
      </c>
      <c r="M133" s="36">
        <v>43514000</v>
      </c>
      <c r="N133" s="36">
        <v>15000000</v>
      </c>
      <c r="O133" s="36">
        <v>27993024</v>
      </c>
      <c r="P133" s="36">
        <v>64237355</v>
      </c>
      <c r="Q133" s="36">
        <v>8091000</v>
      </c>
      <c r="R133" s="36">
        <v>-20542518</v>
      </c>
      <c r="S133" s="36">
        <v>2340360</v>
      </c>
      <c r="T133" s="36">
        <v>23300000</v>
      </c>
      <c r="U133" s="36">
        <v>28700000</v>
      </c>
      <c r="V133" s="36">
        <v>91000000</v>
      </c>
      <c r="W133" s="36">
        <v>103772391</v>
      </c>
      <c r="X133" s="36">
        <v>32000000</v>
      </c>
      <c r="Y133" s="36">
        <v>46892646</v>
      </c>
      <c r="Z133" s="36">
        <v>48720678</v>
      </c>
      <c r="AA133" s="36">
        <v>28478000</v>
      </c>
      <c r="AB133" s="36">
        <v>9610000</v>
      </c>
      <c r="AC133" s="36">
        <v>1812000</v>
      </c>
      <c r="AD133" s="36">
        <v>21408490</v>
      </c>
      <c r="AE133" s="36">
        <v>8615521</v>
      </c>
    </row>
    <row r="134" spans="1:31" ht="12.75" hidden="1">
      <c r="A134" s="69" t="s">
        <v>179</v>
      </c>
      <c r="B134" s="36">
        <v>4217354</v>
      </c>
      <c r="C134" s="36">
        <v>21151140</v>
      </c>
      <c r="D134" s="36">
        <v>34673000</v>
      </c>
      <c r="E134" s="36">
        <v>36422692</v>
      </c>
      <c r="F134" s="36">
        <v>83316000</v>
      </c>
      <c r="G134" s="36">
        <v>49611179</v>
      </c>
      <c r="H134" s="36">
        <v>5566000</v>
      </c>
      <c r="I134" s="36">
        <v>43117999</v>
      </c>
      <c r="J134" s="36">
        <v>141844467</v>
      </c>
      <c r="K134" s="36">
        <v>125705937</v>
      </c>
      <c r="L134" s="36">
        <v>62002000</v>
      </c>
      <c r="M134" s="36">
        <v>21751951</v>
      </c>
      <c r="N134" s="36">
        <v>100000</v>
      </c>
      <c r="O134" s="36">
        <v>24346980</v>
      </c>
      <c r="P134" s="36">
        <v>50826051</v>
      </c>
      <c r="Q134" s="36">
        <v>19438400</v>
      </c>
      <c r="R134" s="36">
        <v>12333346</v>
      </c>
      <c r="S134" s="36">
        <v>2345817</v>
      </c>
      <c r="T134" s="36">
        <v>0</v>
      </c>
      <c r="U134" s="36">
        <v>22753686</v>
      </c>
      <c r="V134" s="36">
        <v>23216891</v>
      </c>
      <c r="W134" s="36">
        <v>93414436</v>
      </c>
      <c r="X134" s="36">
        <v>44878739</v>
      </c>
      <c r="Y134" s="36">
        <v>31417924</v>
      </c>
      <c r="Z134" s="36">
        <v>60670316</v>
      </c>
      <c r="AA134" s="36">
        <v>-19190000</v>
      </c>
      <c r="AB134" s="36">
        <v>1138000</v>
      </c>
      <c r="AC134" s="36">
        <v>1258000</v>
      </c>
      <c r="AD134" s="36">
        <v>18771062</v>
      </c>
      <c r="AE134" s="36">
        <v>0</v>
      </c>
    </row>
    <row r="135" spans="1:31" ht="12.75" hidden="1">
      <c r="A135" s="69" t="s">
        <v>180</v>
      </c>
      <c r="B135" s="36">
        <v>370198</v>
      </c>
      <c r="C135" s="36">
        <v>993317</v>
      </c>
      <c r="D135" s="36">
        <v>0</v>
      </c>
      <c r="E135" s="36">
        <v>5769553</v>
      </c>
      <c r="F135" s="36">
        <v>30000000</v>
      </c>
      <c r="G135" s="36">
        <v>6835269</v>
      </c>
      <c r="H135" s="36">
        <v>410000</v>
      </c>
      <c r="I135" s="36">
        <v>6873186</v>
      </c>
      <c r="J135" s="36">
        <v>23695033</v>
      </c>
      <c r="K135" s="36">
        <v>12816777</v>
      </c>
      <c r="L135" s="36">
        <v>7200000</v>
      </c>
      <c r="M135" s="36">
        <v>7500000</v>
      </c>
      <c r="N135" s="36">
        <v>5200000</v>
      </c>
      <c r="O135" s="36">
        <v>3000000</v>
      </c>
      <c r="P135" s="36">
        <v>40769317</v>
      </c>
      <c r="Q135" s="36">
        <v>955035</v>
      </c>
      <c r="R135" s="36">
        <v>3609936</v>
      </c>
      <c r="S135" s="36">
        <v>581091</v>
      </c>
      <c r="T135" s="36">
        <v>0</v>
      </c>
      <c r="U135" s="36">
        <v>381989</v>
      </c>
      <c r="V135" s="36">
        <v>14000000</v>
      </c>
      <c r="W135" s="36">
        <v>34492541</v>
      </c>
      <c r="X135" s="36">
        <v>6000000</v>
      </c>
      <c r="Y135" s="36">
        <v>2314656</v>
      </c>
      <c r="Z135" s="36">
        <v>3561181</v>
      </c>
      <c r="AA135" s="36">
        <v>11734000</v>
      </c>
      <c r="AB135" s="36">
        <v>2623000</v>
      </c>
      <c r="AC135" s="36">
        <v>0</v>
      </c>
      <c r="AD135" s="36">
        <v>4000000</v>
      </c>
      <c r="AE135" s="36">
        <v>1393491</v>
      </c>
    </row>
    <row r="136" spans="1:31" ht="12.75" hidden="1">
      <c r="A136" s="69" t="s">
        <v>181</v>
      </c>
      <c r="B136" s="36">
        <v>89644</v>
      </c>
      <c r="C136" s="36">
        <v>0</v>
      </c>
      <c r="D136" s="36">
        <v>0</v>
      </c>
      <c r="E136" s="36">
        <v>0</v>
      </c>
      <c r="F136" s="36">
        <v>0</v>
      </c>
      <c r="G136" s="36">
        <v>640059</v>
      </c>
      <c r="H136" s="36">
        <v>0</v>
      </c>
      <c r="I136" s="36">
        <v>248852</v>
      </c>
      <c r="J136" s="36">
        <v>1839305</v>
      </c>
      <c r="K136" s="36">
        <v>991055</v>
      </c>
      <c r="L136" s="36">
        <v>3700000</v>
      </c>
      <c r="M136" s="36">
        <v>2200000</v>
      </c>
      <c r="N136" s="36">
        <v>0</v>
      </c>
      <c r="O136" s="36">
        <v>37837</v>
      </c>
      <c r="P136" s="36">
        <v>73049</v>
      </c>
      <c r="Q136" s="36">
        <v>370000</v>
      </c>
      <c r="R136" s="36">
        <v>413428</v>
      </c>
      <c r="S136" s="36">
        <v>0</v>
      </c>
      <c r="T136" s="36">
        <v>0</v>
      </c>
      <c r="U136" s="36">
        <v>21041</v>
      </c>
      <c r="V136" s="36">
        <v>1200000</v>
      </c>
      <c r="W136" s="36">
        <v>877176</v>
      </c>
      <c r="X136" s="36">
        <v>0</v>
      </c>
      <c r="Y136" s="36">
        <v>132576</v>
      </c>
      <c r="Z136" s="36">
        <v>379658</v>
      </c>
      <c r="AA136" s="36">
        <v>33355000</v>
      </c>
      <c r="AB136" s="36">
        <v>0</v>
      </c>
      <c r="AC136" s="36">
        <v>0</v>
      </c>
      <c r="AD136" s="36">
        <v>1233123</v>
      </c>
      <c r="AE136" s="36">
        <v>0</v>
      </c>
    </row>
    <row r="137" spans="1:31" ht="12.75" hidden="1">
      <c r="A137" s="69" t="s">
        <v>182</v>
      </c>
      <c r="B137" s="36">
        <v>5102302062</v>
      </c>
      <c r="C137" s="36">
        <v>0</v>
      </c>
      <c r="D137" s="36">
        <v>0</v>
      </c>
      <c r="E137" s="36">
        <v>12966555</v>
      </c>
      <c r="F137" s="36">
        <v>117154426</v>
      </c>
      <c r="G137" s="36">
        <v>135675275</v>
      </c>
      <c r="H137" s="36">
        <v>56716537</v>
      </c>
      <c r="I137" s="36">
        <v>0</v>
      </c>
      <c r="J137" s="36">
        <v>1544498941</v>
      </c>
      <c r="K137" s="36">
        <v>329487272</v>
      </c>
      <c r="L137" s="36">
        <v>22342932</v>
      </c>
      <c r="M137" s="36">
        <v>51010240</v>
      </c>
      <c r="N137" s="36">
        <v>206170313</v>
      </c>
      <c r="O137" s="36">
        <v>2059000</v>
      </c>
      <c r="P137" s="36">
        <v>16379460</v>
      </c>
      <c r="Q137" s="36">
        <v>21737286</v>
      </c>
      <c r="R137" s="36">
        <v>21737286</v>
      </c>
      <c r="S137" s="36">
        <v>0</v>
      </c>
      <c r="T137" s="36">
        <v>0</v>
      </c>
      <c r="U137" s="36">
        <v>11574000</v>
      </c>
      <c r="V137" s="36">
        <v>54776850</v>
      </c>
      <c r="W137" s="36">
        <v>137998898</v>
      </c>
      <c r="X137" s="36">
        <v>2530000</v>
      </c>
      <c r="Y137" s="36">
        <v>85595626</v>
      </c>
      <c r="Z137" s="36">
        <v>76648788</v>
      </c>
      <c r="AA137" s="36">
        <v>0</v>
      </c>
      <c r="AB137" s="36">
        <v>-1931564</v>
      </c>
      <c r="AC137" s="36">
        <v>0</v>
      </c>
      <c r="AD137" s="36">
        <v>7228100</v>
      </c>
      <c r="AE137" s="36">
        <v>0</v>
      </c>
    </row>
    <row r="138" spans="1:31" ht="25.5" hidden="1">
      <c r="A138" s="69" t="s">
        <v>183</v>
      </c>
      <c r="B138" s="36">
        <v>19371680325</v>
      </c>
      <c r="C138" s="36">
        <v>154902197</v>
      </c>
      <c r="D138" s="36">
        <v>118731000</v>
      </c>
      <c r="E138" s="36">
        <v>153454005</v>
      </c>
      <c r="F138" s="36">
        <v>478249810</v>
      </c>
      <c r="G138" s="36">
        <v>306595291</v>
      </c>
      <c r="H138" s="36">
        <v>102491360</v>
      </c>
      <c r="I138" s="36">
        <v>277591722</v>
      </c>
      <c r="J138" s="36">
        <v>988483448</v>
      </c>
      <c r="K138" s="36">
        <v>626761010</v>
      </c>
      <c r="L138" s="36">
        <v>478063638</v>
      </c>
      <c r="M138" s="36">
        <v>347349410</v>
      </c>
      <c r="N138" s="36">
        <v>155346470</v>
      </c>
      <c r="O138" s="36">
        <v>217289851</v>
      </c>
      <c r="P138" s="36">
        <v>571278238</v>
      </c>
      <c r="Q138" s="36">
        <v>135537773</v>
      </c>
      <c r="R138" s="36">
        <v>105247617</v>
      </c>
      <c r="S138" s="36">
        <v>61370740</v>
      </c>
      <c r="T138" s="36">
        <v>102773110</v>
      </c>
      <c r="U138" s="36">
        <v>205541488</v>
      </c>
      <c r="V138" s="36">
        <v>438688148</v>
      </c>
      <c r="W138" s="36">
        <v>875012044</v>
      </c>
      <c r="X138" s="36">
        <v>308411421</v>
      </c>
      <c r="Y138" s="36">
        <v>245708051</v>
      </c>
      <c r="Z138" s="36">
        <v>334804370</v>
      </c>
      <c r="AA138" s="36">
        <v>114595760</v>
      </c>
      <c r="AB138" s="36">
        <v>26523000</v>
      </c>
      <c r="AC138" s="36">
        <v>23461569</v>
      </c>
      <c r="AD138" s="36">
        <v>130035656</v>
      </c>
      <c r="AE138" s="36">
        <v>14871968</v>
      </c>
    </row>
    <row r="139" spans="1:31" ht="12.75" hidden="1">
      <c r="A139" s="69" t="s">
        <v>184</v>
      </c>
      <c r="B139" s="36">
        <v>866191938</v>
      </c>
      <c r="C139" s="36">
        <v>6000000</v>
      </c>
      <c r="D139" s="36">
        <v>4500000</v>
      </c>
      <c r="E139" s="36">
        <v>917582</v>
      </c>
      <c r="F139" s="36">
        <v>17800810</v>
      </c>
      <c r="G139" s="36">
        <v>10747792</v>
      </c>
      <c r="H139" s="36">
        <v>0</v>
      </c>
      <c r="I139" s="36">
        <v>13411060</v>
      </c>
      <c r="J139" s="36">
        <v>26944754</v>
      </c>
      <c r="K139" s="36">
        <v>4071602</v>
      </c>
      <c r="L139" s="36">
        <v>4353630</v>
      </c>
      <c r="M139" s="36">
        <v>7923690</v>
      </c>
      <c r="N139" s="36">
        <v>122100</v>
      </c>
      <c r="O139" s="36">
        <v>13029417</v>
      </c>
      <c r="P139" s="36">
        <v>0</v>
      </c>
      <c r="Q139" s="36">
        <v>1110000</v>
      </c>
      <c r="R139" s="36">
        <v>4636664</v>
      </c>
      <c r="S139" s="36">
        <v>300000</v>
      </c>
      <c r="T139" s="36">
        <v>2420190</v>
      </c>
      <c r="U139" s="36">
        <v>3274593</v>
      </c>
      <c r="V139" s="36">
        <v>0</v>
      </c>
      <c r="W139" s="36">
        <v>22000000</v>
      </c>
      <c r="X139" s="36">
        <v>13122370</v>
      </c>
      <c r="Y139" s="36">
        <v>15018714</v>
      </c>
      <c r="Z139" s="36">
        <v>28454000</v>
      </c>
      <c r="AA139" s="36">
        <v>650000</v>
      </c>
      <c r="AB139" s="36">
        <v>190500</v>
      </c>
      <c r="AC139" s="36">
        <v>1600000</v>
      </c>
      <c r="AD139" s="36">
        <v>2600000</v>
      </c>
      <c r="AE139" s="36">
        <v>0</v>
      </c>
    </row>
    <row r="140" spans="1:31" ht="12.75" hidden="1">
      <c r="A140" s="69" t="s">
        <v>185</v>
      </c>
      <c r="B140" s="36">
        <v>3971469375</v>
      </c>
      <c r="C140" s="36">
        <v>36062400</v>
      </c>
      <c r="D140" s="36">
        <v>29866000</v>
      </c>
      <c r="E140" s="36">
        <v>38231890</v>
      </c>
      <c r="F140" s="36">
        <v>153502439</v>
      </c>
      <c r="G140" s="36">
        <v>73397151</v>
      </c>
      <c r="H140" s="36">
        <v>142550610</v>
      </c>
      <c r="I140" s="36">
        <v>87070308</v>
      </c>
      <c r="J140" s="36">
        <v>291420751</v>
      </c>
      <c r="K140" s="36">
        <v>246915723</v>
      </c>
      <c r="L140" s="36">
        <v>188127423</v>
      </c>
      <c r="M140" s="36">
        <v>83666900</v>
      </c>
      <c r="N140" s="36">
        <v>161007678</v>
      </c>
      <c r="O140" s="36">
        <v>78332364</v>
      </c>
      <c r="P140" s="36">
        <v>148971026</v>
      </c>
      <c r="Q140" s="36">
        <v>86903238</v>
      </c>
      <c r="R140" s="36">
        <v>62531082</v>
      </c>
      <c r="S140" s="36">
        <v>47805040</v>
      </c>
      <c r="T140" s="36">
        <v>18691590</v>
      </c>
      <c r="U140" s="36">
        <v>53276038</v>
      </c>
      <c r="V140" s="36">
        <v>233064325</v>
      </c>
      <c r="W140" s="36">
        <v>176687271</v>
      </c>
      <c r="X140" s="36">
        <v>78486744</v>
      </c>
      <c r="Y140" s="36">
        <v>122237767</v>
      </c>
      <c r="Z140" s="36">
        <v>145575750</v>
      </c>
      <c r="AA140" s="36">
        <v>51665819</v>
      </c>
      <c r="AB140" s="36">
        <v>10292200</v>
      </c>
      <c r="AC140" s="36">
        <v>22100515</v>
      </c>
      <c r="AD140" s="36">
        <v>63074852</v>
      </c>
      <c r="AE140" s="36">
        <v>35381134</v>
      </c>
    </row>
    <row r="141" spans="1:31" ht="12.75" hidden="1">
      <c r="A141" s="69" t="s">
        <v>186</v>
      </c>
      <c r="B141" s="36">
        <v>40</v>
      </c>
      <c r="C141" s="36">
        <v>40</v>
      </c>
      <c r="D141" s="36">
        <v>40</v>
      </c>
      <c r="E141" s="36">
        <v>40</v>
      </c>
      <c r="F141" s="36">
        <v>40</v>
      </c>
      <c r="G141" s="36">
        <v>40</v>
      </c>
      <c r="H141" s="36">
        <v>40</v>
      </c>
      <c r="I141" s="36">
        <v>40</v>
      </c>
      <c r="J141" s="36">
        <v>40</v>
      </c>
      <c r="K141" s="36">
        <v>40</v>
      </c>
      <c r="L141" s="36">
        <v>40</v>
      </c>
      <c r="M141" s="36">
        <v>40</v>
      </c>
      <c r="N141" s="36">
        <v>40</v>
      </c>
      <c r="O141" s="36">
        <v>64</v>
      </c>
      <c r="P141" s="36">
        <v>40</v>
      </c>
      <c r="Q141" s="36">
        <v>40</v>
      </c>
      <c r="R141" s="36">
        <v>40</v>
      </c>
      <c r="S141" s="36">
        <v>40</v>
      </c>
      <c r="T141" s="36">
        <v>40</v>
      </c>
      <c r="U141" s="36">
        <v>0</v>
      </c>
      <c r="V141" s="36">
        <v>60</v>
      </c>
      <c r="W141" s="36">
        <v>40</v>
      </c>
      <c r="X141" s="36">
        <v>40</v>
      </c>
      <c r="Y141" s="36">
        <v>40</v>
      </c>
      <c r="Z141" s="36">
        <v>40</v>
      </c>
      <c r="AA141" s="36">
        <v>40</v>
      </c>
      <c r="AB141" s="36">
        <v>100</v>
      </c>
      <c r="AC141" s="36">
        <v>40</v>
      </c>
      <c r="AD141" s="36">
        <v>40</v>
      </c>
      <c r="AE141" s="36">
        <v>40</v>
      </c>
    </row>
    <row r="142" spans="1:31" ht="12.75" hidden="1">
      <c r="A142" s="69" t="s">
        <v>187</v>
      </c>
      <c r="B142" s="36">
        <v>23901656068</v>
      </c>
      <c r="C142" s="36">
        <v>184896800</v>
      </c>
      <c r="D142" s="36">
        <v>182158000</v>
      </c>
      <c r="E142" s="36">
        <v>193724598</v>
      </c>
      <c r="F142" s="36">
        <v>654876805</v>
      </c>
      <c r="G142" s="36">
        <v>385473216</v>
      </c>
      <c r="H142" s="36">
        <v>241171060</v>
      </c>
      <c r="I142" s="36">
        <v>351614295</v>
      </c>
      <c r="J142" s="36">
        <v>1324090793</v>
      </c>
      <c r="K142" s="36">
        <v>861570703</v>
      </c>
      <c r="L142" s="36">
        <v>647224463</v>
      </c>
      <c r="M142" s="36">
        <v>427982030</v>
      </c>
      <c r="N142" s="36">
        <v>327498100</v>
      </c>
      <c r="O142" s="36">
        <v>298654506</v>
      </c>
      <c r="P142" s="36">
        <v>702027294</v>
      </c>
      <c r="Q142" s="36">
        <v>201630323</v>
      </c>
      <c r="R142" s="36">
        <v>147115033</v>
      </c>
      <c r="S142" s="36">
        <v>109173384</v>
      </c>
      <c r="T142" s="36">
        <v>84703190</v>
      </c>
      <c r="U142" s="36">
        <v>272509792</v>
      </c>
      <c r="V142" s="36">
        <v>686429164</v>
      </c>
      <c r="W142" s="36">
        <v>947297698</v>
      </c>
      <c r="X142" s="36">
        <v>396135083</v>
      </c>
      <c r="Y142" s="36">
        <v>330211861</v>
      </c>
      <c r="Z142" s="36">
        <v>488401000</v>
      </c>
      <c r="AA142" s="36">
        <v>172487445</v>
      </c>
      <c r="AB142" s="36">
        <v>48203584</v>
      </c>
      <c r="AC142" s="36">
        <v>45667548</v>
      </c>
      <c r="AD142" s="36">
        <v>167347012</v>
      </c>
      <c r="AE142" s="36">
        <v>59508139</v>
      </c>
    </row>
    <row r="143" spans="1:31" ht="12.75" hidden="1">
      <c r="A143" s="69" t="s">
        <v>188</v>
      </c>
      <c r="B143" s="36">
        <v>5389155437</v>
      </c>
      <c r="C143" s="36">
        <v>30260765</v>
      </c>
      <c r="D143" s="36">
        <v>30199000</v>
      </c>
      <c r="E143" s="36">
        <v>46495570</v>
      </c>
      <c r="F143" s="36">
        <v>142619750</v>
      </c>
      <c r="G143" s="36">
        <v>69020042</v>
      </c>
      <c r="H143" s="36">
        <v>0</v>
      </c>
      <c r="I143" s="36">
        <v>44217241</v>
      </c>
      <c r="J143" s="36">
        <v>190484414</v>
      </c>
      <c r="K143" s="36">
        <v>239018620</v>
      </c>
      <c r="L143" s="36">
        <v>81187030</v>
      </c>
      <c r="M143" s="36">
        <v>32426480</v>
      </c>
      <c r="N143" s="36">
        <v>0</v>
      </c>
      <c r="O143" s="36">
        <v>55892333</v>
      </c>
      <c r="P143" s="36">
        <v>126921437</v>
      </c>
      <c r="Q143" s="36">
        <v>39102555</v>
      </c>
      <c r="R143" s="36">
        <v>25471501</v>
      </c>
      <c r="S143" s="36">
        <v>0</v>
      </c>
      <c r="T143" s="36">
        <v>12117720</v>
      </c>
      <c r="U143" s="36">
        <v>55571528</v>
      </c>
      <c r="V143" s="36">
        <v>83462656</v>
      </c>
      <c r="W143" s="36">
        <v>158933200</v>
      </c>
      <c r="X143" s="36">
        <v>53367301</v>
      </c>
      <c r="Y143" s="36">
        <v>90447001</v>
      </c>
      <c r="Z143" s="36">
        <v>152574000</v>
      </c>
      <c r="AA143" s="36">
        <v>0</v>
      </c>
      <c r="AB143" s="36">
        <v>2156000</v>
      </c>
      <c r="AC143" s="36">
        <v>2217534</v>
      </c>
      <c r="AD143" s="36">
        <v>23732030</v>
      </c>
      <c r="AE143" s="36">
        <v>0</v>
      </c>
    </row>
    <row r="144" spans="1:31" ht="12.75" hidden="1">
      <c r="A144" s="69" t="s">
        <v>189</v>
      </c>
      <c r="B144" s="36">
        <v>4994078093</v>
      </c>
      <c r="C144" s="36">
        <v>14930000</v>
      </c>
      <c r="D144" s="36">
        <v>28398000</v>
      </c>
      <c r="E144" s="36">
        <v>41843083</v>
      </c>
      <c r="F144" s="36">
        <v>145282854</v>
      </c>
      <c r="G144" s="36">
        <v>67476158</v>
      </c>
      <c r="H144" s="36">
        <v>0</v>
      </c>
      <c r="I144" s="36">
        <v>43388091</v>
      </c>
      <c r="J144" s="36">
        <v>186797919</v>
      </c>
      <c r="K144" s="36">
        <v>197091870</v>
      </c>
      <c r="L144" s="36">
        <v>75869990</v>
      </c>
      <c r="M144" s="36">
        <v>30424740</v>
      </c>
      <c r="N144" s="36">
        <v>0</v>
      </c>
      <c r="O144" s="36">
        <v>43765789</v>
      </c>
      <c r="P144" s="36">
        <v>147023883</v>
      </c>
      <c r="Q144" s="36">
        <v>34476586</v>
      </c>
      <c r="R144" s="36">
        <v>22152033</v>
      </c>
      <c r="S144" s="36">
        <v>0</v>
      </c>
      <c r="T144" s="36">
        <v>8925190</v>
      </c>
      <c r="U144" s="36">
        <v>51861787</v>
      </c>
      <c r="V144" s="36">
        <v>79124586</v>
      </c>
      <c r="W144" s="36">
        <v>143847294</v>
      </c>
      <c r="X144" s="36">
        <v>50495000</v>
      </c>
      <c r="Y144" s="36">
        <v>82912300</v>
      </c>
      <c r="Z144" s="36">
        <v>140834000</v>
      </c>
      <c r="AA144" s="36">
        <v>0</v>
      </c>
      <c r="AB144" s="36">
        <v>2258524</v>
      </c>
      <c r="AC144" s="36">
        <v>1943828</v>
      </c>
      <c r="AD144" s="36">
        <v>20556875</v>
      </c>
      <c r="AE144" s="36">
        <v>0</v>
      </c>
    </row>
    <row r="145" spans="1:31" ht="12.75" hidden="1">
      <c r="A145" s="69" t="s">
        <v>190</v>
      </c>
      <c r="B145" s="36">
        <v>9673062605</v>
      </c>
      <c r="C145" s="36">
        <v>76089658</v>
      </c>
      <c r="D145" s="36">
        <v>0</v>
      </c>
      <c r="E145" s="36">
        <v>72915220</v>
      </c>
      <c r="F145" s="36">
        <v>251050178</v>
      </c>
      <c r="G145" s="36">
        <v>178645118</v>
      </c>
      <c r="H145" s="36">
        <v>0</v>
      </c>
      <c r="I145" s="36">
        <v>168920682</v>
      </c>
      <c r="J145" s="36">
        <v>712066554</v>
      </c>
      <c r="K145" s="36">
        <v>395347779</v>
      </c>
      <c r="L145" s="36">
        <v>312235049</v>
      </c>
      <c r="M145" s="36">
        <v>260327850</v>
      </c>
      <c r="N145" s="36">
        <v>0</v>
      </c>
      <c r="O145" s="36">
        <v>68369708</v>
      </c>
      <c r="P145" s="36">
        <v>284936100</v>
      </c>
      <c r="Q145" s="36">
        <v>72998965</v>
      </c>
      <c r="R145" s="36">
        <v>54577245</v>
      </c>
      <c r="S145" s="36">
        <v>0</v>
      </c>
      <c r="T145" s="36">
        <v>34508280</v>
      </c>
      <c r="U145" s="36">
        <v>100123864</v>
      </c>
      <c r="V145" s="36">
        <v>294586220</v>
      </c>
      <c r="W145" s="36">
        <v>444275700</v>
      </c>
      <c r="X145" s="36">
        <v>167255188</v>
      </c>
      <c r="Y145" s="36">
        <v>102415125</v>
      </c>
      <c r="Z145" s="36">
        <v>182411500</v>
      </c>
      <c r="AA145" s="36">
        <v>0</v>
      </c>
      <c r="AB145" s="36">
        <v>9178000</v>
      </c>
      <c r="AC145" s="36">
        <v>9816430</v>
      </c>
      <c r="AD145" s="36">
        <v>58579000</v>
      </c>
      <c r="AE145" s="36">
        <v>0</v>
      </c>
    </row>
    <row r="146" spans="1:31" ht="12.75" hidden="1">
      <c r="A146" s="69" t="s">
        <v>191</v>
      </c>
      <c r="B146" s="36">
        <v>8977901835</v>
      </c>
      <c r="C146" s="36">
        <v>73161000</v>
      </c>
      <c r="D146" s="36">
        <v>0</v>
      </c>
      <c r="E146" s="36">
        <v>68406448</v>
      </c>
      <c r="F146" s="36">
        <v>243681742</v>
      </c>
      <c r="G146" s="36">
        <v>169402169</v>
      </c>
      <c r="H146" s="36">
        <v>0</v>
      </c>
      <c r="I146" s="36">
        <v>152783336</v>
      </c>
      <c r="J146" s="36">
        <v>679949530</v>
      </c>
      <c r="K146" s="36">
        <v>366591962</v>
      </c>
      <c r="L146" s="36">
        <v>287848550</v>
      </c>
      <c r="M146" s="36">
        <v>243297010</v>
      </c>
      <c r="N146" s="36">
        <v>0</v>
      </c>
      <c r="O146" s="36">
        <v>64822156</v>
      </c>
      <c r="P146" s="36">
        <v>260510020</v>
      </c>
      <c r="Q146" s="36">
        <v>66083702</v>
      </c>
      <c r="R146" s="36">
        <v>55256051</v>
      </c>
      <c r="S146" s="36">
        <v>0</v>
      </c>
      <c r="T146" s="36">
        <v>28171570</v>
      </c>
      <c r="U146" s="36">
        <v>93770711</v>
      </c>
      <c r="V146" s="36">
        <v>284757885</v>
      </c>
      <c r="W146" s="36">
        <v>408871403</v>
      </c>
      <c r="X146" s="36">
        <v>167885650</v>
      </c>
      <c r="Y146" s="36">
        <v>94443421</v>
      </c>
      <c r="Z146" s="36">
        <v>178792000</v>
      </c>
      <c r="AA146" s="36">
        <v>0</v>
      </c>
      <c r="AB146" s="36">
        <v>8018184</v>
      </c>
      <c r="AC146" s="36">
        <v>9912452</v>
      </c>
      <c r="AD146" s="36">
        <v>56590418</v>
      </c>
      <c r="AE146" s="36">
        <v>0</v>
      </c>
    </row>
    <row r="147" spans="1:31" ht="12.75" hidden="1">
      <c r="A147" s="69" t="s">
        <v>192</v>
      </c>
      <c r="B147" s="36">
        <v>2362263920</v>
      </c>
      <c r="C147" s="36">
        <v>11498601</v>
      </c>
      <c r="D147" s="36">
        <v>0</v>
      </c>
      <c r="E147" s="36">
        <v>20389201</v>
      </c>
      <c r="F147" s="36">
        <v>106075911</v>
      </c>
      <c r="G147" s="36">
        <v>33264576</v>
      </c>
      <c r="H147" s="36">
        <v>96510510</v>
      </c>
      <c r="I147" s="36">
        <v>30865550</v>
      </c>
      <c r="J147" s="36">
        <v>118030280</v>
      </c>
      <c r="K147" s="36">
        <v>101289570</v>
      </c>
      <c r="L147" s="36">
        <v>45424030</v>
      </c>
      <c r="M147" s="36">
        <v>34189980</v>
      </c>
      <c r="N147" s="36">
        <v>0</v>
      </c>
      <c r="O147" s="36">
        <v>44390444</v>
      </c>
      <c r="P147" s="36">
        <v>98641900</v>
      </c>
      <c r="Q147" s="36">
        <v>18738659</v>
      </c>
      <c r="R147" s="36">
        <v>10777699</v>
      </c>
      <c r="S147" s="36">
        <v>0</v>
      </c>
      <c r="T147" s="36">
        <v>9636940</v>
      </c>
      <c r="U147" s="36">
        <v>23702021</v>
      </c>
      <c r="V147" s="36">
        <v>83539124</v>
      </c>
      <c r="W147" s="36">
        <v>86722720</v>
      </c>
      <c r="X147" s="36">
        <v>40384118</v>
      </c>
      <c r="Y147" s="36">
        <v>34338477</v>
      </c>
      <c r="Z147" s="36">
        <v>45491640</v>
      </c>
      <c r="AA147" s="36">
        <v>0</v>
      </c>
      <c r="AB147" s="36">
        <v>1618000</v>
      </c>
      <c r="AC147" s="36">
        <v>2207590</v>
      </c>
      <c r="AD147" s="36">
        <v>12086579</v>
      </c>
      <c r="AE147" s="36">
        <v>0</v>
      </c>
    </row>
    <row r="148" spans="1:31" ht="12.75" hidden="1">
      <c r="A148" s="69" t="s">
        <v>193</v>
      </c>
      <c r="B148" s="36">
        <v>2126165358</v>
      </c>
      <c r="C148" s="36">
        <v>13770000</v>
      </c>
      <c r="D148" s="36">
        <v>0</v>
      </c>
      <c r="E148" s="36">
        <v>16024346</v>
      </c>
      <c r="F148" s="36">
        <v>90820737</v>
      </c>
      <c r="G148" s="36">
        <v>32284558</v>
      </c>
      <c r="H148" s="36">
        <v>87458000</v>
      </c>
      <c r="I148" s="36">
        <v>29146249</v>
      </c>
      <c r="J148" s="36">
        <v>116561438</v>
      </c>
      <c r="K148" s="36">
        <v>76804669</v>
      </c>
      <c r="L148" s="36">
        <v>42666300</v>
      </c>
      <c r="M148" s="36">
        <v>33277270</v>
      </c>
      <c r="N148" s="36">
        <v>0</v>
      </c>
      <c r="O148" s="36">
        <v>43663537</v>
      </c>
      <c r="P148" s="36">
        <v>93528380</v>
      </c>
      <c r="Q148" s="36">
        <v>16407947</v>
      </c>
      <c r="R148" s="36">
        <v>11072429</v>
      </c>
      <c r="S148" s="36">
        <v>0</v>
      </c>
      <c r="T148" s="36">
        <v>7069450</v>
      </c>
      <c r="U148" s="36">
        <v>22598124</v>
      </c>
      <c r="V148" s="36">
        <v>90070694</v>
      </c>
      <c r="W148" s="36">
        <v>73741605</v>
      </c>
      <c r="X148" s="36">
        <v>42204930</v>
      </c>
      <c r="Y148" s="36">
        <v>31490500</v>
      </c>
      <c r="Z148" s="36">
        <v>43397000</v>
      </c>
      <c r="AA148" s="36">
        <v>0</v>
      </c>
      <c r="AB148" s="36">
        <v>2043370</v>
      </c>
      <c r="AC148" s="36">
        <v>1686568</v>
      </c>
      <c r="AD148" s="36">
        <v>10441500</v>
      </c>
      <c r="AE148" s="36">
        <v>0</v>
      </c>
    </row>
    <row r="149" spans="1:31" ht="12.75" hidden="1">
      <c r="A149" s="69" t="s">
        <v>194</v>
      </c>
      <c r="B149" s="36">
        <v>19931266715</v>
      </c>
      <c r="C149" s="36">
        <v>134951088</v>
      </c>
      <c r="D149" s="36">
        <v>111526000</v>
      </c>
      <c r="E149" s="36">
        <v>158935991</v>
      </c>
      <c r="F149" s="36">
        <v>578192551</v>
      </c>
      <c r="G149" s="36">
        <v>324988453</v>
      </c>
      <c r="H149" s="36">
        <v>96510510</v>
      </c>
      <c r="I149" s="36">
        <v>276860187</v>
      </c>
      <c r="J149" s="36">
        <v>1132081168</v>
      </c>
      <c r="K149" s="36">
        <v>831678449</v>
      </c>
      <c r="L149" s="36">
        <v>494985079</v>
      </c>
      <c r="M149" s="36">
        <v>348460700</v>
      </c>
      <c r="N149" s="36">
        <v>164800</v>
      </c>
      <c r="O149" s="36">
        <v>201451367</v>
      </c>
      <c r="P149" s="36">
        <v>625350337</v>
      </c>
      <c r="Q149" s="36">
        <v>149367195</v>
      </c>
      <c r="R149" s="36">
        <v>110076298</v>
      </c>
      <c r="S149" s="36">
        <v>510480</v>
      </c>
      <c r="T149" s="36">
        <v>68707700</v>
      </c>
      <c r="U149" s="36">
        <v>217594807</v>
      </c>
      <c r="V149" s="36">
        <v>552155825</v>
      </c>
      <c r="W149" s="36">
        <v>790473200</v>
      </c>
      <c r="X149" s="36">
        <v>300949621</v>
      </c>
      <c r="Y149" s="36">
        <v>286669603</v>
      </c>
      <c r="Z149" s="36">
        <v>411378160</v>
      </c>
      <c r="AA149" s="36">
        <v>0</v>
      </c>
      <c r="AB149" s="36">
        <v>16655700</v>
      </c>
      <c r="AC149" s="36">
        <v>16923734</v>
      </c>
      <c r="AD149" s="36">
        <v>111310694</v>
      </c>
      <c r="AE149" s="36">
        <v>0</v>
      </c>
    </row>
    <row r="150" spans="1:31" ht="12.75" hidden="1">
      <c r="A150" s="69" t="s">
        <v>195</v>
      </c>
      <c r="B150" s="36">
        <v>18426663297</v>
      </c>
      <c r="C150" s="36">
        <v>123978000</v>
      </c>
      <c r="D150" s="36">
        <v>108534000</v>
      </c>
      <c r="E150" s="36">
        <v>144700198</v>
      </c>
      <c r="F150" s="36">
        <v>562083902</v>
      </c>
      <c r="G150" s="36">
        <v>308243632</v>
      </c>
      <c r="H150" s="36">
        <v>87458000</v>
      </c>
      <c r="I150" s="36">
        <v>253651140</v>
      </c>
      <c r="J150" s="36">
        <v>1087452493</v>
      </c>
      <c r="K150" s="36">
        <v>727164971</v>
      </c>
      <c r="L150" s="36">
        <v>480352394</v>
      </c>
      <c r="M150" s="36">
        <v>327210560</v>
      </c>
      <c r="N150" s="36">
        <v>160000</v>
      </c>
      <c r="O150" s="36">
        <v>187843992</v>
      </c>
      <c r="P150" s="36">
        <v>608041323</v>
      </c>
      <c r="Q150" s="36">
        <v>133059867</v>
      </c>
      <c r="R150" s="36">
        <v>107357116</v>
      </c>
      <c r="S150" s="36">
        <v>1424300</v>
      </c>
      <c r="T150" s="36">
        <v>55898930</v>
      </c>
      <c r="U150" s="36">
        <v>203453675</v>
      </c>
      <c r="V150" s="36">
        <v>562710715</v>
      </c>
      <c r="W150" s="36">
        <v>725495054</v>
      </c>
      <c r="X150" s="36">
        <v>297295161</v>
      </c>
      <c r="Y150" s="36">
        <v>263873511</v>
      </c>
      <c r="Z150" s="36">
        <v>391320000</v>
      </c>
      <c r="AA150" s="36">
        <v>0</v>
      </c>
      <c r="AB150" s="36">
        <v>15457558</v>
      </c>
      <c r="AC150" s="36">
        <v>16127848</v>
      </c>
      <c r="AD150" s="36">
        <v>101221135</v>
      </c>
      <c r="AE150" s="36">
        <v>0</v>
      </c>
    </row>
    <row r="151" spans="1:31" ht="12.75" hidden="1">
      <c r="A151" s="69" t="s">
        <v>196</v>
      </c>
      <c r="B151" s="36">
        <v>2595903897</v>
      </c>
      <c r="C151" s="36">
        <v>44552000</v>
      </c>
      <c r="D151" s="36">
        <v>43033000</v>
      </c>
      <c r="E151" s="36">
        <v>32013500</v>
      </c>
      <c r="F151" s="36">
        <v>63875070</v>
      </c>
      <c r="G151" s="36">
        <v>53629000</v>
      </c>
      <c r="H151" s="36">
        <v>76281000</v>
      </c>
      <c r="I151" s="36">
        <v>95595034</v>
      </c>
      <c r="J151" s="36">
        <v>187191526</v>
      </c>
      <c r="K151" s="36">
        <v>95630920</v>
      </c>
      <c r="L151" s="36">
        <v>126963279</v>
      </c>
      <c r="M151" s="36">
        <v>81015740</v>
      </c>
      <c r="N151" s="36">
        <v>231458050</v>
      </c>
      <c r="O151" s="36">
        <v>86840000</v>
      </c>
      <c r="P151" s="36">
        <v>68984000</v>
      </c>
      <c r="Q151" s="36">
        <v>62543333</v>
      </c>
      <c r="R151" s="36">
        <v>52908000</v>
      </c>
      <c r="S151" s="36">
        <v>91288580</v>
      </c>
      <c r="T151" s="36">
        <v>25297950</v>
      </c>
      <c r="U151" s="36">
        <v>37892400</v>
      </c>
      <c r="V151" s="36">
        <v>107365136</v>
      </c>
      <c r="W151" s="36">
        <v>262438466</v>
      </c>
      <c r="X151" s="36">
        <v>85939000</v>
      </c>
      <c r="Y151" s="36">
        <v>102051500</v>
      </c>
      <c r="Z151" s="36">
        <v>81877000</v>
      </c>
      <c r="AA151" s="36">
        <v>133413000</v>
      </c>
      <c r="AB151" s="36">
        <v>15285600</v>
      </c>
      <c r="AC151" s="36">
        <v>24433000</v>
      </c>
      <c r="AD151" s="36">
        <v>68035000</v>
      </c>
      <c r="AE151" s="36">
        <v>48936268</v>
      </c>
    </row>
    <row r="152" spans="1:31" ht="12.75" hidden="1">
      <c r="A152" s="69" t="s">
        <v>197</v>
      </c>
      <c r="B152" s="36">
        <v>2325524619</v>
      </c>
      <c r="C152" s="36">
        <v>47584800</v>
      </c>
      <c r="D152" s="36">
        <v>33080000</v>
      </c>
      <c r="E152" s="36">
        <v>33626000</v>
      </c>
      <c r="F152" s="36">
        <v>40679139</v>
      </c>
      <c r="G152" s="36">
        <v>34701000</v>
      </c>
      <c r="H152" s="36">
        <v>72799000</v>
      </c>
      <c r="I152" s="36">
        <v>76178275</v>
      </c>
      <c r="J152" s="36">
        <v>149373324</v>
      </c>
      <c r="K152" s="36">
        <v>60499073</v>
      </c>
      <c r="L152" s="36">
        <v>110464159</v>
      </c>
      <c r="M152" s="36">
        <v>73830000</v>
      </c>
      <c r="N152" s="36">
        <v>236521900</v>
      </c>
      <c r="O152" s="36">
        <v>79029000</v>
      </c>
      <c r="P152" s="36">
        <v>41033000</v>
      </c>
      <c r="Q152" s="36">
        <v>54331965</v>
      </c>
      <c r="R152" s="36">
        <v>31059000</v>
      </c>
      <c r="S152" s="36">
        <v>81959000</v>
      </c>
      <c r="T152" s="36">
        <v>25249850</v>
      </c>
      <c r="U152" s="36">
        <v>50797950</v>
      </c>
      <c r="V152" s="36">
        <v>68011723</v>
      </c>
      <c r="W152" s="36">
        <v>156842554</v>
      </c>
      <c r="X152" s="36">
        <v>66466000</v>
      </c>
      <c r="Y152" s="36">
        <v>38702250</v>
      </c>
      <c r="Z152" s="36">
        <v>70368000</v>
      </c>
      <c r="AA152" s="36">
        <v>128949000</v>
      </c>
      <c r="AB152" s="36">
        <v>28573262</v>
      </c>
      <c r="AC152" s="36">
        <v>24235200</v>
      </c>
      <c r="AD152" s="36">
        <v>50770500</v>
      </c>
      <c r="AE152" s="36">
        <v>22867495</v>
      </c>
    </row>
    <row r="153" spans="1:31" ht="12.75" hidden="1">
      <c r="A153" s="69" t="s">
        <v>198</v>
      </c>
      <c r="B153" s="36">
        <v>2535057961</v>
      </c>
      <c r="C153" s="36">
        <v>52123000</v>
      </c>
      <c r="D153" s="36">
        <v>0</v>
      </c>
      <c r="E153" s="36">
        <v>20533500</v>
      </c>
      <c r="F153" s="36">
        <v>59347299</v>
      </c>
      <c r="G153" s="36">
        <v>42868000</v>
      </c>
      <c r="H153" s="36">
        <v>10000000</v>
      </c>
      <c r="I153" s="36">
        <v>43044764</v>
      </c>
      <c r="J153" s="36">
        <v>58639474</v>
      </c>
      <c r="K153" s="36">
        <v>84160525</v>
      </c>
      <c r="L153" s="36">
        <v>82432681</v>
      </c>
      <c r="M153" s="36">
        <v>25065260</v>
      </c>
      <c r="N153" s="36">
        <v>0</v>
      </c>
      <c r="O153" s="36">
        <v>62851000</v>
      </c>
      <c r="P153" s="36">
        <v>39387494</v>
      </c>
      <c r="Q153" s="36">
        <v>13416667</v>
      </c>
      <c r="R153" s="36">
        <v>37342000</v>
      </c>
      <c r="S153" s="36">
        <v>0</v>
      </c>
      <c r="T153" s="36">
        <v>33731300</v>
      </c>
      <c r="U153" s="36">
        <v>17803992</v>
      </c>
      <c r="V153" s="36">
        <v>35213333</v>
      </c>
      <c r="W153" s="36">
        <v>157542484</v>
      </c>
      <c r="X153" s="36">
        <v>42824000</v>
      </c>
      <c r="Y153" s="36">
        <v>36446580</v>
      </c>
      <c r="Z153" s="36">
        <v>42885000</v>
      </c>
      <c r="AA153" s="36">
        <v>0</v>
      </c>
      <c r="AB153" s="36">
        <v>11943000</v>
      </c>
      <c r="AC153" s="36">
        <v>17918000</v>
      </c>
      <c r="AD153" s="36">
        <v>24012000</v>
      </c>
      <c r="AE153" s="36">
        <v>0</v>
      </c>
    </row>
    <row r="154" spans="1:31" ht="12.75" hidden="1">
      <c r="A154" s="69" t="s">
        <v>199</v>
      </c>
      <c r="B154" s="36">
        <v>3334828588</v>
      </c>
      <c r="C154" s="36">
        <v>73778440</v>
      </c>
      <c r="D154" s="36">
        <v>0</v>
      </c>
      <c r="E154" s="36">
        <v>16435288</v>
      </c>
      <c r="F154" s="36">
        <v>69864452</v>
      </c>
      <c r="G154" s="36">
        <v>19480000</v>
      </c>
      <c r="H154" s="36">
        <v>10100000</v>
      </c>
      <c r="I154" s="36">
        <v>62001428</v>
      </c>
      <c r="J154" s="36">
        <v>48470844</v>
      </c>
      <c r="K154" s="36">
        <v>70234223</v>
      </c>
      <c r="L154" s="36">
        <v>50967860</v>
      </c>
      <c r="M154" s="36">
        <v>20876000</v>
      </c>
      <c r="N154" s="36">
        <v>0</v>
      </c>
      <c r="O154" s="36">
        <v>60856000</v>
      </c>
      <c r="P154" s="36">
        <v>64041945</v>
      </c>
      <c r="Q154" s="36">
        <v>9100877</v>
      </c>
      <c r="R154" s="36">
        <v>24520000</v>
      </c>
      <c r="S154" s="36">
        <v>0</v>
      </c>
      <c r="T154" s="36">
        <v>20980150</v>
      </c>
      <c r="U154" s="36">
        <v>12603991</v>
      </c>
      <c r="V154" s="36">
        <v>46133418</v>
      </c>
      <c r="W154" s="36">
        <v>95321262</v>
      </c>
      <c r="X154" s="36">
        <v>36880000</v>
      </c>
      <c r="Y154" s="36">
        <v>22976000</v>
      </c>
      <c r="Z154" s="36">
        <v>36328000</v>
      </c>
      <c r="AA154" s="36">
        <v>0</v>
      </c>
      <c r="AB154" s="36">
        <v>15628562</v>
      </c>
      <c r="AC154" s="36">
        <v>0</v>
      </c>
      <c r="AD154" s="36">
        <v>40637000</v>
      </c>
      <c r="AE154" s="36">
        <v>0</v>
      </c>
    </row>
    <row r="155" spans="1:31" ht="12.75" hidden="1">
      <c r="A155" s="69" t="s">
        <v>200</v>
      </c>
      <c r="B155" s="36">
        <v>24362424954</v>
      </c>
      <c r="C155" s="36">
        <v>191038160</v>
      </c>
      <c r="D155" s="36">
        <v>169852000</v>
      </c>
      <c r="E155" s="36">
        <v>191567025</v>
      </c>
      <c r="F155" s="36">
        <v>711341187</v>
      </c>
      <c r="G155" s="36">
        <v>430479736</v>
      </c>
      <c r="H155" s="36">
        <v>248470930</v>
      </c>
      <c r="I155" s="36">
        <v>332648323</v>
      </c>
      <c r="J155" s="36">
        <v>1324055007</v>
      </c>
      <c r="K155" s="36">
        <v>891306452</v>
      </c>
      <c r="L155" s="36">
        <v>686469345</v>
      </c>
      <c r="M155" s="36">
        <v>426963710</v>
      </c>
      <c r="N155" s="36">
        <v>407407986</v>
      </c>
      <c r="O155" s="36">
        <v>283212527</v>
      </c>
      <c r="P155" s="36">
        <v>791054519</v>
      </c>
      <c r="Q155" s="36">
        <v>202464564</v>
      </c>
      <c r="R155" s="36">
        <v>159313215</v>
      </c>
      <c r="S155" s="36">
        <v>107215765</v>
      </c>
      <c r="T155" s="36">
        <v>105633010</v>
      </c>
      <c r="U155" s="36">
        <v>266103834</v>
      </c>
      <c r="V155" s="36">
        <v>655136436</v>
      </c>
      <c r="W155" s="36">
        <v>983290146</v>
      </c>
      <c r="X155" s="36">
        <v>406939248</v>
      </c>
      <c r="Y155" s="36">
        <v>332412670</v>
      </c>
      <c r="Z155" s="36">
        <v>489599050</v>
      </c>
      <c r="AA155" s="36">
        <v>170847014</v>
      </c>
      <c r="AB155" s="36">
        <v>48205601</v>
      </c>
      <c r="AC155" s="36">
        <v>36989442</v>
      </c>
      <c r="AD155" s="36">
        <v>177232704</v>
      </c>
      <c r="AE155" s="36">
        <v>53082992</v>
      </c>
    </row>
    <row r="156" spans="1:31" ht="12.75" hidden="1">
      <c r="A156" s="69" t="s">
        <v>201</v>
      </c>
      <c r="B156" s="36">
        <v>8253457949</v>
      </c>
      <c r="C156" s="36">
        <v>76373588</v>
      </c>
      <c r="D156" s="36">
        <v>63237000</v>
      </c>
      <c r="E156" s="36">
        <v>81034879</v>
      </c>
      <c r="F156" s="36">
        <v>219526120</v>
      </c>
      <c r="G156" s="36">
        <v>128425069</v>
      </c>
      <c r="H156" s="36">
        <v>74916010</v>
      </c>
      <c r="I156" s="36">
        <v>111918681</v>
      </c>
      <c r="J156" s="36">
        <v>386311375</v>
      </c>
      <c r="K156" s="36">
        <v>278947065</v>
      </c>
      <c r="L156" s="36">
        <v>218006168</v>
      </c>
      <c r="M156" s="36">
        <v>128954200</v>
      </c>
      <c r="N156" s="36">
        <v>143558530</v>
      </c>
      <c r="O156" s="36">
        <v>126083432</v>
      </c>
      <c r="P156" s="36">
        <v>250842008</v>
      </c>
      <c r="Q156" s="36">
        <v>78243691</v>
      </c>
      <c r="R156" s="36">
        <v>56061241</v>
      </c>
      <c r="S156" s="36">
        <v>54967900</v>
      </c>
      <c r="T156" s="36">
        <v>36069230</v>
      </c>
      <c r="U156" s="36">
        <v>101088550</v>
      </c>
      <c r="V156" s="36">
        <v>187957698</v>
      </c>
      <c r="W156" s="36">
        <v>291993753</v>
      </c>
      <c r="X156" s="36">
        <v>136625059</v>
      </c>
      <c r="Y156" s="36">
        <v>127523721</v>
      </c>
      <c r="Z156" s="36">
        <v>158308030</v>
      </c>
      <c r="AA156" s="36">
        <v>91951705</v>
      </c>
      <c r="AB156" s="36">
        <v>12808900</v>
      </c>
      <c r="AC156" s="36">
        <v>12247869</v>
      </c>
      <c r="AD156" s="36">
        <v>67177066</v>
      </c>
      <c r="AE156" s="36">
        <v>9805385</v>
      </c>
    </row>
    <row r="157" spans="1:31" ht="12.75" hidden="1">
      <c r="A157" s="69" t="s">
        <v>202</v>
      </c>
      <c r="B157" s="36">
        <v>7777521151</v>
      </c>
      <c r="C157" s="36">
        <v>70013760</v>
      </c>
      <c r="D157" s="36">
        <v>61300000</v>
      </c>
      <c r="E157" s="36">
        <v>76024598</v>
      </c>
      <c r="F157" s="36">
        <v>196673996</v>
      </c>
      <c r="G157" s="36">
        <v>118725553</v>
      </c>
      <c r="H157" s="36">
        <v>69608670</v>
      </c>
      <c r="I157" s="36">
        <v>100399121</v>
      </c>
      <c r="J157" s="36">
        <v>320542913</v>
      </c>
      <c r="K157" s="36">
        <v>248022052</v>
      </c>
      <c r="L157" s="36">
        <v>203688258</v>
      </c>
      <c r="M157" s="36">
        <v>125328780</v>
      </c>
      <c r="N157" s="36">
        <v>129850770</v>
      </c>
      <c r="O157" s="36">
        <v>111274284</v>
      </c>
      <c r="P157" s="36">
        <v>229090679</v>
      </c>
      <c r="Q157" s="36">
        <v>69255612</v>
      </c>
      <c r="R157" s="36">
        <v>57713486</v>
      </c>
      <c r="S157" s="36">
        <v>52102620</v>
      </c>
      <c r="T157" s="36">
        <v>27720566</v>
      </c>
      <c r="U157" s="36">
        <v>94787502</v>
      </c>
      <c r="V157" s="36">
        <v>177241336</v>
      </c>
      <c r="W157" s="36">
        <v>260603731</v>
      </c>
      <c r="X157" s="36">
        <v>131701207</v>
      </c>
      <c r="Y157" s="36">
        <v>111060770</v>
      </c>
      <c r="Z157" s="36">
        <v>146436570</v>
      </c>
      <c r="AA157" s="36">
        <v>88295893</v>
      </c>
      <c r="AB157" s="36">
        <v>12528000</v>
      </c>
      <c r="AC157" s="36">
        <v>11203900</v>
      </c>
      <c r="AD157" s="36">
        <v>61059225</v>
      </c>
      <c r="AE157" s="36">
        <v>9493608</v>
      </c>
    </row>
    <row r="158" spans="1:31" ht="12.75" hidden="1">
      <c r="A158" s="69" t="s">
        <v>203</v>
      </c>
      <c r="B158" s="36">
        <v>302073000</v>
      </c>
      <c r="C158" s="36">
        <v>1975365</v>
      </c>
      <c r="D158" s="36">
        <v>0</v>
      </c>
      <c r="E158" s="36">
        <v>2013653</v>
      </c>
      <c r="F158" s="36">
        <v>9724149</v>
      </c>
      <c r="G158" s="36">
        <v>3044590</v>
      </c>
      <c r="H158" s="36">
        <v>2255380</v>
      </c>
      <c r="I158" s="36">
        <v>4674596</v>
      </c>
      <c r="J158" s="36">
        <v>15357764</v>
      </c>
      <c r="K158" s="36">
        <v>8059040</v>
      </c>
      <c r="L158" s="36">
        <v>6851753</v>
      </c>
      <c r="M158" s="36">
        <v>3219410</v>
      </c>
      <c r="N158" s="36">
        <v>2946200</v>
      </c>
      <c r="O158" s="36">
        <v>3354004</v>
      </c>
      <c r="P158" s="36">
        <v>12232849</v>
      </c>
      <c r="Q158" s="36">
        <v>2335176</v>
      </c>
      <c r="R158" s="36">
        <v>2335176</v>
      </c>
      <c r="S158" s="36">
        <v>1321200</v>
      </c>
      <c r="T158" s="36">
        <v>458700</v>
      </c>
      <c r="U158" s="36">
        <v>2500000</v>
      </c>
      <c r="V158" s="36">
        <v>7417955</v>
      </c>
      <c r="W158" s="36">
        <v>16709240</v>
      </c>
      <c r="X158" s="36">
        <v>3989475</v>
      </c>
      <c r="Y158" s="36">
        <v>2829560</v>
      </c>
      <c r="Z158" s="36">
        <v>6344840</v>
      </c>
      <c r="AA158" s="36">
        <v>1326000</v>
      </c>
      <c r="AB158" s="36">
        <v>246100</v>
      </c>
      <c r="AC158" s="36">
        <v>565000</v>
      </c>
      <c r="AD158" s="36">
        <v>2717904</v>
      </c>
      <c r="AE158" s="36">
        <v>0</v>
      </c>
    </row>
    <row r="159" spans="1:31" ht="12.75" hidden="1">
      <c r="A159" s="69" t="s">
        <v>204</v>
      </c>
      <c r="B159" s="36">
        <v>6545300000</v>
      </c>
      <c r="C159" s="36">
        <v>62000000</v>
      </c>
      <c r="D159" s="36">
        <v>0</v>
      </c>
      <c r="E159" s="36">
        <v>50661000</v>
      </c>
      <c r="F159" s="36">
        <v>166320000</v>
      </c>
      <c r="G159" s="36">
        <v>129450575</v>
      </c>
      <c r="H159" s="36">
        <v>0</v>
      </c>
      <c r="I159" s="36">
        <v>135000000</v>
      </c>
      <c r="J159" s="36">
        <v>483168354</v>
      </c>
      <c r="K159" s="36">
        <v>257057250</v>
      </c>
      <c r="L159" s="36">
        <v>210252892</v>
      </c>
      <c r="M159" s="36">
        <v>198720000</v>
      </c>
      <c r="N159" s="36">
        <v>0</v>
      </c>
      <c r="O159" s="36">
        <v>41864000</v>
      </c>
      <c r="P159" s="36">
        <v>156892800</v>
      </c>
      <c r="Q159" s="36">
        <v>50100000</v>
      </c>
      <c r="R159" s="36">
        <v>36400000</v>
      </c>
      <c r="S159" s="36">
        <v>0</v>
      </c>
      <c r="T159" s="36">
        <v>23515770</v>
      </c>
      <c r="U159" s="36">
        <v>64613616</v>
      </c>
      <c r="V159" s="36">
        <v>192060115</v>
      </c>
      <c r="W159" s="36">
        <v>301849940</v>
      </c>
      <c r="X159" s="36">
        <v>100835804</v>
      </c>
      <c r="Y159" s="36">
        <v>77382000</v>
      </c>
      <c r="Z159" s="36">
        <v>127000000</v>
      </c>
      <c r="AA159" s="36">
        <v>0</v>
      </c>
      <c r="AB159" s="36">
        <v>5848000</v>
      </c>
      <c r="AC159" s="36">
        <v>8400000</v>
      </c>
      <c r="AD159" s="36">
        <v>44550000</v>
      </c>
      <c r="AE159" s="36">
        <v>0</v>
      </c>
    </row>
    <row r="160" spans="1:31" ht="12.75" hidden="1">
      <c r="A160" s="69" t="s">
        <v>205</v>
      </c>
      <c r="B160" s="36">
        <v>6106600000</v>
      </c>
      <c r="C160" s="36">
        <v>52000000</v>
      </c>
      <c r="D160" s="36">
        <v>0</v>
      </c>
      <c r="E160" s="36">
        <v>40905000</v>
      </c>
      <c r="F160" s="36">
        <v>154000000</v>
      </c>
      <c r="G160" s="36">
        <v>124488372</v>
      </c>
      <c r="H160" s="36">
        <v>0</v>
      </c>
      <c r="I160" s="36">
        <v>118259148</v>
      </c>
      <c r="J160" s="36">
        <v>460224267</v>
      </c>
      <c r="K160" s="36">
        <v>238015972</v>
      </c>
      <c r="L160" s="36">
        <v>199291840</v>
      </c>
      <c r="M160" s="36">
        <v>189545000</v>
      </c>
      <c r="N160" s="36">
        <v>0</v>
      </c>
      <c r="O160" s="36">
        <v>40485471</v>
      </c>
      <c r="P160" s="36">
        <v>144421300</v>
      </c>
      <c r="Q160" s="36">
        <v>44760338</v>
      </c>
      <c r="R160" s="36">
        <v>31908300</v>
      </c>
      <c r="S160" s="36">
        <v>0</v>
      </c>
      <c r="T160" s="36">
        <v>19773860</v>
      </c>
      <c r="U160" s="36">
        <v>59827422</v>
      </c>
      <c r="V160" s="36">
        <v>182096370</v>
      </c>
      <c r="W160" s="36">
        <v>279863341</v>
      </c>
      <c r="X160" s="36">
        <v>101015000</v>
      </c>
      <c r="Y160" s="36">
        <v>73775000</v>
      </c>
      <c r="Z160" s="36">
        <v>119175000</v>
      </c>
      <c r="AA160" s="36">
        <v>0</v>
      </c>
      <c r="AB160" s="36">
        <v>5924885</v>
      </c>
      <c r="AC160" s="36">
        <v>6700000</v>
      </c>
      <c r="AD160" s="36">
        <v>41200000</v>
      </c>
      <c r="AE160" s="36">
        <v>0</v>
      </c>
    </row>
    <row r="161" spans="1:31" ht="12.75" hidden="1">
      <c r="A161" s="69" t="s">
        <v>206</v>
      </c>
      <c r="B161" s="36">
        <v>353580659</v>
      </c>
      <c r="C161" s="36">
        <v>4319068</v>
      </c>
      <c r="D161" s="36">
        <v>0</v>
      </c>
      <c r="E161" s="36">
        <v>5242000</v>
      </c>
      <c r="F161" s="36">
        <v>52000000</v>
      </c>
      <c r="G161" s="36">
        <v>20576635</v>
      </c>
      <c r="H161" s="36">
        <v>9861150</v>
      </c>
      <c r="I161" s="36">
        <v>0</v>
      </c>
      <c r="J161" s="36">
        <v>25945979</v>
      </c>
      <c r="K161" s="36">
        <v>15172310</v>
      </c>
      <c r="L161" s="36">
        <v>1675178</v>
      </c>
      <c r="M161" s="36">
        <v>2734720</v>
      </c>
      <c r="N161" s="36">
        <v>0</v>
      </c>
      <c r="O161" s="36">
        <v>7960000</v>
      </c>
      <c r="P161" s="36">
        <v>0</v>
      </c>
      <c r="Q161" s="36">
        <v>800000</v>
      </c>
      <c r="R161" s="36">
        <v>0</v>
      </c>
      <c r="S161" s="36">
        <v>0</v>
      </c>
      <c r="T161" s="36">
        <v>462000</v>
      </c>
      <c r="U161" s="36">
        <v>4382534</v>
      </c>
      <c r="V161" s="36">
        <v>11600000</v>
      </c>
      <c r="W161" s="36">
        <v>0</v>
      </c>
      <c r="X161" s="36">
        <v>2060246</v>
      </c>
      <c r="Y161" s="36">
        <v>200000</v>
      </c>
      <c r="Z161" s="36">
        <v>0</v>
      </c>
      <c r="AA161" s="36">
        <v>0</v>
      </c>
      <c r="AB161" s="36">
        <v>0</v>
      </c>
      <c r="AC161" s="36">
        <v>0</v>
      </c>
      <c r="AD161" s="36">
        <v>5400000</v>
      </c>
      <c r="AE161" s="36">
        <v>0</v>
      </c>
    </row>
    <row r="162" spans="1:31" ht="12.75" hidden="1">
      <c r="A162" s="69" t="s">
        <v>207</v>
      </c>
      <c r="B162" s="36">
        <v>334672891</v>
      </c>
      <c r="C162" s="36">
        <v>4000000</v>
      </c>
      <c r="D162" s="36">
        <v>0</v>
      </c>
      <c r="E162" s="36">
        <v>4688000</v>
      </c>
      <c r="F162" s="36">
        <v>48500000</v>
      </c>
      <c r="G162" s="36">
        <v>20958760</v>
      </c>
      <c r="H162" s="36">
        <v>8450000</v>
      </c>
      <c r="I162" s="36">
        <v>0</v>
      </c>
      <c r="J162" s="36">
        <v>23587254</v>
      </c>
      <c r="K162" s="36">
        <v>14087370</v>
      </c>
      <c r="L162" s="36">
        <v>589230</v>
      </c>
      <c r="M162" s="36">
        <v>2169110</v>
      </c>
      <c r="N162" s="36">
        <v>0</v>
      </c>
      <c r="O162" s="36">
        <v>7124000</v>
      </c>
      <c r="P162" s="36">
        <v>0</v>
      </c>
      <c r="Q162" s="36">
        <v>500000</v>
      </c>
      <c r="R162" s="36">
        <v>0</v>
      </c>
      <c r="S162" s="36">
        <v>0</v>
      </c>
      <c r="T162" s="36">
        <v>440000</v>
      </c>
      <c r="U162" s="36">
        <v>3839645</v>
      </c>
      <c r="V162" s="36">
        <v>12600000</v>
      </c>
      <c r="W162" s="36">
        <v>0</v>
      </c>
      <c r="X162" s="36">
        <v>1920080</v>
      </c>
      <c r="Y162" s="36">
        <v>107000</v>
      </c>
      <c r="Z162" s="36">
        <v>0</v>
      </c>
      <c r="AA162" s="36">
        <v>0</v>
      </c>
      <c r="AB162" s="36">
        <v>0</v>
      </c>
      <c r="AC162" s="36">
        <v>0</v>
      </c>
      <c r="AD162" s="36">
        <v>5148500</v>
      </c>
      <c r="AE162" s="36">
        <v>0</v>
      </c>
    </row>
    <row r="163" spans="1:31" ht="12.75" hidden="1">
      <c r="A163" s="69" t="s">
        <v>208</v>
      </c>
      <c r="B163" s="36">
        <v>123721024</v>
      </c>
      <c r="C163" s="36">
        <v>5236600</v>
      </c>
      <c r="D163" s="36">
        <v>3794000</v>
      </c>
      <c r="E163" s="36">
        <v>4198126</v>
      </c>
      <c r="F163" s="36">
        <v>8518880</v>
      </c>
      <c r="G163" s="36">
        <v>6912715</v>
      </c>
      <c r="H163" s="36">
        <v>4783820</v>
      </c>
      <c r="I163" s="36">
        <v>8221814</v>
      </c>
      <c r="J163" s="36">
        <v>18849884</v>
      </c>
      <c r="K163" s="36">
        <v>14286195</v>
      </c>
      <c r="L163" s="36">
        <v>13722980</v>
      </c>
      <c r="M163" s="36">
        <v>7967430</v>
      </c>
      <c r="N163" s="36">
        <v>11758440</v>
      </c>
      <c r="O163" s="36">
        <v>8501744</v>
      </c>
      <c r="P163" s="36">
        <v>7576964</v>
      </c>
      <c r="Q163" s="36">
        <v>3337988</v>
      </c>
      <c r="R163" s="36">
        <v>3000000</v>
      </c>
      <c r="S163" s="36">
        <v>4739740</v>
      </c>
      <c r="T163" s="36">
        <v>2406150</v>
      </c>
      <c r="U163" s="36">
        <v>5149200</v>
      </c>
      <c r="V163" s="36">
        <v>9199759</v>
      </c>
      <c r="W163" s="36">
        <v>16952094</v>
      </c>
      <c r="X163" s="36">
        <v>7579178</v>
      </c>
      <c r="Y163" s="36">
        <v>4414555</v>
      </c>
      <c r="Z163" s="36">
        <v>6347540</v>
      </c>
      <c r="AA163" s="36">
        <v>6953824</v>
      </c>
      <c r="AB163" s="36">
        <v>2109000</v>
      </c>
      <c r="AC163" s="36">
        <v>2305300</v>
      </c>
      <c r="AD163" s="36">
        <v>4169560</v>
      </c>
      <c r="AE163" s="36">
        <v>3160000</v>
      </c>
    </row>
    <row r="164" spans="1:31" ht="12.75" hidden="1">
      <c r="A164" s="69" t="s">
        <v>209</v>
      </c>
      <c r="B164" s="36">
        <v>1934740570</v>
      </c>
      <c r="C164" s="36">
        <v>15688716</v>
      </c>
      <c r="D164" s="36">
        <v>20000000</v>
      </c>
      <c r="E164" s="36">
        <v>17225093</v>
      </c>
      <c r="F164" s="36">
        <v>108033406</v>
      </c>
      <c r="G164" s="36">
        <v>74104477</v>
      </c>
      <c r="H164" s="36">
        <v>24763590</v>
      </c>
      <c r="I164" s="36">
        <v>21454367</v>
      </c>
      <c r="J164" s="36">
        <v>144546883</v>
      </c>
      <c r="K164" s="36">
        <v>123212510</v>
      </c>
      <c r="L164" s="36">
        <v>65835049</v>
      </c>
      <c r="M164" s="36">
        <v>17367310</v>
      </c>
      <c r="N164" s="36">
        <v>8816000</v>
      </c>
      <c r="O164" s="36">
        <v>19940571</v>
      </c>
      <c r="P164" s="36">
        <v>103809910</v>
      </c>
      <c r="Q164" s="36">
        <v>6932531</v>
      </c>
      <c r="R164" s="36">
        <v>6001500</v>
      </c>
      <c r="S164" s="36">
        <v>2558390</v>
      </c>
      <c r="T164" s="36">
        <v>8746040</v>
      </c>
      <c r="U164" s="36">
        <v>19510871</v>
      </c>
      <c r="V164" s="36">
        <v>59662618</v>
      </c>
      <c r="W164" s="36">
        <v>100225134</v>
      </c>
      <c r="X164" s="36">
        <v>21638173</v>
      </c>
      <c r="Y164" s="36">
        <v>21095276</v>
      </c>
      <c r="Z164" s="36">
        <v>23655000</v>
      </c>
      <c r="AA164" s="36">
        <v>8135841</v>
      </c>
      <c r="AB164" s="36">
        <v>9526400</v>
      </c>
      <c r="AC164" s="36">
        <v>1397657</v>
      </c>
      <c r="AD164" s="36">
        <v>14215616</v>
      </c>
      <c r="AE164" s="36">
        <v>394509</v>
      </c>
    </row>
    <row r="165" spans="1:31" ht="12.75" hidden="1">
      <c r="A165" s="69" t="s">
        <v>210</v>
      </c>
      <c r="B165" s="36">
        <v>3192182369</v>
      </c>
      <c r="C165" s="36">
        <v>0</v>
      </c>
      <c r="D165" s="36">
        <v>0</v>
      </c>
      <c r="E165" s="36">
        <v>0</v>
      </c>
      <c r="F165" s="36">
        <v>0</v>
      </c>
      <c r="G165" s="36">
        <v>3453489</v>
      </c>
      <c r="H165" s="36">
        <v>0</v>
      </c>
      <c r="I165" s="36">
        <v>7926124</v>
      </c>
      <c r="J165" s="36">
        <v>10543399</v>
      </c>
      <c r="K165" s="36">
        <v>14067455</v>
      </c>
      <c r="L165" s="36">
        <v>4818895</v>
      </c>
      <c r="M165" s="36">
        <v>2188620</v>
      </c>
      <c r="N165" s="36">
        <v>0</v>
      </c>
      <c r="O165" s="36">
        <v>18299829</v>
      </c>
      <c r="P165" s="36">
        <v>74908966</v>
      </c>
      <c r="Q165" s="36">
        <v>2936959</v>
      </c>
      <c r="R165" s="36">
        <v>0</v>
      </c>
      <c r="S165" s="36">
        <v>400000</v>
      </c>
      <c r="T165" s="36">
        <v>1840380</v>
      </c>
      <c r="U165" s="36">
        <v>4382534</v>
      </c>
      <c r="V165" s="36">
        <v>33885028</v>
      </c>
      <c r="W165" s="36">
        <v>210362399</v>
      </c>
      <c r="X165" s="36">
        <v>27634079</v>
      </c>
      <c r="Y165" s="36">
        <v>19712795</v>
      </c>
      <c r="Z165" s="36">
        <v>20451500</v>
      </c>
      <c r="AA165" s="36">
        <v>11330391</v>
      </c>
      <c r="AB165" s="36">
        <v>2181100</v>
      </c>
      <c r="AC165" s="36">
        <v>300000</v>
      </c>
      <c r="AD165" s="36">
        <v>7161846</v>
      </c>
      <c r="AE165" s="36">
        <v>1020000</v>
      </c>
    </row>
    <row r="166" spans="1:31" ht="12.75" hidden="1">
      <c r="A166" s="69" t="s">
        <v>211</v>
      </c>
      <c r="B166" s="70">
        <v>598310191</v>
      </c>
      <c r="C166" s="70">
        <v>0</v>
      </c>
      <c r="D166" s="70">
        <v>0</v>
      </c>
      <c r="E166" s="70">
        <v>0</v>
      </c>
      <c r="F166" s="70">
        <v>0</v>
      </c>
      <c r="G166" s="70">
        <v>0</v>
      </c>
      <c r="H166" s="70">
        <v>0</v>
      </c>
      <c r="I166" s="70">
        <v>0</v>
      </c>
      <c r="J166" s="70">
        <v>0</v>
      </c>
      <c r="K166" s="70">
        <v>0</v>
      </c>
      <c r="L166" s="70">
        <v>20981825</v>
      </c>
      <c r="M166" s="70">
        <v>0</v>
      </c>
      <c r="N166" s="70">
        <v>0</v>
      </c>
      <c r="O166" s="70">
        <v>2914814</v>
      </c>
      <c r="P166" s="70">
        <v>8015200</v>
      </c>
      <c r="Q166" s="70">
        <v>3056892</v>
      </c>
      <c r="R166" s="70">
        <v>3056892</v>
      </c>
      <c r="S166" s="70">
        <v>0</v>
      </c>
      <c r="T166" s="70">
        <v>0</v>
      </c>
      <c r="U166" s="70">
        <v>7616</v>
      </c>
      <c r="V166" s="70">
        <v>0</v>
      </c>
      <c r="W166" s="70">
        <v>15900000</v>
      </c>
      <c r="X166" s="70">
        <v>0</v>
      </c>
      <c r="Y166" s="70">
        <v>4765704</v>
      </c>
      <c r="Z166" s="70">
        <v>15588215</v>
      </c>
      <c r="AA166" s="70">
        <v>0</v>
      </c>
      <c r="AB166" s="70">
        <v>534866</v>
      </c>
      <c r="AC166" s="70">
        <v>0</v>
      </c>
      <c r="AD166" s="70">
        <v>7755779</v>
      </c>
      <c r="AE166" s="70">
        <v>0</v>
      </c>
    </row>
    <row r="167" spans="1:31" ht="12.75" hidden="1">
      <c r="A167" s="69" t="s">
        <v>212</v>
      </c>
      <c r="B167" s="70">
        <v>200240743</v>
      </c>
      <c r="C167" s="70">
        <v>0</v>
      </c>
      <c r="D167" s="70">
        <v>0</v>
      </c>
      <c r="E167" s="70">
        <v>0</v>
      </c>
      <c r="F167" s="70">
        <v>0</v>
      </c>
      <c r="G167" s="70">
        <v>0</v>
      </c>
      <c r="H167" s="70">
        <v>0</v>
      </c>
      <c r="I167" s="70">
        <v>0</v>
      </c>
      <c r="J167" s="70">
        <v>0</v>
      </c>
      <c r="K167" s="70">
        <v>0</v>
      </c>
      <c r="L167" s="70">
        <v>8587099</v>
      </c>
      <c r="M167" s="70">
        <v>0</v>
      </c>
      <c r="N167" s="70">
        <v>0</v>
      </c>
      <c r="O167" s="70">
        <v>800400</v>
      </c>
      <c r="P167" s="70">
        <v>3278500</v>
      </c>
      <c r="Q167" s="70">
        <v>448843</v>
      </c>
      <c r="R167" s="70">
        <v>448843</v>
      </c>
      <c r="S167" s="70">
        <v>0</v>
      </c>
      <c r="T167" s="70">
        <v>0</v>
      </c>
      <c r="U167" s="70">
        <v>957</v>
      </c>
      <c r="V167" s="70">
        <v>0</v>
      </c>
      <c r="W167" s="70">
        <v>4787683</v>
      </c>
      <c r="X167" s="70">
        <v>0</v>
      </c>
      <c r="Y167" s="70">
        <v>1853766</v>
      </c>
      <c r="Z167" s="70">
        <v>2562207</v>
      </c>
      <c r="AA167" s="70">
        <v>0</v>
      </c>
      <c r="AB167" s="70">
        <v>361676</v>
      </c>
      <c r="AC167" s="70">
        <v>0</v>
      </c>
      <c r="AD167" s="70">
        <v>1722817</v>
      </c>
      <c r="AE167" s="70">
        <v>0</v>
      </c>
    </row>
  </sheetData>
  <sheetProtection/>
  <mergeCells count="1">
    <mergeCell ref="A1:A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2013-10-10T14:29:12Z</dcterms:created>
  <dcterms:modified xsi:type="dcterms:W3CDTF">2013-10-10T14:29:33Z</dcterms:modified>
  <cp:category/>
  <cp:version/>
  <cp:contentType/>
  <cp:contentStatus/>
</cp:coreProperties>
</file>